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tabRatio="911" firstSheet="15" activeTab="29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ajliin bair" sheetId="12" r:id="rId12"/>
    <sheet name="txm" sheetId="13" r:id="rId13"/>
    <sheet name="Tsag uur" sheetId="14" r:id="rId14"/>
    <sheet name="MXG" sheetId="15" r:id="rId15"/>
    <sheet name="TGsum" sheetId="16" r:id="rId16"/>
    <sheet name="TG" sheetId="17" r:id="rId17"/>
    <sheet name="TZ5" sheetId="18" r:id="rId18"/>
    <sheet name="TZ6" sheetId="19" r:id="rId19"/>
    <sheet name="Egleg" sheetId="20" r:id="rId20"/>
    <sheet name="Une gol neriin" sheetId="21" r:id="rId21"/>
    <sheet name="Crime" sheetId="22" r:id="rId22"/>
    <sheet name="Crime2" sheetId="23" r:id="rId23"/>
    <sheet name="ND2" sheetId="24" r:id="rId24"/>
    <sheet name="ND3" sheetId="25" r:id="rId25"/>
    <sheet name="OM1" sheetId="26" r:id="rId26"/>
    <sheet name="XAA1" sheetId="27" r:id="rId27"/>
    <sheet name="XAA2" sheetId="28" r:id="rId28"/>
    <sheet name="XAA7" sheetId="29" r:id="rId29"/>
    <sheet name="UNE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<sst xmlns="http://schemas.openxmlformats.org/spreadsheetml/2006/main" count="3763" uniqueCount="1879">
  <si>
    <t>Freight turhover</t>
  </si>
  <si>
    <t xml:space="preserve"> - À÷àà ýðãýëò </t>
  </si>
  <si>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</si>
  <si>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</si>
  <si>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</si>
  <si>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</si>
  <si>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</si>
  <si>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</si>
  <si>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</si>
  <si>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</si>
  <si>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</si>
  <si>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</si>
  <si>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</si>
  <si>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</si>
  <si>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</si>
  <si>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</si>
  <si>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</si>
  <si>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</si>
  <si>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accumulative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</si>
  <si>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</si>
  <si>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</si>
  <si>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</si>
  <si>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</si>
  <si>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</si>
  <si>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</si>
  <si>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</si>
  <si>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</si>
  <si>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</si>
  <si>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</si>
  <si>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</si>
  <si>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Êîðèéí I òóí                   </t>
    </r>
    <r>
      <rPr>
        <i/>
        <sz val="8"/>
        <rFont val="Arial Mon"/>
        <family val="2"/>
      </rPr>
      <t>Measles - I</t>
    </r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</si>
  <si>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</si>
  <si>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</si>
  <si>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</si>
  <si>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</si>
  <si>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</si>
  <si>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</si>
  <si>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</si>
  <si>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</si>
  <si>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</si>
  <si>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</si>
  <si>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</si>
  <si>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</si>
  <si>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</si>
  <si>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r>
      <t xml:space="preserve">3-ò III òóí                               </t>
    </r>
    <r>
      <rPr>
        <i/>
        <sz val="8"/>
        <rFont val="Arial Mon"/>
        <family val="2"/>
      </rPr>
      <t>Dpt-3</t>
    </r>
  </si>
  <si>
    <t>Õîòîíò</t>
  </si>
  <si>
    <t>Òºâøð¿¿ëýõ</t>
  </si>
  <si>
    <t>Ýðäýíýáóëãàí</t>
  </si>
  <si>
    <t>Èõòàìèð</t>
  </si>
  <si>
    <t>×óëóóò</t>
  </si>
  <si>
    <t>Òàðèàò</t>
  </si>
  <si>
    <t xml:space="preserve">  ñàðûí</t>
  </si>
  <si>
    <t>Soum</t>
  </si>
  <si>
    <t>1999 I-XII</t>
  </si>
  <si>
    <t>Õýìæèõ</t>
  </si>
  <si>
    <t>3. Òàéëàíò ñàðä àæèëä îðñîí àæèëã¿é÷¿¿ä</t>
  </si>
  <si>
    <t>Constant</t>
  </si>
  <si>
    <t>2001  I-XII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</si>
  <si>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</si>
  <si>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</si>
  <si>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</si>
  <si>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</si>
  <si>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7.4. Subsidies for unemployment</t>
  </si>
  <si>
    <t xml:space="preserve">                  - õîðøîî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</si>
  <si>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</si>
  <si>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</si>
  <si>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</si>
  <si>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</si>
  <si>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</si>
  <si>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</si>
  <si>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</si>
  <si>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</si>
  <si>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</si>
  <si>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</si>
  <si>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</si>
  <si>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Ìîä ìîäîí ìàòåðèàë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</si>
  <si>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</si>
  <si>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</si>
  <si>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</si>
  <si>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</si>
  <si>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</si>
  <si>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</si>
  <si>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</si>
  <si>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</si>
  <si>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</si>
  <si>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 xml:space="preserve">    7.4. Àæèëã¿éäëèéí òýòãýìæ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</si>
  <si>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</si>
  <si>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</si>
  <si>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</si>
  <si>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</si>
  <si>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</si>
  <si>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</si>
  <si>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</si>
  <si>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16.3 Expanded immunization coverage for infants</t>
  </si>
  <si>
    <t xml:space="preserve">          16.4  Õ¿í àìûí òºðºëò, íàñ áàðàëò, ñóìààð</t>
  </si>
  <si>
    <t xml:space="preserve">          16.4  Number of births and deaths, by soum</t>
  </si>
  <si>
    <t xml:space="preserve">         16.5  Õàëäâàðò ºâ÷íººð ºâ÷ëºãñäèéí òîî</t>
  </si>
  <si>
    <t xml:space="preserve">          16.5 Number of infectious disease cases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</si>
  <si>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</si>
  <si>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</si>
  <si>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</si>
  <si>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</si>
  <si>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</si>
  <si>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</si>
  <si>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</si>
  <si>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</si>
  <si>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</si>
  <si>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</si>
  <si>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</si>
  <si>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</si>
  <si>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</si>
  <si>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</si>
  <si>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</si>
  <si>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</si>
  <si>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</si>
  <si>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</si>
  <si>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Door</t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</si>
  <si>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</si>
  <si>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</si>
  <si>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</si>
  <si>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</si>
  <si>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</si>
  <si>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</si>
  <si>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</si>
  <si>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</si>
  <si>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</si>
  <si>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</si>
  <si>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</si>
  <si>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</si>
  <si>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</si>
  <si>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</si>
  <si>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</si>
  <si>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</si>
  <si>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</si>
  <si>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</si>
  <si>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</si>
  <si>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</si>
  <si>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</si>
  <si>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</si>
  <si>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</si>
  <si>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</si>
  <si>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</si>
  <si>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</si>
  <si>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</si>
  <si>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</si>
  <si>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</si>
  <si>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</si>
  <si>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</si>
  <si>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</si>
  <si>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ªñºëò, áóóðàëò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</si>
  <si>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</si>
  <si>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</si>
  <si>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</si>
  <si>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</si>
  <si>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</si>
  <si>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</si>
  <si>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</si>
  <si>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</si>
  <si>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</si>
  <si>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</si>
  <si>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</si>
  <si>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</si>
  <si>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</si>
  <si>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</si>
  <si>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</si>
  <si>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</si>
  <si>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</si>
  <si>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</si>
  <si>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</si>
  <si>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</si>
  <si>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</si>
  <si>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r>
      <t xml:space="preserve">B Ãåïàòèò III                        </t>
    </r>
    <r>
      <rPr>
        <i/>
        <sz val="8"/>
        <rFont val="Arial Mon"/>
        <family val="2"/>
      </rPr>
      <t>Hepatit-III</t>
    </r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</si>
  <si>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</si>
  <si>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</si>
  <si>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</si>
  <si>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</si>
  <si>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</si>
  <si>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</si>
  <si>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</si>
  <si>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</si>
  <si>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</si>
  <si>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</si>
  <si>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</si>
  <si>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</si>
  <si>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t xml:space="preserve">  10.4 Production of the major commodities</t>
  </si>
  <si>
    <t xml:space="preserve"> 10.3 Àæ ¿éëäâýðèéí íèéò á¿òýýãäõ¿¿í, çýðýãö¿¿ëýõ ¿íýýð /ìÿí.òºã/</t>
  </si>
  <si>
    <t xml:space="preserve">    Number of </t>
  </si>
  <si>
    <t>1999 III</t>
  </si>
  <si>
    <t>2000 III</t>
  </si>
  <si>
    <t>2009  I</t>
  </si>
  <si>
    <t>2010  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</si>
  <si>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</si>
  <si>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</si>
  <si>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</si>
  <si>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</si>
  <si>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</si>
  <si>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</si>
  <si>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</si>
  <si>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</si>
  <si>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</si>
  <si>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</si>
  <si>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</si>
  <si>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</si>
  <si>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</si>
  <si>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</si>
  <si>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</si>
  <si>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</si>
  <si>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</si>
  <si>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</si>
  <si>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</si>
  <si>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</si>
  <si>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</si>
  <si>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</si>
  <si>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</si>
  <si>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</si>
  <si>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</si>
  <si>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</si>
  <si>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</si>
  <si>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 xml:space="preserve">      Tsagaan sumber Pr.company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</si>
  <si>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</si>
  <si>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</si>
  <si>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</si>
  <si>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</si>
  <si>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</si>
  <si>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</si>
  <si>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</si>
  <si>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</si>
  <si>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</si>
  <si>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 xml:space="preserve"> 7.1.Àæèëã¿é÷¿¿äèéí òîî, øàëòãààíààð     </t>
  </si>
  <si>
    <t>Èõ/Ih</t>
  </si>
  <si>
    <t>1995 I-XII</t>
  </si>
  <si>
    <t>Íýõìýëèéí Tetiles</t>
  </si>
  <si>
    <t xml:space="preserve">             - ìýðãýæëèéí àæèë îëäîõã¿éãýýñ</t>
  </si>
  <si>
    <t>1995  I-XII</t>
  </si>
  <si>
    <t>1997  I-XII</t>
  </si>
  <si>
    <t>1999  I-XII</t>
  </si>
  <si>
    <t>2000  I-XII</t>
  </si>
  <si>
    <t>2003,12,03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</si>
  <si>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</si>
  <si>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</si>
  <si>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</si>
  <si>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</si>
  <si>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</si>
  <si>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</si>
  <si>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</si>
  <si>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</si>
  <si>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</si>
  <si>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</si>
  <si>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</si>
  <si>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</si>
  <si>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</si>
  <si>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</si>
  <si>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</si>
  <si>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</si>
  <si>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</si>
  <si>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</si>
  <si>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</si>
  <si>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Çºð¿¿ +, -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</si>
  <si>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</si>
  <si>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</si>
  <si>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</si>
  <si>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</si>
  <si>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</si>
  <si>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</si>
  <si>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</si>
  <si>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</si>
  <si>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</si>
  <si>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</si>
  <si>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</si>
  <si>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</si>
  <si>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</si>
  <si>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</si>
  <si>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</si>
  <si>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</si>
  <si>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</si>
  <si>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</si>
  <si>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</si>
  <si>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</si>
  <si>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</si>
  <si>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</si>
  <si>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</si>
  <si>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</si>
  <si>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Øèíýýð áèé áîëãîñîí àæëûí áàéðíû ìýäýý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</si>
  <si>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</si>
  <si>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</si>
  <si>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</si>
  <si>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</si>
  <si>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</si>
  <si>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</si>
  <si>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</si>
  <si>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</si>
  <si>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</si>
  <si>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</si>
  <si>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</si>
  <si>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</si>
  <si>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</si>
  <si>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</si>
  <si>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</si>
  <si>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</si>
  <si>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</si>
  <si>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</si>
  <si>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</si>
  <si>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</si>
  <si>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</si>
  <si>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</si>
  <si>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</si>
  <si>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</si>
  <si>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</si>
  <si>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</si>
  <si>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</si>
  <si>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</si>
  <si>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</si>
  <si>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</si>
  <si>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</si>
  <si>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</si>
  <si>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</si>
  <si>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</si>
  <si>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</si>
  <si>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</si>
  <si>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</si>
  <si>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</si>
  <si>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</si>
  <si>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</si>
  <si>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</si>
  <si>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Erdenemandal</t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</si>
  <si>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</si>
  <si>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</si>
  <si>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r>
      <t xml:space="preserve"> </t>
    </r>
    <r>
      <rPr>
        <i/>
        <sz val="7"/>
        <rFont val="Arial Mon"/>
        <family val="2"/>
      </rPr>
      <t>Soum</t>
    </r>
  </si>
  <si>
    <r>
      <t xml:space="preserve">     - äýýä  </t>
    </r>
    <r>
      <rPr>
        <i/>
        <sz val="7"/>
        <rFont val="Arial Mon"/>
        <family val="2"/>
      </rPr>
      <t>high</t>
    </r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</si>
  <si>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</si>
  <si>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</si>
  <si>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</si>
  <si>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</si>
  <si>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</si>
  <si>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</si>
  <si>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</si>
  <si>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</si>
  <si>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</si>
  <si>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</si>
  <si>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Òîîíî</t>
  </si>
  <si>
    <t>Circle for</t>
  </si>
  <si>
    <t>n/house</t>
  </si>
  <si>
    <t>1999 II</t>
  </si>
  <si>
    <t>2000 II</t>
  </si>
  <si>
    <t xml:space="preserve"> 3.Unemployed entered into work on the particular month</t>
  </si>
  <si>
    <t>Òàéëàíò ñàðûí ýöýñò áàéãàà àæèëã¿é÷¿¿ä, íàñààð</t>
  </si>
  <si>
    <t xml:space="preserve"> Unemployed people at the end of the particular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</si>
  <si>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</si>
  <si>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</si>
  <si>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</si>
  <si>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</si>
  <si>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</si>
  <si>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</si>
  <si>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</si>
  <si>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</si>
  <si>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</si>
  <si>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</si>
  <si>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>2009-I</t>
  </si>
  <si>
    <t>2009 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</si>
  <si>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</si>
  <si>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</si>
  <si>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</si>
  <si>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</si>
  <si>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</si>
  <si>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</si>
  <si>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</si>
  <si>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</si>
  <si>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</si>
  <si>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</si>
  <si>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</si>
  <si>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</si>
  <si>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</si>
  <si>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</si>
  <si>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</si>
  <si>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</si>
  <si>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</si>
  <si>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</si>
  <si>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</si>
  <si>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</si>
  <si>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</si>
  <si>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</si>
  <si>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</si>
  <si>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</si>
  <si>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</si>
  <si>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</si>
  <si>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</si>
  <si>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</si>
  <si>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</si>
  <si>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</si>
  <si>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</si>
  <si>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</si>
  <si>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</si>
  <si>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</si>
  <si>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</si>
  <si>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</si>
  <si>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</si>
  <si>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</si>
  <si>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</si>
  <si>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</si>
  <si>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</si>
  <si>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</si>
  <si>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</si>
  <si>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</si>
  <si>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</si>
  <si>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</si>
  <si>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</si>
  <si>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</si>
  <si>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</si>
  <si>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</si>
  <si>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</si>
  <si>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</si>
  <si>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</si>
  <si>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</si>
  <si>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</si>
  <si>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</si>
  <si>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</si>
  <si>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</si>
  <si>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</si>
  <si>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</si>
  <si>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</si>
  <si>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</si>
  <si>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</si>
  <si>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</si>
  <si>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1. ªìíºõ ñàðûí ýöýñò áàéñàí àæèëã¿é÷¿¿ä - á¿ãä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</si>
  <si>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</si>
  <si>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</si>
  <si>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</si>
  <si>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</si>
  <si>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</si>
  <si>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</si>
  <si>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</si>
  <si>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</si>
  <si>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</si>
  <si>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</si>
  <si>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</si>
  <si>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</si>
  <si>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</si>
  <si>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</si>
  <si>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</si>
  <si>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</si>
  <si>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</si>
  <si>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</si>
  <si>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</si>
  <si>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</si>
  <si>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</si>
  <si>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</si>
  <si>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 xml:space="preserve">à÷àà ýðãýëò ìÿ,òí,êì </t>
  </si>
  <si>
    <t>òýýñýí à÷àà òí</t>
  </si>
  <si>
    <t>Çîð÷èã÷ ýðãýëò</t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</si>
  <si>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</si>
  <si>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</si>
  <si>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</si>
  <si>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</si>
  <si>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</si>
  <si>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</si>
  <si>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</si>
  <si>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</si>
  <si>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</si>
  <si>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</si>
  <si>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</si>
  <si>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</si>
  <si>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</si>
  <si>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</si>
  <si>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</si>
  <si>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</si>
  <si>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</si>
  <si>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</si>
  <si>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</si>
  <si>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</si>
  <si>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</si>
  <si>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</si>
  <si>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</si>
  <si>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</si>
  <si>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</si>
  <si>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</si>
  <si>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</si>
  <si>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</si>
  <si>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</si>
  <si>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</si>
  <si>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</si>
  <si>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áàéãóóëëàãûí ìýäýýãýýð àâàâ.                õºäºëãººíèéã òîîöîîã¿é áîëíî.</t>
  </si>
  <si>
    <t xml:space="preserve">                                         Õ¯Í ÀÌÛÍ ÒÎÎ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</si>
  <si>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</si>
  <si>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</si>
  <si>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Òàéëáàð : 1. Òºðºëò, íàñ áàðàëòûã ýð¿¿ë ìýíäèéí   * Õ¿í àìûí òîîã òîîöîõîä øèëæèëò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</si>
  <si>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</si>
  <si>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</si>
  <si>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</si>
  <si>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</si>
  <si>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</si>
  <si>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</si>
  <si>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</si>
  <si>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</si>
  <si>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</si>
  <si>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</si>
  <si>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</si>
  <si>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</si>
  <si>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</si>
  <si>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</si>
  <si>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</si>
  <si>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5-ò</t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</si>
  <si>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</si>
  <si>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</si>
  <si>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</si>
  <si>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</si>
  <si>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</si>
  <si>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</si>
  <si>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</si>
  <si>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</si>
  <si>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</si>
  <si>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</si>
  <si>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</si>
  <si>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ãóòàë, õóâöàñ</t>
  </si>
  <si>
    <t xml:space="preserve">  Footwear and wearing</t>
  </si>
  <si>
    <t xml:space="preserve">                     -Vegetables, tonnes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</si>
  <si>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</si>
  <si>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</si>
  <si>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</si>
  <si>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</si>
  <si>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</si>
  <si>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</si>
  <si>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</si>
  <si>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</si>
  <si>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</si>
  <si>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</si>
  <si>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</si>
  <si>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</si>
  <si>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</si>
  <si>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 xml:space="preserve">                                10.2 Sold production of the industry, at current price, mln.tog</t>
  </si>
  <si>
    <t xml:space="preserve">             16.1  Main indicators of health</t>
  </si>
  <si>
    <t xml:space="preserve">          16.2  Òºðºëò, ýõ, õ¿¿õäèéí ýð¿¿ë ìýíä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</si>
  <si>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</si>
  <si>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</si>
  <si>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</si>
  <si>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</si>
  <si>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</si>
  <si>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</si>
  <si>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</si>
  <si>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</si>
  <si>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</si>
  <si>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</si>
  <si>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</si>
  <si>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</si>
  <si>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</si>
  <si>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</si>
  <si>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</si>
  <si>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</si>
  <si>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</si>
  <si>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</si>
  <si>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</si>
  <si>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</si>
  <si>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</si>
  <si>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</si>
  <si>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</si>
  <si>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</si>
  <si>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</si>
  <si>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</si>
  <si>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¯¿íýýñ: ýì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</si>
  <si>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</si>
  <si>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</si>
  <si>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</si>
  <si>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</si>
  <si>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</si>
  <si>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</si>
  <si>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</si>
  <si>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</si>
  <si>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</si>
  <si>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</si>
  <si>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</si>
  <si>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t>õýìæèõ</t>
  </si>
  <si>
    <t xml:space="preserve"> ÍÁ  GP</t>
  </si>
  <si>
    <t xml:space="preserve">             - öýðãýýñ õàëàãäñàí</t>
  </si>
  <si>
    <t xml:space="preserve">                  - cooperatives</t>
  </si>
  <si>
    <t xml:space="preserve">                  - áóñàä</t>
  </si>
  <si>
    <t xml:space="preserve">                  - other</t>
  </si>
  <si>
    <t>thous.¥</t>
  </si>
  <si>
    <t xml:space="preserve"> Òºñâèéí çàðëàãà , ñàÿ òºã</t>
  </si>
  <si>
    <t xml:space="preserve">  ÍÁÁ   Number of infant deaths</t>
  </si>
  <si>
    <t>Sums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</si>
  <si>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</si>
  <si>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</si>
  <si>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</si>
  <si>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>1999 IX</t>
  </si>
  <si>
    <t>ºññºí ä¿í</t>
  </si>
  <si>
    <t>monthly</t>
  </si>
  <si>
    <t xml:space="preserve">Ñóì 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</si>
  <si>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</si>
  <si>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</si>
  <si>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</si>
  <si>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</si>
  <si>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</si>
  <si>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</si>
  <si>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</si>
  <si>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</si>
  <si>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</si>
  <si>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</si>
  <si>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</si>
  <si>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</si>
  <si>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</si>
  <si>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</si>
  <si>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</si>
  <si>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</si>
  <si>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</si>
  <si>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</si>
  <si>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7. ÀÆÈËÃ¯É×¯¯Ä</t>
  </si>
  <si>
    <t>7. UNEMPLOYMENT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</si>
  <si>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</si>
  <si>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</si>
  <si>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</si>
  <si>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</si>
  <si>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</si>
  <si>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</si>
  <si>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</si>
  <si>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</si>
  <si>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</si>
  <si>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</si>
  <si>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</si>
  <si>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</si>
  <si>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</si>
  <si>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</si>
  <si>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</si>
  <si>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</si>
  <si>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</si>
  <si>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</si>
  <si>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</si>
  <si>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</si>
  <si>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</si>
  <si>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</si>
  <si>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</si>
  <si>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</si>
  <si>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r>
      <t xml:space="preserve">Ñàà IY òóí                    </t>
    </r>
    <r>
      <rPr>
        <i/>
        <sz val="8"/>
        <rFont val="Arial Mon"/>
        <family val="2"/>
      </rPr>
      <t>Polio - IY</t>
    </r>
  </si>
  <si>
    <r>
      <t xml:space="preserve">ÁÖÆ I òóí                        </t>
    </r>
    <r>
      <rPr>
        <i/>
        <sz val="8"/>
        <rFont val="Arial Mon"/>
        <family val="2"/>
      </rPr>
      <t>BCG - I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</si>
  <si>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</si>
  <si>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</si>
  <si>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</si>
  <si>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</si>
  <si>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>ÕÀÀ-í ãàðàëòàé ìàë àìüòàä</t>
  </si>
  <si>
    <t>Íîîñ íîîëóóð</t>
  </si>
  <si>
    <t>Àðüñ øèð</t>
  </si>
  <si>
    <t xml:space="preserve"> 10.3 Gross industrial products, at constant prices, /thous.tog/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</si>
  <si>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</si>
  <si>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</si>
  <si>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</si>
  <si>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>Óëààíóóä</t>
  </si>
  <si>
    <t xml:space="preserve">      1. Õ¿íñíèé á¿òýýãäõ¿¿í</t>
  </si>
  <si>
    <t>1. ªìíºõ ñàðûí ýöýñò áàéñàí àæèëã¿é÷¿¿ä- á¿ãä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</si>
  <si>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</si>
  <si>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</si>
  <si>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</si>
  <si>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</si>
  <si>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</si>
  <si>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</si>
  <si>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</si>
  <si>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</si>
  <si>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</si>
  <si>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</si>
  <si>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</si>
  <si>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</si>
  <si>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</si>
  <si>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</si>
  <si>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 xml:space="preserve">  </t>
  </si>
  <si>
    <t>×èõýð</t>
  </si>
  <si>
    <t>Ãóðèë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</si>
  <si>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</si>
  <si>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</si>
  <si>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</si>
  <si>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</si>
  <si>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 xml:space="preserve">     ¯¿íýýñ: îðîí òîîíû öîìõîòãîëîîð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</si>
  <si>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</si>
  <si>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</si>
  <si>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</si>
  <si>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</si>
  <si>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</si>
  <si>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</si>
  <si>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</si>
  <si>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</si>
  <si>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</si>
  <si>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</si>
  <si>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</si>
  <si>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</si>
  <si>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</si>
  <si>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</si>
  <si>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</si>
  <si>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</si>
  <si>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</si>
  <si>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</si>
  <si>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</si>
  <si>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</si>
  <si>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</si>
  <si>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</si>
  <si>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</si>
  <si>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</si>
  <si>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</si>
  <si>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</si>
  <si>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</si>
  <si>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</si>
  <si>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</si>
  <si>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</si>
  <si>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</si>
  <si>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</si>
  <si>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</si>
  <si>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</si>
  <si>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</si>
  <si>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</si>
  <si>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</si>
  <si>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</si>
  <si>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</si>
  <si>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</si>
  <si>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</si>
  <si>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</si>
  <si>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</si>
  <si>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</si>
  <si>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</si>
  <si>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</si>
  <si>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</si>
  <si>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</si>
  <si>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</si>
  <si>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</si>
  <si>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</si>
  <si>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>Of which: women</t>
  </si>
  <si>
    <t>Àæèëã¿é÷¿¿ä - á¿ãä</t>
  </si>
  <si>
    <t xml:space="preserve">   Total</t>
  </si>
  <si>
    <t>women</t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</si>
  <si>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</si>
  <si>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</si>
  <si>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</si>
  <si>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</si>
  <si>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</si>
  <si>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</si>
  <si>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</si>
  <si>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</si>
  <si>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</si>
  <si>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</si>
  <si>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>Õóâöàñ ¿éëäâýðëýë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</si>
  <si>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</si>
  <si>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</si>
  <si>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</si>
  <si>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</si>
  <si>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</si>
  <si>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</si>
  <si>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</si>
  <si>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</si>
  <si>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</si>
  <si>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</si>
  <si>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</si>
  <si>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</si>
  <si>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</si>
  <si>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</si>
  <si>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</si>
  <si>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</si>
  <si>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</si>
  <si>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</si>
  <si>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</si>
  <si>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</si>
  <si>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</si>
  <si>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</si>
  <si>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</si>
  <si>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</si>
  <si>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</si>
  <si>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</si>
  <si>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- ìýðãýæëèéí àíõàí øàòíû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</si>
  <si>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</si>
  <si>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</si>
  <si>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</si>
  <si>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</si>
  <si>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</si>
  <si>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</si>
  <si>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</si>
  <si>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</si>
  <si>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</si>
  <si>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</si>
  <si>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</si>
  <si>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</si>
  <si>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</si>
  <si>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</si>
  <si>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</si>
  <si>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</si>
  <si>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</si>
  <si>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</si>
  <si>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</si>
  <si>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</si>
  <si>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</si>
  <si>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</si>
  <si>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</si>
  <si>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</si>
  <si>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</si>
  <si>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</si>
  <si>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</si>
  <si>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</si>
  <si>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</si>
  <si>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</si>
  <si>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</si>
  <si>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</si>
  <si>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</si>
  <si>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</si>
  <si>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</si>
  <si>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</si>
  <si>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</si>
  <si>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</si>
  <si>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</si>
  <si>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</si>
  <si>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</si>
  <si>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</si>
  <si>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</si>
  <si>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 xml:space="preserve"> 10.4 Ãîë íýðèéí á¿òýýãäýõ¿¿í ¿éëäâýðëýëò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</si>
  <si>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</si>
  <si>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</si>
  <si>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</si>
  <si>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</si>
  <si>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</si>
  <si>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</si>
  <si>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</si>
  <si>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</si>
  <si>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</si>
  <si>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</si>
  <si>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</si>
  <si>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</si>
  <si>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</si>
  <si>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</si>
  <si>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>ìÿí.ì</t>
    </r>
    <r>
      <rPr>
        <vertAlign val="superscript"/>
        <sz val="7"/>
        <rFont val="Times New Roman Mon"/>
        <family val="1"/>
      </rPr>
      <t>2</t>
    </r>
  </si>
  <si>
    <r>
      <t>thous.m</t>
    </r>
    <r>
      <rPr>
        <vertAlign val="superscript"/>
        <sz val="7"/>
        <rFont val="Times New Roman Mon"/>
        <family val="1"/>
      </rPr>
      <t>2</t>
    </r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</si>
  <si>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</si>
  <si>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</si>
  <si>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</si>
  <si>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</si>
  <si>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</si>
  <si>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</si>
  <si>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</si>
  <si>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</si>
  <si>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</si>
  <si>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</si>
  <si>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</si>
  <si>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</si>
  <si>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</si>
  <si>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</si>
  <si>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          7.1. Number of unemployed people, by causes</t>
  </si>
  <si>
    <t>Central budjet expenditure, mln, tog</t>
  </si>
  <si>
    <t>2001 I-XII</t>
  </si>
  <si>
    <t>1999 X</t>
  </si>
  <si>
    <t>Îðîí íóòãèéí òºñâèéí îðëîãî, ñàÿ.òºã</t>
  </si>
  <si>
    <t xml:space="preserve">           16.2  Number of births,maternal and infant deaths</t>
  </si>
  <si>
    <t xml:space="preserve">             16.3  0-1 õ¿¿õäèéí âàêöèíæóóëàëòûí õàìðàëò</t>
  </si>
  <si>
    <t xml:space="preserve"> Complex ger</t>
  </si>
  <si>
    <t>hilis</t>
  </si>
  <si>
    <t>¨ëîì</t>
  </si>
  <si>
    <t>Íÿ-</t>
  </si>
  <si>
    <t>ðàéí</t>
  </si>
  <si>
    <t>¿æèë</t>
  </si>
  <si>
    <t xml:space="preserve">                                </t>
  </si>
  <si>
    <t xml:space="preserve">¯¿íýýñ : ýìýãòýé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</si>
  <si>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</si>
  <si>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</si>
  <si>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</si>
  <si>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</si>
  <si>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</si>
  <si>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</si>
  <si>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</si>
  <si>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</si>
  <si>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</si>
  <si>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</si>
  <si>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</si>
  <si>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</si>
  <si>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</si>
  <si>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</si>
  <si>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</si>
  <si>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</si>
  <si>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</si>
  <si>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</si>
  <si>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</si>
  <si>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</si>
  <si>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</si>
  <si>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</si>
  <si>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</si>
  <si>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</si>
  <si>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</si>
  <si>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</si>
  <si>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</si>
  <si>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</si>
  <si>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</si>
  <si>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</si>
  <si>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</si>
  <si>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</si>
  <si>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</si>
  <si>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 xml:space="preserve">   Á¿ãä</t>
  </si>
  <si>
    <t>Íèéò òýýâýðëýñýí à÷ààíààñ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</si>
  <si>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</si>
  <si>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</si>
  <si>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</si>
  <si>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</si>
  <si>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</si>
  <si>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</si>
  <si>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</si>
  <si>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</si>
  <si>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</si>
  <si>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</si>
  <si>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</si>
  <si>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</si>
  <si>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</si>
  <si>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</si>
  <si>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</si>
  <si>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</si>
  <si>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</si>
  <si>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</si>
  <si>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</si>
  <si>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</si>
  <si>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</si>
  <si>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</si>
  <si>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Áîëîâñðîëûí ò¿âøèíãýýð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</si>
  <si>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</si>
  <si>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</si>
  <si>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</si>
  <si>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</si>
  <si>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</si>
  <si>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</si>
  <si>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</si>
  <si>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</si>
  <si>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</si>
  <si>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</si>
  <si>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</si>
  <si>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</si>
  <si>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</si>
  <si>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</si>
  <si>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</si>
  <si>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</si>
  <si>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</si>
  <si>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</si>
  <si>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</si>
  <si>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</si>
  <si>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</si>
  <si>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</si>
  <si>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</si>
  <si>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</si>
  <si>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</si>
  <si>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</si>
  <si>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>2004  I-XII</t>
  </si>
  <si>
    <t>2010 I</t>
  </si>
  <si>
    <t>2010/2009%</t>
  </si>
  <si>
    <t>2010-I</t>
  </si>
  <si>
    <t>2010/2007%</t>
  </si>
  <si>
    <t>2010/2008%</t>
  </si>
  <si>
    <t>ªÎÌ¯</t>
  </si>
  <si>
    <t>Áýëòãýñýí õàäëàí  ìÿí.òí</t>
  </si>
  <si>
    <t>2009  II</t>
  </si>
  <si>
    <t>2010  II</t>
  </si>
  <si>
    <t>2009 I-XII</t>
  </si>
  <si>
    <t>2009-II</t>
  </si>
  <si>
    <t>2010-II</t>
  </si>
  <si>
    <t>2009 II</t>
  </si>
  <si>
    <t>2010 II</t>
  </si>
  <si>
    <t>2010/2009. %</t>
  </si>
  <si>
    <t>2008  I-XII</t>
  </si>
  <si>
    <t>2009  I-XII</t>
  </si>
  <si>
    <t>2009  III</t>
  </si>
  <si>
    <t>2010  III</t>
  </si>
  <si>
    <t>2009 III</t>
  </si>
  <si>
    <t>2010 III</t>
  </si>
  <si>
    <t>2009-III</t>
  </si>
  <si>
    <t>2010-III</t>
  </si>
  <si>
    <t>2009  IY</t>
  </si>
  <si>
    <t>2010  IY</t>
  </si>
  <si>
    <t>2009 IY</t>
  </si>
  <si>
    <t>2010 IY</t>
  </si>
  <si>
    <t>2009-IY</t>
  </si>
  <si>
    <t>2010-IY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</si>
  <si>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</si>
  <si>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</si>
  <si>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</si>
  <si>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</si>
  <si>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2010 Y</t>
  </si>
  <si>
    <t>2009  Y</t>
  </si>
  <si>
    <t>2010  Y</t>
  </si>
  <si>
    <t>Y</t>
  </si>
  <si>
    <t>2009-Y</t>
  </si>
  <si>
    <t>2010-Y</t>
  </si>
  <si>
    <t>2009 Y</t>
  </si>
  <si>
    <t>Y May</t>
  </si>
  <si>
    <t>2010.Y</t>
  </si>
  <si>
    <t>2009.Y</t>
  </si>
  <si>
    <t>2009.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</si>
  <si>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</si>
  <si>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</si>
  <si>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</si>
  <si>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</si>
  <si>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</si>
  <si>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 xml:space="preserve">                       2010 îíû ýõíèé 05  ñàðûí áàéäëààð           </t>
  </si>
  <si>
    <t xml:space="preserve"> 2010.06.05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</si>
  <si>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</si>
  <si>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</si>
  <si>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</si>
  <si>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2010 îíû V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</si>
  <si>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</si>
  <si>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</si>
  <si>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</si>
  <si>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</si>
  <si>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</si>
  <si>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</si>
  <si>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</si>
  <si>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</si>
  <si>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</si>
  <si>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</si>
  <si>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</si>
  <si>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</si>
  <si>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</si>
  <si>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>V</t>
  </si>
  <si>
    <t>IV</t>
  </si>
  <si>
    <t xml:space="preserve">  Chuluut</t>
  </si>
  <si>
    <t xml:space="preserve">  Hangai</t>
  </si>
  <si>
    <t xml:space="preserve">  Tariat</t>
  </si>
  <si>
    <t>ªíäºð-óëààí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</si>
  <si>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</si>
  <si>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</si>
  <si>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</si>
  <si>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</si>
  <si>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</si>
  <si>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</si>
  <si>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</si>
  <si>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</si>
  <si>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</si>
  <si>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</si>
  <si>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</si>
  <si>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</si>
  <si>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</si>
  <si>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</si>
  <si>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</si>
  <si>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</si>
  <si>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</si>
  <si>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 xml:space="preserve">Óðãàìëûí ºíäºð </t>
  </si>
  <si>
    <t>ñòàíöûí</t>
  </si>
  <si>
    <t>Maximim wind speed</t>
  </si>
  <si>
    <t>Number of dist and show storm days</t>
  </si>
  <si>
    <t>ñì-ýýð</t>
  </si>
  <si>
    <t>áàëë-ààð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</si>
  <si>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</si>
  <si>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</si>
  <si>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</si>
  <si>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</si>
  <si>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</si>
  <si>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</si>
  <si>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</si>
  <si>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</si>
  <si>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</si>
  <si>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</si>
  <si>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</si>
  <si>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</si>
  <si>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 xml:space="preserve">Ìýäýýëýë ñóðòàë÷èëãàà õèéñýí </t>
  </si>
  <si>
    <t>Èðãýäèéí ãîìäîë ñàíàë, õ¿ñýëò</t>
  </si>
  <si>
    <t>Áàéãóóëëàãà, ÀÀÍýãæ, èðãýäèéí òîî</t>
  </si>
  <si>
    <t>Èð¿¿ëñýí òîî</t>
  </si>
  <si>
    <t>Áàðàãäóóëñàí òîî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</si>
  <si>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</si>
  <si>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</si>
  <si>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</si>
  <si>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</si>
  <si>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</si>
  <si>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</si>
  <si>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</si>
  <si>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</si>
  <si>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</si>
  <si>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</si>
  <si>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</si>
  <si>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</si>
  <si>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</si>
  <si>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</si>
  <si>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</si>
  <si>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</si>
  <si>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</si>
  <si>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</si>
  <si>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</si>
  <si>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</si>
  <si>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</si>
  <si>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</si>
  <si>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</si>
  <si>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</si>
  <si>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</si>
  <si>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</si>
  <si>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</si>
  <si>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</si>
  <si>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</si>
  <si>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</si>
  <si>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</si>
  <si>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</si>
  <si>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</si>
  <si>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</si>
  <si>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</si>
  <si>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</si>
  <si>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</si>
  <si>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</si>
  <si>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</si>
  <si>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</si>
  <si>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</si>
  <si>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</si>
  <si>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</si>
  <si>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</si>
  <si>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</si>
  <si>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</si>
  <si>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</si>
  <si>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</si>
  <si>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</si>
  <si>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</si>
  <si>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</si>
  <si>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</si>
  <si>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</si>
  <si>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</si>
  <si>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</si>
  <si>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Ñóì</t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</si>
  <si>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</si>
  <si>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</si>
  <si>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</si>
  <si>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</si>
  <si>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</si>
  <si>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</si>
  <si>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</si>
  <si>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</si>
  <si>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</si>
  <si>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</si>
  <si>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</si>
  <si>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</si>
  <si>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</si>
  <si>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</si>
  <si>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</si>
  <si>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</si>
  <si>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r>
      <t xml:space="preserve"> ìàë á¿õèé èðãýäèéí îðëîãûí òàòâàðûí 2009 îíû 50%-èéí татварын äóòóóг  òºñºâò îðóóëñàí    </t>
    </r>
    <r>
      <rPr>
        <i/>
        <sz val="8"/>
        <rFont val="Arial Mon"/>
        <family val="2"/>
      </rPr>
      <t xml:space="preserve"> </t>
    </r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</si>
  <si>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</si>
  <si>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</si>
  <si>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</si>
  <si>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</si>
  <si>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</si>
  <si>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</si>
  <si>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</si>
  <si>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</si>
  <si>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</si>
  <si>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</si>
  <si>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</si>
  <si>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</si>
  <si>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</si>
  <si>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</si>
  <si>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Ñàíõ¿¿</t>
  </si>
  <si>
    <t xml:space="preserve">Finance </t>
  </si>
  <si>
    <t>PPPY</t>
  </si>
  <si>
    <t>Ýõ ñóðâàëæ íü: Òºðèéí ñàí,Òàòâàðûí õýëòñèéí ìýäýýãýýð</t>
  </si>
  <si>
    <t xml:space="preserve">                          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</si>
  <si>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</si>
  <si>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</si>
  <si>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2009.V</t>
  </si>
  <si>
    <t>2010.V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</si>
  <si>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</si>
  <si>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</si>
  <si>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</si>
  <si>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</si>
  <si>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</si>
  <si>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</si>
  <si>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</si>
  <si>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</si>
  <si>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</si>
  <si>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</si>
  <si>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</si>
  <si>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Ìàë á¿õèé èðãýíèé îðëîãûí òàòâàð</t>
  </si>
  <si>
    <t xml:space="preserve">                   1.4. Îðëîãûã òîäîðõîéëîõ áîëîìæã¿é èðãýíèé òàòâàð</t>
  </si>
  <si>
    <t xml:space="preserve">                                    1.5 Áóñàä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</si>
  <si>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</si>
  <si>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</si>
  <si>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</si>
  <si>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</si>
  <si>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</si>
  <si>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</si>
  <si>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</si>
  <si>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</si>
  <si>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</si>
  <si>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</si>
  <si>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</si>
  <si>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</si>
  <si>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</si>
  <si>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</si>
  <si>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</si>
  <si>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</si>
  <si>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</si>
  <si>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</si>
  <si>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</si>
  <si>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</si>
  <si>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</si>
  <si>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</si>
  <si>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</si>
  <si>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</si>
  <si>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</si>
  <si>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</si>
  <si>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</si>
  <si>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</si>
  <si>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</si>
  <si>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</si>
  <si>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</si>
  <si>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</si>
  <si>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2010 îíû V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</si>
  <si>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</si>
  <si>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</si>
  <si>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</si>
  <si>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</si>
  <si>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</si>
  <si>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</si>
  <si>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</si>
  <si>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</si>
  <si>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</si>
  <si>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</si>
  <si>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</si>
  <si>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</si>
  <si>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</si>
  <si>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</si>
  <si>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</si>
  <si>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</si>
  <si>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</si>
  <si>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</si>
  <si>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</si>
  <si>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</si>
  <si>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</si>
  <si>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</si>
  <si>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</si>
  <si>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</si>
  <si>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</si>
  <si>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</si>
  <si>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</si>
  <si>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</si>
  <si>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                                                          Õ¿ñíýãò 2.3-ûí ¿ðãýëæëýë -2                Continuantion-2 Table 2.3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</si>
  <si>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</si>
  <si>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</si>
  <si>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</si>
  <si>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</si>
  <si>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 xml:space="preserve">  8.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</si>
  <si>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</si>
  <si>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</si>
  <si>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</si>
  <si>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</si>
  <si>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</si>
  <si>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2010 îíû Vñàð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</si>
  <si>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</si>
  <si>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</si>
  <si>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</si>
  <si>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</si>
  <si>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</si>
  <si>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</si>
  <si>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</si>
  <si>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</si>
  <si>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</si>
  <si>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</si>
  <si>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</si>
  <si>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</si>
  <si>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</si>
  <si>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</si>
  <si>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</si>
  <si>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</si>
  <si>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</si>
  <si>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</si>
  <si>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</si>
  <si>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</si>
  <si>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</si>
  <si>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</si>
  <si>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</si>
  <si>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</si>
  <si>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</si>
  <si>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</si>
  <si>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</si>
  <si>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</si>
  <si>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</si>
  <si>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</si>
  <si>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</si>
  <si>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</si>
  <si>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</si>
  <si>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</si>
  <si>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</si>
  <si>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</si>
  <si>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</si>
  <si>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</si>
  <si>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</si>
  <si>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</si>
  <si>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</si>
  <si>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</si>
  <si>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</si>
  <si>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</si>
  <si>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</si>
  <si>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</si>
  <si>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</si>
  <si>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</si>
  <si>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</si>
  <si>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</si>
  <si>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</si>
  <si>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</si>
  <si>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</si>
  <si>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</si>
  <si>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</si>
  <si>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Íèéòèéí åðºíõèé ¿éë÷èëãýý</t>
  </si>
  <si>
    <t>Íèãìèéí õýâ æóðàì, àþóëã¿é àæèëëàãàà</t>
  </si>
  <si>
    <t>Õºäºº àæ àõóé, îé àæ àõóé</t>
  </si>
  <si>
    <t>Ýð¿¿ë ìýíä</t>
  </si>
  <si>
    <t>Àìðàëò, ñïîðò,ñî¸ë,óðëàã</t>
  </si>
  <si>
    <t>Ýäèéí çàñãèéí áóñàä ¿éë àæèëëàãàà</t>
  </si>
  <si>
    <t>ªãëºã ñóìààð</t>
  </si>
  <si>
    <t>Ondor-ulaan</t>
  </si>
  <si>
    <t xml:space="preserve">Jargalant 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</si>
  <si>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</si>
  <si>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</si>
  <si>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</si>
  <si>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</si>
  <si>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</si>
  <si>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</si>
  <si>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</si>
  <si>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</si>
  <si>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</si>
  <si>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</si>
  <si>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</si>
  <si>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</si>
  <si>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</si>
  <si>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</si>
  <si>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6.2 Ãîë íýðèéí áàðààíû ¿íý</t>
  </si>
  <si>
    <t>6.2 Price of selected goods</t>
  </si>
  <si>
    <t>Áàðààíû íýð</t>
  </si>
  <si>
    <t>Commodities and services,measuring unit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</si>
  <si>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</si>
  <si>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</si>
  <si>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</si>
  <si>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</si>
  <si>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</si>
  <si>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</si>
  <si>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</si>
  <si>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</si>
  <si>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</si>
  <si>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</si>
  <si>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</si>
  <si>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</si>
  <si>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</si>
  <si>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</si>
  <si>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</si>
  <si>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</si>
  <si>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</si>
  <si>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</si>
  <si>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</si>
  <si>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</si>
  <si>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</si>
  <si>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</si>
  <si>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</si>
  <si>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</si>
  <si>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</si>
  <si>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</si>
  <si>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</si>
  <si>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</si>
  <si>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</si>
  <si>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</si>
  <si>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</si>
  <si>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</si>
  <si>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</si>
  <si>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</si>
  <si>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</si>
  <si>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</si>
  <si>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</si>
  <si>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</si>
  <si>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</si>
  <si>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</si>
  <si>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</si>
  <si>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</si>
  <si>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</si>
  <si>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</si>
  <si>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</si>
  <si>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</si>
  <si>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Òºìñ /õÿòàä /</t>
  </si>
  <si>
    <t>Potato, kg /china/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</si>
  <si>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</si>
  <si>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</si>
  <si>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</si>
  <si>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</si>
  <si>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</si>
  <si>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</si>
  <si>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</si>
  <si>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</si>
  <si>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</si>
  <si>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</si>
  <si>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</si>
  <si>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</si>
  <si>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</si>
  <si>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</si>
  <si>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</si>
  <si>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</si>
  <si>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</si>
  <si>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</si>
  <si>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</si>
  <si>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</si>
  <si>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</si>
  <si>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</si>
  <si>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</si>
  <si>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</si>
  <si>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</si>
  <si>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</si>
  <si>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</si>
  <si>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</si>
  <si>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</si>
  <si>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</si>
  <si>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</si>
  <si>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</si>
  <si>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</si>
  <si>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</si>
  <si>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</si>
  <si>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</si>
  <si>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</si>
  <si>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</si>
  <si>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</si>
  <si>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</si>
  <si>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</si>
  <si>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</si>
  <si>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</si>
  <si>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</si>
  <si>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</si>
  <si>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</si>
  <si>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</si>
  <si>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</si>
  <si>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</si>
  <si>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</si>
  <si>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</si>
  <si>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</si>
  <si>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</si>
  <si>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</si>
  <si>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</si>
  <si>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</si>
  <si>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</si>
  <si>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</si>
  <si>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</si>
  <si>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</si>
  <si>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</si>
  <si>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</si>
  <si>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</si>
  <si>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</si>
  <si>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</si>
  <si>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</si>
  <si>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</si>
  <si>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</si>
  <si>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</si>
  <si>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</si>
  <si>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</si>
  <si>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</si>
  <si>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</si>
  <si>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</si>
  <si>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</si>
  <si>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</si>
  <si>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</si>
  <si>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</si>
  <si>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</si>
  <si>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</si>
  <si>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</si>
  <si>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Periods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</si>
  <si>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</si>
  <si>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</si>
  <si>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</si>
  <si>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</si>
  <si>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</si>
  <si>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</si>
  <si>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</si>
  <si>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</si>
  <si>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</si>
  <si>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</si>
  <si>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</si>
  <si>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</si>
  <si>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</si>
  <si>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</si>
  <si>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2009 IV</t>
  </si>
  <si>
    <t>2009 V</t>
  </si>
  <si>
    <t>2010  IV</t>
  </si>
  <si>
    <t>2010 V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</si>
  <si>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</si>
  <si>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</si>
  <si>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</si>
  <si>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</si>
  <si>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</si>
  <si>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</si>
  <si>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</si>
  <si>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</si>
  <si>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</si>
  <si>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2008 îíû ìºí</t>
  </si>
  <si>
    <t>ªíãºðñºí îíû ìºí</t>
  </si>
  <si>
    <t>May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</si>
  <si>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</si>
  <si>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</si>
  <si>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</si>
  <si>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</si>
  <si>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</si>
  <si>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</si>
  <si>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</si>
  <si>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</si>
  <si>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</si>
  <si>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</si>
  <si>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</si>
  <si>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</si>
  <si>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</si>
  <si>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</si>
  <si>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</si>
  <si>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</si>
  <si>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</si>
  <si>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</si>
  <si>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</si>
  <si>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</si>
  <si>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</si>
  <si>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</si>
  <si>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</si>
  <si>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</si>
  <si>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</si>
  <si>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</si>
  <si>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</si>
  <si>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</si>
  <si>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</si>
  <si>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</si>
  <si>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</si>
  <si>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</si>
  <si>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</si>
  <si>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</si>
  <si>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</si>
  <si>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</si>
  <si>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</si>
  <si>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</si>
  <si>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</si>
  <si>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</si>
  <si>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</si>
  <si>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</si>
  <si>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</si>
  <si>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</si>
  <si>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</si>
  <si>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</si>
  <si>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</si>
  <si>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</si>
  <si>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</si>
  <si>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</si>
  <si>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</si>
  <si>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</si>
  <si>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</si>
  <si>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</si>
  <si>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</si>
  <si>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</si>
  <si>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</si>
  <si>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</si>
  <si>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</si>
  <si>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</si>
  <si>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</si>
  <si>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</si>
  <si>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</si>
  <si>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</si>
  <si>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</si>
  <si>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</si>
  <si>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</si>
  <si>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</si>
  <si>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</si>
  <si>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</si>
  <si>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</si>
  <si>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</si>
  <si>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</si>
  <si>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</si>
  <si>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</si>
  <si>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</si>
  <si>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</si>
  <si>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</si>
  <si>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</si>
  <si>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</si>
  <si>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</si>
  <si>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</si>
  <si>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</si>
  <si>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</si>
  <si>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</si>
  <si>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</si>
  <si>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</si>
  <si>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</si>
  <si>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</si>
  <si>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</si>
  <si>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</si>
  <si>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</si>
  <si>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</si>
  <si>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</si>
  <si>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</si>
  <si>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õ¿¿õäèéãã àñàð÷ áóé èðãýíèé ÍÌÒ</t>
  </si>
  <si>
    <t>Õ¿íèé õºãæèë ñàí</t>
  </si>
  <si>
    <t>â. Òóñëàìæ</t>
  </si>
  <si>
    <t>C. Assistance</t>
  </si>
  <si>
    <t xml:space="preserve">¿¿íýýñ: 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</si>
  <si>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</si>
  <si>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</si>
  <si>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</si>
  <si>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</si>
  <si>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</si>
  <si>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</si>
  <si>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</si>
  <si>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</si>
  <si>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</si>
  <si>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</si>
  <si>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</si>
  <si>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</si>
  <si>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</si>
  <si>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</si>
  <si>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</si>
  <si>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</si>
  <si>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</si>
  <si>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</si>
  <si>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</si>
  <si>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</si>
  <si>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</si>
  <si>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</si>
  <si>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5. ÍÈÉÃÌÈÉÍ   ÄÀÀÒÃÀËÛÍ   ÑÀÍÃÓÓÄÛÍ   ÎÐËÎÃÎ ,  ÇÀÐËÀÃA</t>
  </si>
  <si>
    <t xml:space="preserve">            5. REVENUE AND EXPENDITURE OF  SOCIAL INSURANCE FUNDS</t>
  </si>
  <si>
    <t xml:space="preserve">           5.1 Íèéãìèéí äààòãàëûí ñàíãóóäûí îðëîãî, ñàíõ¿¿æèëò</t>
  </si>
  <si>
    <t xml:space="preserve">           5.1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</si>
  <si>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</si>
  <si>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</si>
  <si>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</si>
  <si>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òýòãýâýð á¿ðýí 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</si>
  <si>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</si>
  <si>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</si>
  <si>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</si>
  <si>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</si>
  <si>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</si>
  <si>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>îëãîñîí ñàð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</si>
  <si>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</si>
  <si>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</si>
  <si>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</si>
  <si>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</si>
  <si>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</si>
  <si>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Month  that is 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</si>
  <si>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</si>
  <si>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</si>
  <si>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</si>
  <si>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Çºð¿¿</t>
  </si>
  <si>
    <t xml:space="preserve"> Çºð¿¿</t>
  </si>
  <si>
    <t>paid full pension</t>
  </si>
  <si>
    <t>5-ð ñàð</t>
  </si>
  <si>
    <t>Í/ýìíýëýã</t>
  </si>
  <si>
    <t>Hospital</t>
  </si>
  <si>
    <t>ªðõèéí ýìíýëýã¿¿ä</t>
  </si>
  <si>
    <t>Õ/ýìíýëã¿¿ä</t>
  </si>
  <si>
    <t>Private hospitals</t>
  </si>
  <si>
    <t>Õàñó øèâýðò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</si>
  <si>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8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</si>
  <si>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</si>
  <si>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</si>
  <si>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</si>
  <si>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</si>
  <si>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</si>
  <si>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</si>
  <si>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</si>
  <si>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Íèéãìèéí äààòãàëûí õýëòýñ</t>
  </si>
  <si>
    <t>Social Insurance Department</t>
  </si>
  <si>
    <t>Ä¯Í</t>
  </si>
  <si>
    <t>TOTAL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</si>
  <si>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</si>
  <si>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</si>
  <si>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</si>
  <si>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</si>
  <si>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</si>
  <si>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</si>
  <si>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</si>
  <si>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</si>
  <si>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</si>
  <si>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Õýðýãöýýíèé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</si>
  <si>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</si>
  <si>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</si>
  <si>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</si>
  <si>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</si>
  <si>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</si>
  <si>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</si>
  <si>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</si>
  <si>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</si>
  <si>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</si>
  <si>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</si>
  <si>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</si>
  <si>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2009.I - Y</t>
  </si>
  <si>
    <t>2010.I-Y</t>
  </si>
  <si>
    <t>permis   thous tog</t>
  </si>
  <si>
    <t>violation of forest, thous.¥</t>
  </si>
  <si>
    <t xml:space="preserve">  thous. tog</t>
  </si>
  <si>
    <t xml:space="preserve"> 9.3 Òºëëºëò, òºë áîéæèëò</t>
  </si>
  <si>
    <t xml:space="preserve">      9.3 Òºëëºëò, òºë áîéæèëò/¿ðãýëæëýë/</t>
  </si>
  <si>
    <t xml:space="preserve"> 9.3 Rearing young animals</t>
  </si>
  <si>
    <t xml:space="preserve">       9.3   Rearing young animals/continuation/</t>
  </si>
  <si>
    <t>Èõýð òºë</t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</si>
  <si>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</si>
  <si>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</si>
  <si>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</si>
  <si>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</si>
  <si>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t>Òºëëºëòèéí</t>
  </si>
  <si>
    <r>
      <t xml:space="preserve">   Ãàðñàí òºë        S</t>
    </r>
    <r>
      <rPr>
        <i/>
        <sz val="8"/>
        <rFont val="Arial Mon"/>
        <family val="2"/>
      </rPr>
      <t>urvivals</t>
    </r>
  </si>
  <si>
    <t>twin young</t>
  </si>
  <si>
    <t xml:space="preserve">  Á¿ãä</t>
  </si>
  <si>
    <r>
      <t xml:space="preserve">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</si>
  <si>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</si>
  <si>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</si>
  <si>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>¿¿íýýñ:</t>
    </r>
    <r>
      <rPr>
        <i/>
        <sz val="8"/>
        <rFont val="Arial Mon"/>
        <family val="2"/>
      </rPr>
      <t xml:space="preserve"> of which</t>
    </r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</si>
  <si>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</si>
  <si>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</si>
  <si>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</si>
  <si>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</si>
  <si>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</si>
  <si>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</si>
  <si>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</si>
  <si>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</si>
  <si>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</si>
  <si>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</si>
  <si>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</si>
  <si>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</si>
  <si>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</si>
  <si>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</si>
  <si>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</si>
  <si>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</si>
  <si>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</si>
  <si>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</si>
  <si>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</si>
  <si>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</si>
  <si>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</si>
  <si>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</si>
  <si>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Female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</si>
  <si>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</si>
  <si>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</si>
  <si>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</si>
  <si>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</si>
  <si>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</si>
  <si>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</si>
  <si>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</si>
  <si>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</si>
  <si>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</si>
  <si>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</si>
  <si>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9.4  Òîì ìàëûí ç¿é áóñûí õîðîãäîë</t>
  </si>
  <si>
    <t>9.4 Natural losses of adult animals</t>
  </si>
  <si>
    <t>Îíû ýõíèé ìàëä ýçëýõ õóâü percentage of losses to total livestock at the beginning of the year</t>
  </si>
  <si>
    <t xml:space="preserve">2010 îíû I-Y ñàð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</si>
  <si>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</si>
  <si>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</si>
  <si>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2009-2010 îíû çóäàíä ìàëã¿é áîëñîí ìàë÷èí ºðõ</t>
  </si>
  <si>
    <t xml:space="preserve"> Íèéò  ìàë÷èí ºðõºä ìàëã¿é áîëñîí ºðõèéí ýçëýõ õóâü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</si>
  <si>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</si>
  <si>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</si>
  <si>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</si>
  <si>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</si>
  <si>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</si>
  <si>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</si>
  <si>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Ìàëã¿é áîëñîí ìàë÷èí ºðõ</t>
  </si>
  <si>
    <t>Ìàëûíõ íü 50 õóâèàñ äýýø õîðîãäñîí ìàë÷èí ºðõ</t>
  </si>
  <si>
    <t>Camel</t>
  </si>
  <si>
    <t>Horse</t>
  </si>
  <si>
    <t>Cattle</t>
  </si>
  <si>
    <t>Sheep</t>
  </si>
  <si>
    <t>Goat</t>
  </si>
  <si>
    <t xml:space="preserve">   I - Y</t>
  </si>
  <si>
    <t>++</t>
  </si>
  <si>
    <t>-</t>
  </si>
  <si>
    <t>x+</t>
  </si>
  <si>
    <t xml:space="preserve">                       9.6 Òàðèàëñàí òàëáàé, ãà-ãààð</t>
  </si>
  <si>
    <t xml:space="preserve">                       9.6 Sown area, by hectares</t>
  </si>
  <si>
    <t xml:space="preserve">        ¯ð òàðèà    Cereals    </t>
  </si>
  <si>
    <t xml:space="preserve">    ¯¿íýýñ: áóóäàé   of which wheat</t>
  </si>
  <si>
    <t xml:space="preserve">    Òºìñ   Potato</t>
  </si>
  <si>
    <t xml:space="preserve">        Õ¿íñíèé íîãîî     Vegetables</t>
  </si>
  <si>
    <t>Ìàëûí òýæýýëèéí óðãàìàë</t>
  </si>
  <si>
    <t>¿   ¿   í   ý    ý   .ñ:</t>
  </si>
  <si>
    <t>¿ ¿ í ý ý ñ:</t>
  </si>
  <si>
    <t>¿            ¿              í          ý          ý             ñ:</t>
  </si>
  <si>
    <t>Òàðèàëñàí àæ àõóéí íýãæ</t>
  </si>
  <si>
    <t>Òàðèàëñàí àéë ºðõ</t>
  </si>
  <si>
    <t>Òàðèàëñàí òºñºâò ãàçàð</t>
  </si>
  <si>
    <t xml:space="preserve">  òîî </t>
  </si>
  <si>
    <t xml:space="preserve">òàëáàé  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</si>
  <si>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</si>
  <si>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</si>
  <si>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</si>
  <si>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</si>
  <si>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</si>
  <si>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</si>
  <si>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2009 XII</t>
  </si>
  <si>
    <t>2005 XII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</si>
  <si>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</si>
  <si>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</si>
  <si>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</si>
  <si>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</si>
  <si>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</si>
  <si>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</si>
  <si>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</si>
  <si>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</si>
  <si>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</si>
  <si>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</si>
  <si>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</si>
  <si>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</si>
  <si>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</si>
  <si>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</si>
  <si>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</si>
  <si>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</si>
  <si>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</si>
  <si>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</si>
  <si>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</si>
  <si>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</si>
  <si>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</si>
  <si>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</si>
  <si>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</si>
  <si>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</si>
  <si>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</si>
  <si>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</si>
  <si>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</si>
  <si>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Intoxicating beverege</t>
  </si>
  <si>
    <t>02.2 ÒÀÌÕÈ</t>
  </si>
  <si>
    <t>02.2 Smoke</t>
  </si>
  <si>
    <t>03.    ÕÓÂÖÀÑ, ÁªÑ ÁÀÐÀÀ, ÃÓÒÀË</t>
  </si>
  <si>
    <t>03. Clothes, material and shoes</t>
  </si>
  <si>
    <t>03.1   ÕÓÂÖÀÑ, ÁªÑ ÁÀÐÀÀ</t>
  </si>
  <si>
    <t>03.1 Clothes and material</t>
  </si>
  <si>
    <t>03.1.1  ÕªÂªÍ, ÁªÑ ÁÀÐÀÀ</t>
  </si>
  <si>
    <t>03.1.1 Cotton and material</t>
  </si>
  <si>
    <t>03.1.2  ÁYÕ ÒªÐËÈÉÍ ÕÓÂÖÀÑ</t>
  </si>
  <si>
    <t>03.1.2 All kind of clothes</t>
  </si>
  <si>
    <t>ÝÐÝÃÒÝÉ ÁÝËÝÍ ÕÓÂÖÀÑ</t>
  </si>
  <si>
    <t>Man's prepared clothes</t>
  </si>
  <si>
    <t>ÝÌÝÃÒÝÉ ÁÝËÝÍ ÕÓÂÖÀÑ</t>
  </si>
  <si>
    <t>Woman's prepared clothes</t>
  </si>
  <si>
    <t>ÕYYÕÄÈÉÍ ÁÝËÝÍ ÕÓÂÖÀÑ</t>
  </si>
  <si>
    <t>Childrens prepared clothes</t>
  </si>
  <si>
    <t>03.1.3  ÆÈÆÈÃ ÝÄËÝË, ÕÝÐÝÃÑÝË</t>
  </si>
  <si>
    <t>03.1.3 Little things and means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</si>
  <si>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</si>
  <si>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</si>
  <si>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</si>
  <si>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</si>
  <si>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ÒÅÕÍÈÊÈÉÍ ÁÎËÎÍ ÇÀÑÂÀÐÛÍ YÉË×ÈËÃÝÝ</t>
  </si>
  <si>
    <t>04.1 Householding tehnik and correction service</t>
  </si>
  <si>
    <t>04.2  ÓÑÀÍ ÕÀÍÃÀÌÆ ÁÎËÎÍ ÎÐÎÍ ÑÓÓÖÍÛ ÁÓÑÀÄ YÉË×ÈËÃÝÝ</t>
  </si>
  <si>
    <t>04.2 Householding supply of water and other service</t>
  </si>
  <si>
    <t>04.3  ÖÀÕÈËÃÀÀÍ, ÕÈÉÍ ÁÎËÎÍ ÁÓÑÀÄ ÒYËØ</t>
  </si>
  <si>
    <t>04. Electricity,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</si>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</sst>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_ * #,##0.00_ ;_ * \-#,##0.00_ ;_ * &quot;-&quot;??_ ;_ @_ "/>
    <numFmt numFmtId="197" formatCode="_ * #,##0.0_ ;_ * \-#,##0.0_ ;_ * &quot;-&quot;??_ ;_ @_ "/>
    <numFmt numFmtId="198" formatCode="#,##0.0"/>
  </numFmts>
  <fonts count="125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0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7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i/>
      <sz val="8"/>
      <name val="Dutch Mon"/>
      <family val="0"/>
    </font>
    <font>
      <b/>
      <sz val="10"/>
      <name val="Arial"/>
      <family val="0"/>
    </font>
    <font>
      <b/>
      <sz val="12"/>
      <name val="Arial Mon"/>
      <family val="2"/>
    </font>
    <font>
      <sz val="12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6"/>
      <name val="Arial Mon"/>
      <family val="2"/>
    </font>
    <font>
      <sz val="6"/>
      <name val="Arial"/>
      <family val="0"/>
    </font>
    <font>
      <i/>
      <sz val="8"/>
      <name val="Arial"/>
      <family val="2"/>
    </font>
    <font>
      <sz val="7.5"/>
      <name val="Arial Mon"/>
      <family val="2"/>
    </font>
    <font>
      <i/>
      <sz val="10"/>
      <name val="Arial Mon"/>
      <family val="2"/>
    </font>
    <font>
      <sz val="8"/>
      <name val="Arial"/>
      <family val="0"/>
    </font>
    <font>
      <b/>
      <sz val="8"/>
      <name val="Dutch Mon"/>
      <family val="0"/>
    </font>
    <font>
      <sz val="9"/>
      <name val="Arial"/>
      <family val="0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sz val="9"/>
      <name val="Times New Roman Mon"/>
      <family val="1"/>
    </font>
    <font>
      <sz val="11"/>
      <name val="Arial Mon"/>
      <family val="2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sz val="10"/>
      <name val="Times New Roman Mon"/>
      <family val="1"/>
    </font>
    <font>
      <b/>
      <sz val="9"/>
      <name val="Times New Roman Mon"/>
      <family val="1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0"/>
      <name val="NewtonCTT"/>
      <family val="0"/>
    </font>
    <font>
      <sz val="8"/>
      <name val="NewtonC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Arial Mon"/>
      <family val="2"/>
    </font>
    <font>
      <sz val="8"/>
      <color indexed="8"/>
      <name val="Arial Mon"/>
      <family val="2"/>
    </font>
    <font>
      <sz val="8"/>
      <color indexed="30"/>
      <name val="Arial Mon"/>
      <family val="2"/>
    </font>
    <font>
      <sz val="8"/>
      <color indexed="8"/>
      <name val="Calibri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sz val="9"/>
      <color indexed="12"/>
      <name val="Arial Mon"/>
      <family val="2"/>
    </font>
    <font>
      <b/>
      <sz val="9"/>
      <color indexed="10"/>
      <name val="Arial Mon"/>
      <family val="2"/>
    </font>
    <font>
      <b/>
      <sz val="10"/>
      <color indexed="10"/>
      <name val="Arial Mon"/>
      <family val="2"/>
    </font>
    <font>
      <b/>
      <sz val="7"/>
      <color indexed="10"/>
      <name val="Arial Mon"/>
      <family val="2"/>
    </font>
    <font>
      <b/>
      <sz val="9"/>
      <color indexed="17"/>
      <name val="Arial Mon"/>
      <family val="2"/>
    </font>
    <font>
      <b/>
      <sz val="10"/>
      <color indexed="17"/>
      <name val="Arial Mon"/>
      <family val="2"/>
    </font>
    <font>
      <b/>
      <sz val="7"/>
      <color indexed="17"/>
      <name val="Arial Mon"/>
      <family val="2"/>
    </font>
    <font>
      <i/>
      <sz val="7"/>
      <color indexed="12"/>
      <name val="Arial Mon"/>
      <family val="2"/>
    </font>
    <font>
      <b/>
      <i/>
      <sz val="9"/>
      <color indexed="17"/>
      <name val="Arial Mon"/>
      <family val="2"/>
    </font>
    <font>
      <sz val="6.5"/>
      <name val="Arial Mon"/>
      <family val="2"/>
    </font>
    <font>
      <sz val="7"/>
      <color indexed="12"/>
      <name val="Arial Mon"/>
      <family val="2"/>
    </font>
    <font>
      <sz val="7"/>
      <color indexed="10"/>
      <name val="Arial Mon"/>
      <family val="2"/>
    </font>
    <font>
      <i/>
      <sz val="9"/>
      <color indexed="12"/>
      <name val="Arial Mon"/>
      <family val="2"/>
    </font>
    <font>
      <sz val="7"/>
      <name val="Arial"/>
      <family val="2"/>
    </font>
    <font>
      <b/>
      <sz val="8"/>
      <color indexed="17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Arial Mon"/>
      <family val="2"/>
    </font>
    <font>
      <sz val="8"/>
      <color theme="1"/>
      <name val="Arial Mon"/>
      <family val="2"/>
    </font>
    <font>
      <sz val="8"/>
      <color rgb="FF0070C0"/>
      <name val="Arial Mon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182" fontId="8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1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176" fontId="13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76" fontId="27" fillId="0" borderId="0" xfId="0" applyNumberFormat="1" applyFont="1" applyAlignment="1">
      <alignment/>
    </xf>
    <xf numFmtId="0" fontId="31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28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0" fontId="10" fillId="0" borderId="0" xfId="125" applyFont="1" applyBorder="1">
      <alignment/>
      <protection/>
    </xf>
    <xf numFmtId="0" fontId="10" fillId="0" borderId="0" xfId="125" applyFont="1">
      <alignment/>
      <protection/>
    </xf>
    <xf numFmtId="0" fontId="0" fillId="0" borderId="0" xfId="125" applyFont="1">
      <alignment/>
      <protection/>
    </xf>
    <xf numFmtId="0" fontId="29" fillId="0" borderId="0" xfId="125" applyFont="1">
      <alignment/>
      <protection/>
    </xf>
    <xf numFmtId="0" fontId="3" fillId="0" borderId="0" xfId="124">
      <alignment/>
      <protection/>
    </xf>
    <xf numFmtId="0" fontId="6" fillId="0" borderId="14" xfId="125" applyFont="1" applyBorder="1" applyAlignment="1">
      <alignment horizontal="center"/>
      <protection/>
    </xf>
    <xf numFmtId="0" fontId="6" fillId="0" borderId="13" xfId="125" applyFont="1" applyBorder="1">
      <alignment/>
      <protection/>
    </xf>
    <xf numFmtId="0" fontId="6" fillId="0" borderId="15" xfId="125" applyFont="1" applyBorder="1">
      <alignment/>
      <protection/>
    </xf>
    <xf numFmtId="0" fontId="6" fillId="0" borderId="10" xfId="125" applyFont="1" applyBorder="1">
      <alignment/>
      <protection/>
    </xf>
    <xf numFmtId="0" fontId="6" fillId="0" borderId="14" xfId="125" applyFont="1" applyBorder="1">
      <alignment/>
      <protection/>
    </xf>
    <xf numFmtId="0" fontId="6" fillId="0" borderId="11" xfId="125" applyFont="1" applyBorder="1" applyAlignment="1">
      <alignment horizontal="center"/>
      <protection/>
    </xf>
    <xf numFmtId="0" fontId="6" fillId="0" borderId="11" xfId="125" applyFont="1" applyBorder="1">
      <alignment/>
      <protection/>
    </xf>
    <xf numFmtId="0" fontId="6" fillId="0" borderId="0" xfId="125" applyFont="1" applyBorder="1" applyAlignment="1">
      <alignment horizontal="center"/>
      <protection/>
    </xf>
    <xf numFmtId="176" fontId="6" fillId="0" borderId="0" xfId="125" applyNumberFormat="1" applyFont="1" applyBorder="1">
      <alignment/>
      <protection/>
    </xf>
    <xf numFmtId="0" fontId="6" fillId="0" borderId="0" xfId="125" applyFont="1" applyBorder="1">
      <alignment/>
      <protection/>
    </xf>
    <xf numFmtId="0" fontId="6" fillId="0" borderId="17" xfId="125" applyFont="1" applyBorder="1">
      <alignment/>
      <protection/>
    </xf>
    <xf numFmtId="176" fontId="6" fillId="0" borderId="17" xfId="125" applyNumberFormat="1" applyFont="1" applyBorder="1">
      <alignment/>
      <protection/>
    </xf>
    <xf numFmtId="0" fontId="10" fillId="0" borderId="0" xfId="125" applyFont="1" applyAlignment="1">
      <alignment horizontal="left"/>
      <protection/>
    </xf>
    <xf numFmtId="0" fontId="10" fillId="0" borderId="0" xfId="12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125" applyFont="1" applyBorder="1">
      <alignment/>
      <protection/>
    </xf>
    <xf numFmtId="0" fontId="29" fillId="0" borderId="0" xfId="125" applyFont="1" applyBorder="1">
      <alignment/>
      <protection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9" fillId="0" borderId="15" xfId="0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176" fontId="2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/>
    </xf>
    <xf numFmtId="176" fontId="22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2" fillId="0" borderId="17" xfId="0" applyFont="1" applyBorder="1" applyAlignment="1">
      <alignment/>
    </xf>
    <xf numFmtId="0" fontId="35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25" applyFont="1" applyBorder="1">
      <alignment/>
      <protection/>
    </xf>
    <xf numFmtId="0" fontId="0" fillId="0" borderId="0" xfId="125" applyFont="1" applyBorder="1">
      <alignment/>
      <protection/>
    </xf>
    <xf numFmtId="0" fontId="3" fillId="0" borderId="0" xfId="124" applyBorder="1">
      <alignment/>
      <protection/>
    </xf>
    <xf numFmtId="0" fontId="8" fillId="0" borderId="0" xfId="125" applyFont="1" applyBorder="1">
      <alignment/>
      <protection/>
    </xf>
    <xf numFmtId="14" fontId="6" fillId="0" borderId="0" xfId="125" applyNumberFormat="1" applyFont="1" applyBorder="1">
      <alignment/>
      <protection/>
    </xf>
    <xf numFmtId="0" fontId="6" fillId="0" borderId="0" xfId="125" applyFont="1">
      <alignment/>
      <protection/>
    </xf>
    <xf numFmtId="0" fontId="8" fillId="0" borderId="0" xfId="125" applyFont="1">
      <alignment/>
      <protection/>
    </xf>
    <xf numFmtId="0" fontId="6" fillId="0" borderId="12" xfId="125" applyFont="1" applyBorder="1">
      <alignment/>
      <protection/>
    </xf>
    <xf numFmtId="0" fontId="6" fillId="0" borderId="10" xfId="125" applyFont="1" applyBorder="1" applyAlignment="1">
      <alignment horizontal="center"/>
      <protection/>
    </xf>
    <xf numFmtId="0" fontId="6" fillId="0" borderId="22" xfId="125" applyFont="1" applyBorder="1">
      <alignment/>
      <protection/>
    </xf>
    <xf numFmtId="0" fontId="6" fillId="0" borderId="24" xfId="125" applyFont="1" applyBorder="1">
      <alignment/>
      <protection/>
    </xf>
    <xf numFmtId="0" fontId="1" fillId="0" borderId="0" xfId="125" applyFont="1">
      <alignment/>
      <protection/>
    </xf>
    <xf numFmtId="0" fontId="6" fillId="0" borderId="13" xfId="125" applyFont="1" applyBorder="1" applyAlignment="1">
      <alignment horizontal="center"/>
      <protection/>
    </xf>
    <xf numFmtId="0" fontId="36" fillId="0" borderId="11" xfId="125" applyFont="1" applyBorder="1">
      <alignment/>
      <protection/>
    </xf>
    <xf numFmtId="0" fontId="1" fillId="0" borderId="0" xfId="125" applyFont="1" applyBorder="1">
      <alignment/>
      <protection/>
    </xf>
    <xf numFmtId="0" fontId="6" fillId="0" borderId="0" xfId="125" applyFont="1" applyBorder="1" applyAlignment="1">
      <alignment/>
      <protection/>
    </xf>
    <xf numFmtId="0" fontId="36" fillId="0" borderId="14" xfId="125" applyFont="1" applyBorder="1">
      <alignment/>
      <protection/>
    </xf>
    <xf numFmtId="0" fontId="1" fillId="0" borderId="17" xfId="125" applyFont="1" applyBorder="1">
      <alignment/>
      <protection/>
    </xf>
    <xf numFmtId="0" fontId="6" fillId="0" borderId="16" xfId="125" applyFont="1" applyBorder="1" applyAlignment="1">
      <alignment horizontal="center"/>
      <protection/>
    </xf>
    <xf numFmtId="0" fontId="1" fillId="0" borderId="16" xfId="125" applyFont="1" applyBorder="1">
      <alignment/>
      <protection/>
    </xf>
    <xf numFmtId="0" fontId="6" fillId="0" borderId="15" xfId="125" applyFont="1" applyBorder="1" applyAlignment="1">
      <alignment horizontal="center"/>
      <protection/>
    </xf>
    <xf numFmtId="176" fontId="6" fillId="0" borderId="0" xfId="125" applyNumberFormat="1" applyFont="1">
      <alignment/>
      <protection/>
    </xf>
    <xf numFmtId="0" fontId="19" fillId="0" borderId="13" xfId="125" applyFont="1" applyBorder="1">
      <alignment/>
      <protection/>
    </xf>
    <xf numFmtId="0" fontId="11" fillId="0" borderId="15" xfId="125" applyFont="1" applyBorder="1">
      <alignment/>
      <protection/>
    </xf>
    <xf numFmtId="0" fontId="36" fillId="0" borderId="16" xfId="125" applyFont="1" applyBorder="1">
      <alignment/>
      <protection/>
    </xf>
    <xf numFmtId="0" fontId="13" fillId="0" borderId="0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" fillId="0" borderId="14" xfId="125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125" applyFont="1" applyBorder="1" applyAlignment="1">
      <alignment horizontal="center"/>
      <protection/>
    </xf>
    <xf numFmtId="0" fontId="10" fillId="0" borderId="23" xfId="125" applyFont="1" applyBorder="1">
      <alignment/>
      <protection/>
    </xf>
    <xf numFmtId="0" fontId="10" fillId="0" borderId="11" xfId="125" applyFont="1" applyBorder="1">
      <alignment/>
      <protection/>
    </xf>
    <xf numFmtId="1" fontId="6" fillId="0" borderId="23" xfId="125" applyNumberFormat="1" applyFont="1" applyBorder="1">
      <alignment/>
      <protection/>
    </xf>
    <xf numFmtId="176" fontId="8" fillId="0" borderId="17" xfId="125" applyNumberFormat="1" applyFont="1" applyBorder="1">
      <alignment/>
      <protection/>
    </xf>
    <xf numFmtId="0" fontId="29" fillId="0" borderId="17" xfId="125" applyFont="1" applyBorder="1">
      <alignment/>
      <protection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0" xfId="125" applyFont="1" applyAlignment="1">
      <alignment horizontal="right"/>
      <protection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6" fillId="0" borderId="0" xfId="0" applyFont="1" applyBorder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2" fillId="0" borderId="12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91" fontId="7" fillId="0" borderId="0" xfId="42" applyNumberFormat="1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6" fillId="0" borderId="23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/>
    </xf>
    <xf numFmtId="176" fontId="22" fillId="0" borderId="22" xfId="0" applyNumberFormat="1" applyFont="1" applyBorder="1" applyAlignment="1">
      <alignment horizontal="center"/>
    </xf>
    <xf numFmtId="1" fontId="6" fillId="0" borderId="0" xfId="125" applyNumberFormat="1" applyFont="1" applyAlignment="1">
      <alignment horizontal="right"/>
      <protection/>
    </xf>
    <xf numFmtId="0" fontId="27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25" applyNumberFormat="1" applyFont="1" applyBorder="1">
      <alignment/>
      <protection/>
    </xf>
    <xf numFmtId="1" fontId="6" fillId="0" borderId="17" xfId="125" applyNumberFormat="1" applyFont="1" applyBorder="1">
      <alignment/>
      <protection/>
    </xf>
    <xf numFmtId="1" fontId="6" fillId="0" borderId="0" xfId="111" applyNumberFormat="1" applyFont="1" applyFill="1" applyBorder="1" applyAlignment="1">
      <alignment/>
      <protection/>
    </xf>
    <xf numFmtId="176" fontId="6" fillId="0" borderId="0" xfId="125" applyNumberFormat="1" applyFont="1" applyAlignment="1">
      <alignment horizontal="right"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0" xfId="125" applyFont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7" fillId="0" borderId="0" xfId="121" applyFont="1">
      <alignment/>
      <protection/>
    </xf>
    <xf numFmtId="0" fontId="6" fillId="0" borderId="0" xfId="121" applyFont="1">
      <alignment/>
      <protection/>
    </xf>
    <xf numFmtId="0" fontId="29" fillId="0" borderId="0" xfId="121" applyFont="1">
      <alignment/>
      <protection/>
    </xf>
    <xf numFmtId="0" fontId="8" fillId="0" borderId="0" xfId="121" applyFont="1">
      <alignment/>
      <protection/>
    </xf>
    <xf numFmtId="0" fontId="6" fillId="0" borderId="0" xfId="121" applyFont="1" applyAlignment="1">
      <alignment shrinkToFit="1"/>
      <protection/>
    </xf>
    <xf numFmtId="0" fontId="6" fillId="0" borderId="0" xfId="121" applyFont="1" applyBorder="1" applyAlignment="1">
      <alignment shrinkToFit="1"/>
      <protection/>
    </xf>
    <xf numFmtId="0" fontId="30" fillId="0" borderId="0" xfId="121" applyFont="1">
      <alignment/>
      <protection/>
    </xf>
    <xf numFmtId="0" fontId="23" fillId="0" borderId="0" xfId="121" applyFont="1">
      <alignment/>
      <protection/>
    </xf>
    <xf numFmtId="0" fontId="10" fillId="0" borderId="12" xfId="121" applyFont="1" applyBorder="1">
      <alignment/>
      <protection/>
    </xf>
    <xf numFmtId="0" fontId="10" fillId="0" borderId="0" xfId="121" applyFont="1" applyBorder="1">
      <alignment/>
      <protection/>
    </xf>
    <xf numFmtId="0" fontId="11" fillId="0" borderId="0" xfId="121" applyFont="1" applyBorder="1" applyAlignment="1">
      <alignment horizontal="left"/>
      <protection/>
    </xf>
    <xf numFmtId="0" fontId="11" fillId="0" borderId="14" xfId="121" applyFont="1" applyBorder="1" applyAlignment="1">
      <alignment horizontal="center"/>
      <protection/>
    </xf>
    <xf numFmtId="0" fontId="6" fillId="0" borderId="14" xfId="121" applyFont="1" applyBorder="1" applyAlignment="1">
      <alignment horizontal="center"/>
      <protection/>
    </xf>
    <xf numFmtId="0" fontId="11" fillId="0" borderId="14" xfId="121" applyFont="1" applyBorder="1">
      <alignment/>
      <protection/>
    </xf>
    <xf numFmtId="0" fontId="11" fillId="0" borderId="13" xfId="121" applyFont="1" applyBorder="1">
      <alignment/>
      <protection/>
    </xf>
    <xf numFmtId="0" fontId="44" fillId="0" borderId="0" xfId="0" applyFont="1" applyAlignment="1">
      <alignment/>
    </xf>
    <xf numFmtId="0" fontId="10" fillId="0" borderId="17" xfId="121" applyFont="1" applyBorder="1">
      <alignment/>
      <protection/>
    </xf>
    <xf numFmtId="0" fontId="6" fillId="0" borderId="17" xfId="121" applyFont="1" applyBorder="1">
      <alignment/>
      <protection/>
    </xf>
    <xf numFmtId="0" fontId="6" fillId="0" borderId="16" xfId="121" applyFont="1" applyBorder="1">
      <alignment/>
      <protection/>
    </xf>
    <xf numFmtId="0" fontId="45" fillId="0" borderId="0" xfId="121" applyFont="1" applyAlignment="1">
      <alignment horizontal="left"/>
      <protection/>
    </xf>
    <xf numFmtId="0" fontId="11" fillId="0" borderId="0" xfId="121" applyFont="1">
      <alignment/>
      <protection/>
    </xf>
    <xf numFmtId="1" fontId="6" fillId="0" borderId="0" xfId="121" applyNumberFormat="1" applyFont="1">
      <alignment/>
      <protection/>
    </xf>
    <xf numFmtId="176" fontId="6" fillId="0" borderId="0" xfId="121" applyNumberFormat="1" applyFont="1">
      <alignment/>
      <protection/>
    </xf>
    <xf numFmtId="0" fontId="6" fillId="0" borderId="0" xfId="121" applyFont="1" applyBorder="1">
      <alignment/>
      <protection/>
    </xf>
    <xf numFmtId="176" fontId="6" fillId="0" borderId="0" xfId="121" applyNumberFormat="1" applyFont="1" applyBorder="1">
      <alignment/>
      <protection/>
    </xf>
    <xf numFmtId="0" fontId="6" fillId="0" borderId="0" xfId="121" applyFont="1" applyAlignment="1">
      <alignment wrapText="1"/>
      <protection/>
    </xf>
    <xf numFmtId="1" fontId="6" fillId="0" borderId="0" xfId="121" applyNumberFormat="1" applyFont="1" applyBorder="1">
      <alignment/>
      <protection/>
    </xf>
    <xf numFmtId="0" fontId="6" fillId="0" borderId="0" xfId="121" applyFont="1" applyBorder="1" applyAlignment="1">
      <alignment horizontal="left" vertical="center"/>
      <protection/>
    </xf>
    <xf numFmtId="0" fontId="11" fillId="0" borderId="0" xfId="121" applyFont="1" applyBorder="1">
      <alignment/>
      <protection/>
    </xf>
    <xf numFmtId="0" fontId="8" fillId="0" borderId="17" xfId="121" applyFont="1" applyBorder="1">
      <alignment/>
      <protection/>
    </xf>
    <xf numFmtId="1" fontId="8" fillId="0" borderId="17" xfId="121" applyNumberFormat="1" applyFont="1" applyBorder="1">
      <alignment/>
      <protection/>
    </xf>
    <xf numFmtId="176" fontId="8" fillId="0" borderId="17" xfId="121" applyNumberFormat="1" applyFont="1" applyBorder="1">
      <alignment/>
      <protection/>
    </xf>
    <xf numFmtId="0" fontId="22" fillId="0" borderId="0" xfId="121" applyFont="1" applyBorder="1">
      <alignment/>
      <protection/>
    </xf>
    <xf numFmtId="1" fontId="22" fillId="0" borderId="0" xfId="121" applyNumberFormat="1" applyFont="1" applyBorder="1">
      <alignment/>
      <protection/>
    </xf>
    <xf numFmtId="176" fontId="22" fillId="0" borderId="0" xfId="121" applyNumberFormat="1" applyFont="1" applyBorder="1">
      <alignment/>
      <protection/>
    </xf>
    <xf numFmtId="176" fontId="8" fillId="0" borderId="0" xfId="121" applyNumberFormat="1" applyFont="1" applyBorder="1">
      <alignment/>
      <protection/>
    </xf>
    <xf numFmtId="0" fontId="8" fillId="0" borderId="0" xfId="121" applyFont="1" applyBorder="1">
      <alignment/>
      <protection/>
    </xf>
    <xf numFmtId="0" fontId="10" fillId="0" borderId="0" xfId="121" applyFont="1">
      <alignment/>
      <protection/>
    </xf>
    <xf numFmtId="0" fontId="6" fillId="0" borderId="0" xfId="119" applyFont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0" xfId="119" applyFont="1" applyBorder="1">
      <alignment/>
      <protection/>
    </xf>
    <xf numFmtId="0" fontId="11" fillId="0" borderId="0" xfId="0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176" fontId="8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6" fillId="0" borderId="0" xfId="119" applyNumberFormat="1" applyFont="1" applyBorder="1">
      <alignment/>
      <protection/>
    </xf>
    <xf numFmtId="0" fontId="10" fillId="0" borderId="0" xfId="126" applyFont="1" applyFill="1" applyBorder="1">
      <alignment/>
      <protection/>
    </xf>
    <xf numFmtId="0" fontId="10" fillId="0" borderId="0" xfId="126" applyFont="1" applyFill="1">
      <alignment/>
      <protection/>
    </xf>
    <xf numFmtId="0" fontId="10" fillId="0" borderId="0" xfId="12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126" applyNumberFormat="1" applyFont="1" applyFill="1" applyBorder="1">
      <alignment/>
      <protection/>
    </xf>
    <xf numFmtId="0" fontId="29" fillId="0" borderId="0" xfId="126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126" applyFont="1" applyFill="1" applyBorder="1" applyAlignment="1">
      <alignment horizontal="left"/>
      <protection/>
    </xf>
    <xf numFmtId="0" fontId="10" fillId="0" borderId="17" xfId="126" applyFont="1" applyFill="1" applyBorder="1">
      <alignment/>
      <protection/>
    </xf>
    <xf numFmtId="14" fontId="10" fillId="0" borderId="17" xfId="126" applyNumberFormat="1" applyFont="1" applyFill="1" applyBorder="1">
      <alignment/>
      <protection/>
    </xf>
    <xf numFmtId="0" fontId="6" fillId="0" borderId="12" xfId="126" applyFont="1" applyFill="1" applyBorder="1">
      <alignment/>
      <protection/>
    </xf>
    <xf numFmtId="0" fontId="6" fillId="0" borderId="20" xfId="126" applyFont="1" applyFill="1" applyBorder="1">
      <alignment/>
      <protection/>
    </xf>
    <xf numFmtId="0" fontId="10" fillId="0" borderId="12" xfId="126" applyFont="1" applyFill="1" applyBorder="1">
      <alignment/>
      <protection/>
    </xf>
    <xf numFmtId="0" fontId="10" fillId="0" borderId="20" xfId="126" applyFont="1" applyFill="1" applyBorder="1">
      <alignment/>
      <protection/>
    </xf>
    <xf numFmtId="0" fontId="6" fillId="0" borderId="0" xfId="126" applyFont="1" applyFill="1" applyBorder="1" applyAlignment="1">
      <alignment horizontal="center" vertical="center"/>
      <protection/>
    </xf>
    <xf numFmtId="0" fontId="11" fillId="0" borderId="18" xfId="126" applyFont="1" applyFill="1" applyBorder="1" applyAlignment="1">
      <alignment horizontal="center" vertical="center"/>
      <protection/>
    </xf>
    <xf numFmtId="0" fontId="6" fillId="0" borderId="22" xfId="126" applyFont="1" applyFill="1" applyBorder="1" applyAlignment="1">
      <alignment horizontal="center" vertical="center" wrapText="1"/>
      <protection/>
    </xf>
    <xf numFmtId="0" fontId="10" fillId="0" borderId="0" xfId="126" applyFont="1" applyFill="1" applyBorder="1" applyAlignment="1">
      <alignment horizontal="center" vertical="center"/>
      <protection/>
    </xf>
    <xf numFmtId="0" fontId="46" fillId="0" borderId="18" xfId="126" applyFont="1" applyFill="1" applyBorder="1" applyAlignment="1">
      <alignment horizontal="center" vertical="center"/>
      <protection/>
    </xf>
    <xf numFmtId="0" fontId="6" fillId="0" borderId="0" xfId="126" applyFont="1" applyFill="1" applyBorder="1" applyAlignment="1">
      <alignment horizontal="center"/>
      <protection/>
    </xf>
    <xf numFmtId="0" fontId="6" fillId="0" borderId="11" xfId="126" applyFont="1" applyFill="1" applyBorder="1" applyAlignment="1">
      <alignment horizontal="center"/>
      <protection/>
    </xf>
    <xf numFmtId="0" fontId="6" fillId="0" borderId="12" xfId="126" applyFont="1" applyFill="1" applyBorder="1" applyAlignment="1">
      <alignment horizontal="center"/>
      <protection/>
    </xf>
    <xf numFmtId="0" fontId="10" fillId="0" borderId="20" xfId="126" applyFont="1" applyFill="1" applyBorder="1" applyAlignment="1">
      <alignment horizontal="center"/>
      <protection/>
    </xf>
    <xf numFmtId="0" fontId="10" fillId="0" borderId="12" xfId="126" applyFont="1" applyFill="1" applyBorder="1" applyAlignment="1">
      <alignment horizontal="center"/>
      <protection/>
    </xf>
    <xf numFmtId="0" fontId="10" fillId="0" borderId="0" xfId="126" applyFont="1" applyFill="1" applyBorder="1" applyAlignment="1">
      <alignment horizontal="center"/>
      <protection/>
    </xf>
    <xf numFmtId="0" fontId="10" fillId="0" borderId="18" xfId="126" applyFont="1" applyFill="1" applyBorder="1" applyAlignment="1">
      <alignment horizontal="center"/>
      <protection/>
    </xf>
    <xf numFmtId="0" fontId="10" fillId="0" borderId="11" xfId="126" applyFont="1" applyFill="1" applyBorder="1" applyAlignment="1">
      <alignment horizontal="center"/>
      <protection/>
    </xf>
    <xf numFmtId="0" fontId="6" fillId="0" borderId="17" xfId="126" applyFont="1" applyFill="1" applyBorder="1">
      <alignment/>
      <protection/>
    </xf>
    <xf numFmtId="0" fontId="6" fillId="0" borderId="19" xfId="126" applyFont="1" applyFill="1" applyBorder="1">
      <alignment/>
      <protection/>
    </xf>
    <xf numFmtId="0" fontId="11" fillId="0" borderId="16" xfId="126" applyFont="1" applyFill="1" applyBorder="1" applyAlignment="1">
      <alignment horizontal="center"/>
      <protection/>
    </xf>
    <xf numFmtId="0" fontId="11" fillId="0" borderId="17" xfId="126" applyFont="1" applyFill="1" applyBorder="1" applyAlignment="1">
      <alignment horizontal="center"/>
      <protection/>
    </xf>
    <xf numFmtId="0" fontId="11" fillId="0" borderId="15" xfId="126" applyFont="1" applyFill="1" applyBorder="1" applyAlignment="1">
      <alignment horizontal="center"/>
      <protection/>
    </xf>
    <xf numFmtId="0" fontId="11" fillId="0" borderId="19" xfId="126" applyFont="1" applyFill="1" applyBorder="1" applyAlignment="1">
      <alignment horizontal="center"/>
      <protection/>
    </xf>
    <xf numFmtId="0" fontId="46" fillId="0" borderId="17" xfId="126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126" applyNumberFormat="1" applyFont="1" applyFill="1" applyBorder="1" applyAlignment="1">
      <alignment horizontal="right"/>
      <protection/>
    </xf>
    <xf numFmtId="176" fontId="6" fillId="0" borderId="0" xfId="126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126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6" fillId="0" borderId="0" xfId="126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126" applyFont="1" applyFill="1" applyBorder="1">
      <alignment/>
      <protection/>
    </xf>
    <xf numFmtId="0" fontId="6" fillId="0" borderId="0" xfId="0" applyFont="1" applyFill="1" applyBorder="1" applyAlignment="1">
      <alignment/>
    </xf>
    <xf numFmtId="197" fontId="6" fillId="0" borderId="0" xfId="42" applyNumberFormat="1" applyFont="1" applyFill="1" applyBorder="1" applyAlignment="1">
      <alignment/>
    </xf>
    <xf numFmtId="0" fontId="6" fillId="0" borderId="0" xfId="126" applyFont="1" applyFill="1">
      <alignment/>
      <protection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76" fontId="8" fillId="0" borderId="17" xfId="126" applyNumberFormat="1" applyFont="1" applyFill="1" applyBorder="1">
      <alignment/>
      <protection/>
    </xf>
    <xf numFmtId="176" fontId="6" fillId="0" borderId="17" xfId="126" applyNumberFormat="1" applyFont="1" applyFill="1" applyBorder="1" applyAlignment="1">
      <alignment horizontal="right"/>
      <protection/>
    </xf>
    <xf numFmtId="176" fontId="8" fillId="0" borderId="17" xfId="126" applyNumberFormat="1" applyFont="1" applyFill="1" applyBorder="1" applyAlignment="1">
      <alignment horizontal="right"/>
      <protection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0" xfId="126" applyNumberFormat="1" applyFont="1" applyFill="1" applyBorder="1" applyAlignment="1">
      <alignment horizontal="right"/>
      <protection/>
    </xf>
    <xf numFmtId="0" fontId="11" fillId="0" borderId="17" xfId="126" applyFont="1" applyFill="1" applyBorder="1">
      <alignment/>
      <protection/>
    </xf>
    <xf numFmtId="176" fontId="6" fillId="0" borderId="22" xfId="126" applyNumberFormat="1" applyFont="1" applyFill="1" applyBorder="1" applyAlignment="1">
      <alignment horizontal="right"/>
      <protection/>
    </xf>
    <xf numFmtId="176" fontId="6" fillId="0" borderId="17" xfId="126" applyNumberFormat="1" applyFont="1" applyFill="1" applyBorder="1">
      <alignment/>
      <protection/>
    </xf>
    <xf numFmtId="176" fontId="9" fillId="0" borderId="17" xfId="126" applyNumberFormat="1" applyFont="1" applyFill="1" applyBorder="1">
      <alignment/>
      <protection/>
    </xf>
    <xf numFmtId="176" fontId="6" fillId="0" borderId="22" xfId="126" applyNumberFormat="1" applyFont="1" applyFill="1" applyBorder="1">
      <alignment/>
      <protection/>
    </xf>
    <xf numFmtId="0" fontId="6" fillId="0" borderId="22" xfId="0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6" fontId="10" fillId="0" borderId="0" xfId="126" applyNumberFormat="1" applyFont="1" applyFill="1" applyBorder="1">
      <alignment/>
      <protection/>
    </xf>
    <xf numFmtId="2" fontId="6" fillId="0" borderId="0" xfId="126" applyNumberFormat="1" applyFont="1" applyFill="1" applyBorder="1">
      <alignment/>
      <protection/>
    </xf>
    <xf numFmtId="196" fontId="10" fillId="0" borderId="0" xfId="42" applyNumberFormat="1" applyFont="1" applyFill="1" applyAlignment="1">
      <alignment/>
    </xf>
    <xf numFmtId="0" fontId="29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96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6" fontId="10" fillId="0" borderId="17" xfId="42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29" fillId="0" borderId="10" xfId="0" applyNumberFormat="1" applyFont="1" applyFill="1" applyBorder="1" applyAlignment="1">
      <alignment/>
    </xf>
    <xf numFmtId="176" fontId="29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97" fontId="10" fillId="0" borderId="0" xfId="42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6" fontId="29" fillId="0" borderId="13" xfId="0" applyNumberFormat="1" applyFont="1" applyFill="1" applyBorder="1" applyAlignment="1">
      <alignment/>
    </xf>
    <xf numFmtId="176" fontId="29" fillId="0" borderId="18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13" xfId="126" applyNumberFormat="1" applyFont="1" applyFill="1" applyBorder="1">
      <alignment/>
      <protection/>
    </xf>
    <xf numFmtId="176" fontId="10" fillId="0" borderId="18" xfId="126" applyNumberFormat="1" applyFont="1" applyFill="1" applyBorder="1">
      <alignment/>
      <protection/>
    </xf>
    <xf numFmtId="176" fontId="10" fillId="0" borderId="17" xfId="126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126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197" fontId="10" fillId="0" borderId="15" xfId="42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47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23" xfId="0" applyFont="1" applyBorder="1" applyAlignment="1">
      <alignment/>
    </xf>
    <xf numFmtId="176" fontId="47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47" fillId="0" borderId="0" xfId="0" applyFont="1" applyBorder="1" applyAlignment="1">
      <alignment/>
    </xf>
    <xf numFmtId="176" fontId="47" fillId="0" borderId="0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47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0" xfId="0" applyFont="1" applyBorder="1" applyAlignment="1">
      <alignment/>
    </xf>
    <xf numFmtId="176" fontId="47" fillId="0" borderId="14" xfId="0" applyNumberFormat="1" applyFont="1" applyBorder="1" applyAlignment="1">
      <alignment/>
    </xf>
    <xf numFmtId="176" fontId="47" fillId="0" borderId="16" xfId="0" applyNumberFormat="1" applyFont="1" applyBorder="1" applyAlignment="1">
      <alignment/>
    </xf>
    <xf numFmtId="0" fontId="6" fillId="0" borderId="0" xfId="126" applyFont="1">
      <alignment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23" xfId="0" applyFont="1" applyBorder="1" applyAlignment="1">
      <alignment/>
    </xf>
    <xf numFmtId="176" fontId="29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126" applyFont="1">
      <alignment/>
      <protection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17" xfId="119" applyFont="1" applyBorder="1">
      <alignment/>
      <protection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119" applyFont="1" applyBorder="1" applyAlignment="1">
      <alignment horizontal="center"/>
      <protection/>
    </xf>
    <xf numFmtId="0" fontId="6" fillId="0" borderId="14" xfId="119" applyFont="1" applyBorder="1" applyAlignment="1">
      <alignment horizontal="center"/>
      <protection/>
    </xf>
    <xf numFmtId="0" fontId="6" fillId="0" borderId="14" xfId="119" applyFont="1" applyBorder="1" applyAlignment="1">
      <alignment/>
      <protection/>
    </xf>
    <xf numFmtId="0" fontId="11" fillId="0" borderId="14" xfId="119" applyFont="1" applyBorder="1" applyAlignment="1">
      <alignment horizontal="center"/>
      <protection/>
    </xf>
    <xf numFmtId="0" fontId="11" fillId="0" borderId="18" xfId="119" applyFont="1" applyBorder="1" applyAlignment="1">
      <alignment horizontal="center"/>
      <protection/>
    </xf>
    <xf numFmtId="0" fontId="11" fillId="0" borderId="14" xfId="119" applyFont="1" applyBorder="1">
      <alignment/>
      <protection/>
    </xf>
    <xf numFmtId="0" fontId="11" fillId="0" borderId="13" xfId="119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119" applyFont="1" applyBorder="1">
      <alignment/>
      <protection/>
    </xf>
    <xf numFmtId="0" fontId="6" fillId="0" borderId="18" xfId="0" applyFont="1" applyBorder="1" applyAlignment="1">
      <alignment horizontal="center"/>
    </xf>
    <xf numFmtId="0" fontId="11" fillId="0" borderId="16" xfId="119" applyFont="1" applyBorder="1">
      <alignment/>
      <protection/>
    </xf>
    <xf numFmtId="0" fontId="11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176" fontId="6" fillId="33" borderId="18" xfId="0" applyNumberFormat="1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176" fontId="6" fillId="0" borderId="19" xfId="0" applyNumberFormat="1" applyFont="1" applyBorder="1" applyAlignment="1">
      <alignment/>
    </xf>
    <xf numFmtId="0" fontId="11" fillId="0" borderId="0" xfId="119" applyFont="1" applyBorder="1">
      <alignment/>
      <protection/>
    </xf>
    <xf numFmtId="0" fontId="11" fillId="0" borderId="0" xfId="0" applyFont="1" applyBorder="1" applyAlignment="1">
      <alignment horizontal="left" vertical="center" wrapText="1"/>
    </xf>
    <xf numFmtId="176" fontId="8" fillId="0" borderId="0" xfId="119" applyNumberFormat="1" applyFont="1">
      <alignment/>
      <protection/>
    </xf>
    <xf numFmtId="0" fontId="11" fillId="0" borderId="23" xfId="0" applyFont="1" applyBorder="1" applyAlignment="1">
      <alignment horizontal="left"/>
    </xf>
    <xf numFmtId="0" fontId="6" fillId="0" borderId="23" xfId="119" applyFont="1" applyBorder="1">
      <alignment/>
      <protection/>
    </xf>
    <xf numFmtId="0" fontId="6" fillId="0" borderId="0" xfId="0" applyFont="1" applyAlignment="1">
      <alignment horizontal="left" vertical="center" wrapText="1"/>
    </xf>
    <xf numFmtId="176" fontId="6" fillId="0" borderId="0" xfId="119" applyNumberFormat="1" applyFont="1">
      <alignment/>
      <protection/>
    </xf>
    <xf numFmtId="0" fontId="6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/>
    </xf>
    <xf numFmtId="2" fontId="6" fillId="0" borderId="17" xfId="0" applyNumberFormat="1" applyFont="1" applyBorder="1" applyAlignment="1">
      <alignment/>
    </xf>
    <xf numFmtId="0" fontId="6" fillId="0" borderId="0" xfId="119" applyFont="1" applyBorder="1" applyAlignment="1">
      <alignment vertical="center" wrapText="1"/>
      <protection/>
    </xf>
    <xf numFmtId="0" fontId="8" fillId="0" borderId="0" xfId="119" applyFont="1" applyBorder="1" applyAlignment="1">
      <alignment/>
      <protection/>
    </xf>
    <xf numFmtId="0" fontId="6" fillId="0" borderId="17" xfId="119" applyFont="1" applyBorder="1" applyAlignment="1">
      <alignment vertical="center" wrapText="1"/>
      <protection/>
    </xf>
    <xf numFmtId="0" fontId="6" fillId="0" borderId="22" xfId="0" applyFont="1" applyBorder="1" applyAlignment="1">
      <alignment/>
    </xf>
    <xf numFmtId="176" fontId="6" fillId="0" borderId="22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119" applyFont="1" applyAlignment="1">
      <alignment vertical="center" wrapText="1"/>
      <protection/>
    </xf>
    <xf numFmtId="0" fontId="8" fillId="0" borderId="0" xfId="119" applyFont="1">
      <alignment/>
      <protection/>
    </xf>
    <xf numFmtId="0" fontId="50" fillId="0" borderId="0" xfId="0" applyFont="1" applyAlignment="1">
      <alignment/>
    </xf>
    <xf numFmtId="0" fontId="26" fillId="0" borderId="0" xfId="0" applyFont="1" applyAlignment="1">
      <alignment horizontal="center"/>
    </xf>
    <xf numFmtId="0" fontId="51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183" fontId="7" fillId="0" borderId="23" xfId="72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183" fontId="7" fillId="0" borderId="0" xfId="72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inden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26" fillId="0" borderId="17" xfId="0" applyFont="1" applyBorder="1" applyAlignment="1">
      <alignment/>
    </xf>
    <xf numFmtId="0" fontId="6" fillId="0" borderId="0" xfId="0" applyFont="1" applyAlignment="1">
      <alignment horizontal="left" indent="8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176" fontId="27" fillId="0" borderId="11" xfId="0" applyNumberFormat="1" applyFont="1" applyBorder="1" applyAlignment="1">
      <alignment/>
    </xf>
    <xf numFmtId="1" fontId="27" fillId="0" borderId="11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" fontId="27" fillId="0" borderId="13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0" fontId="23" fillId="0" borderId="18" xfId="0" applyFont="1" applyBorder="1" applyAlignment="1">
      <alignment/>
    </xf>
    <xf numFmtId="176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1" fontId="26" fillId="0" borderId="13" xfId="0" applyNumberFormat="1" applyFont="1" applyBorder="1" applyAlignment="1">
      <alignment/>
    </xf>
    <xf numFmtId="0" fontId="23" fillId="0" borderId="0" xfId="0" applyFont="1" applyBorder="1" applyAlignment="1">
      <alignment/>
    </xf>
    <xf numFmtId="176" fontId="121" fillId="0" borderId="14" xfId="0" applyNumberFormat="1" applyFont="1" applyBorder="1" applyAlignment="1">
      <alignment/>
    </xf>
    <xf numFmtId="0" fontId="121" fillId="0" borderId="14" xfId="0" applyFont="1" applyBorder="1" applyAlignment="1">
      <alignment/>
    </xf>
    <xf numFmtId="1" fontId="27" fillId="0" borderId="14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53" fillId="0" borderId="0" xfId="0" applyFont="1" applyBorder="1" applyAlignment="1">
      <alignment/>
    </xf>
    <xf numFmtId="176" fontId="27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176" fontId="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/>
    </xf>
    <xf numFmtId="176" fontId="19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129" applyNumberFormat="1" applyFont="1" applyFill="1" applyBorder="1" applyAlignment="1">
      <alignment horizontal="center"/>
    </xf>
    <xf numFmtId="176" fontId="7" fillId="0" borderId="12" xfId="129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2" xfId="129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129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176" fontId="7" fillId="0" borderId="23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9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/>
    </xf>
    <xf numFmtId="0" fontId="6" fillId="0" borderId="0" xfId="122" applyFont="1" applyBorder="1">
      <alignment/>
      <protection/>
    </xf>
    <xf numFmtId="0" fontId="23" fillId="0" borderId="0" xfId="122" applyFont="1" applyBorder="1">
      <alignment/>
      <protection/>
    </xf>
    <xf numFmtId="0" fontId="29" fillId="0" borderId="0" xfId="122" applyFont="1" applyBorder="1">
      <alignment/>
      <protection/>
    </xf>
    <xf numFmtId="0" fontId="6" fillId="0" borderId="0" xfId="122" applyFont="1">
      <alignment/>
      <protection/>
    </xf>
    <xf numFmtId="14" fontId="6" fillId="0" borderId="0" xfId="122" applyNumberFormat="1" applyFont="1" applyBorder="1">
      <alignment/>
      <protection/>
    </xf>
    <xf numFmtId="14" fontId="6" fillId="0" borderId="0" xfId="122" applyNumberFormat="1" applyFont="1">
      <alignment/>
      <protection/>
    </xf>
    <xf numFmtId="0" fontId="6" fillId="0" borderId="12" xfId="122" applyFont="1" applyBorder="1">
      <alignment/>
      <protection/>
    </xf>
    <xf numFmtId="0" fontId="6" fillId="0" borderId="10" xfId="122" applyFont="1" applyBorder="1">
      <alignment/>
      <protection/>
    </xf>
    <xf numFmtId="0" fontId="10" fillId="0" borderId="10" xfId="122" applyFont="1" applyBorder="1">
      <alignment/>
      <protection/>
    </xf>
    <xf numFmtId="0" fontId="10" fillId="0" borderId="12" xfId="122" applyFont="1" applyBorder="1">
      <alignment/>
      <protection/>
    </xf>
    <xf numFmtId="0" fontId="10" fillId="0" borderId="20" xfId="122" applyFont="1" applyBorder="1">
      <alignment/>
      <protection/>
    </xf>
    <xf numFmtId="0" fontId="10" fillId="0" borderId="22" xfId="122" applyFont="1" applyBorder="1">
      <alignment/>
      <protection/>
    </xf>
    <xf numFmtId="0" fontId="10" fillId="0" borderId="11" xfId="122" applyFont="1" applyBorder="1">
      <alignment/>
      <protection/>
    </xf>
    <xf numFmtId="0" fontId="6" fillId="0" borderId="13" xfId="122" applyFont="1" applyBorder="1">
      <alignment/>
      <protection/>
    </xf>
    <xf numFmtId="0" fontId="46" fillId="0" borderId="13" xfId="122" applyFont="1" applyBorder="1">
      <alignment/>
      <protection/>
    </xf>
    <xf numFmtId="0" fontId="46" fillId="0" borderId="0" xfId="122" applyFont="1" applyBorder="1">
      <alignment/>
      <protection/>
    </xf>
    <xf numFmtId="0" fontId="10" fillId="0" borderId="18" xfId="122" applyFont="1" applyBorder="1">
      <alignment/>
      <protection/>
    </xf>
    <xf numFmtId="0" fontId="10" fillId="0" borderId="14" xfId="122" applyFont="1" applyBorder="1">
      <alignment/>
      <protection/>
    </xf>
    <xf numFmtId="0" fontId="10" fillId="0" borderId="0" xfId="122" applyFont="1" applyBorder="1">
      <alignment/>
      <protection/>
    </xf>
    <xf numFmtId="0" fontId="10" fillId="0" borderId="13" xfId="122" applyFont="1" applyBorder="1" applyAlignment="1">
      <alignment horizontal="center"/>
      <protection/>
    </xf>
    <xf numFmtId="0" fontId="10" fillId="0" borderId="0" xfId="122" applyFont="1" applyBorder="1" applyAlignment="1">
      <alignment horizontal="center"/>
      <protection/>
    </xf>
    <xf numFmtId="0" fontId="10" fillId="0" borderId="21" xfId="122" applyFont="1" applyBorder="1">
      <alignment/>
      <protection/>
    </xf>
    <xf numFmtId="0" fontId="46" fillId="0" borderId="24" xfId="122" applyFont="1" applyBorder="1">
      <alignment/>
      <protection/>
    </xf>
    <xf numFmtId="0" fontId="46" fillId="0" borderId="18" xfId="122" applyFont="1" applyBorder="1">
      <alignment/>
      <protection/>
    </xf>
    <xf numFmtId="0" fontId="10" fillId="0" borderId="13" xfId="122" applyFont="1" applyBorder="1">
      <alignment/>
      <protection/>
    </xf>
    <xf numFmtId="0" fontId="46" fillId="0" borderId="14" xfId="122" applyFont="1" applyBorder="1">
      <alignment/>
      <protection/>
    </xf>
    <xf numFmtId="0" fontId="10" fillId="0" borderId="17" xfId="122" applyFont="1" applyBorder="1">
      <alignment/>
      <protection/>
    </xf>
    <xf numFmtId="0" fontId="10" fillId="0" borderId="15" xfId="122" applyFont="1" applyBorder="1">
      <alignment/>
      <protection/>
    </xf>
    <xf numFmtId="0" fontId="10" fillId="0" borderId="16" xfId="122" applyFont="1" applyBorder="1">
      <alignment/>
      <protection/>
    </xf>
    <xf numFmtId="0" fontId="46" fillId="0" borderId="16" xfId="122" applyFont="1" applyBorder="1">
      <alignment/>
      <protection/>
    </xf>
    <xf numFmtId="0" fontId="46" fillId="0" borderId="17" xfId="122" applyFont="1" applyBorder="1">
      <alignment/>
      <protection/>
    </xf>
    <xf numFmtId="0" fontId="46" fillId="0" borderId="0" xfId="0" applyFont="1" applyAlignment="1">
      <alignment horizontal="left"/>
    </xf>
    <xf numFmtId="176" fontId="3" fillId="0" borderId="0" xfId="122" applyNumberFormat="1" applyFont="1" applyBorder="1" applyAlignment="1">
      <alignment horizontal="right"/>
      <protection/>
    </xf>
    <xf numFmtId="176" fontId="10" fillId="0" borderId="0" xfId="122" applyNumberFormat="1" applyFont="1">
      <alignment/>
      <protection/>
    </xf>
    <xf numFmtId="0" fontId="10" fillId="0" borderId="0" xfId="122" applyFont="1">
      <alignment/>
      <protection/>
    </xf>
    <xf numFmtId="0" fontId="3" fillId="0" borderId="0" xfId="122" applyFont="1" applyBorder="1" applyAlignment="1">
      <alignment horizontal="right"/>
      <protection/>
    </xf>
    <xf numFmtId="176" fontId="3" fillId="0" borderId="17" xfId="122" applyNumberFormat="1" applyFont="1" applyBorder="1" applyAlignment="1">
      <alignment horizontal="right"/>
      <protection/>
    </xf>
    <xf numFmtId="0" fontId="3" fillId="0" borderId="17" xfId="122" applyFont="1" applyBorder="1" applyAlignment="1">
      <alignment horizontal="right"/>
      <protection/>
    </xf>
    <xf numFmtId="0" fontId="29" fillId="0" borderId="17" xfId="0" applyFont="1" applyBorder="1" applyAlignment="1">
      <alignment horizontal="right"/>
    </xf>
    <xf numFmtId="0" fontId="30" fillId="0" borderId="22" xfId="0" applyFont="1" applyBorder="1" applyAlignment="1">
      <alignment horizontal="center"/>
    </xf>
    <xf numFmtId="176" fontId="37" fillId="0" borderId="22" xfId="122" applyNumberFormat="1" applyFont="1" applyBorder="1" applyAlignment="1">
      <alignment horizontal="right"/>
      <protection/>
    </xf>
    <xf numFmtId="176" fontId="37" fillId="0" borderId="0" xfId="122" applyNumberFormat="1" applyFont="1" applyBorder="1" applyAlignment="1">
      <alignment horizontal="right"/>
      <protection/>
    </xf>
    <xf numFmtId="0" fontId="37" fillId="0" borderId="0" xfId="122" applyFont="1" applyBorder="1" applyAlignment="1">
      <alignment horizontal="right"/>
      <protection/>
    </xf>
    <xf numFmtId="0" fontId="10" fillId="0" borderId="17" xfId="126" applyFont="1" applyBorder="1">
      <alignment/>
      <protection/>
    </xf>
    <xf numFmtId="0" fontId="62" fillId="0" borderId="17" xfId="126" applyFont="1" applyBorder="1">
      <alignment/>
      <protection/>
    </xf>
    <xf numFmtId="176" fontId="10" fillId="0" borderId="22" xfId="122" applyNumberFormat="1" applyFont="1" applyBorder="1" applyAlignment="1">
      <alignment horizontal="right"/>
      <protection/>
    </xf>
    <xf numFmtId="0" fontId="6" fillId="0" borderId="20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22" fillId="0" borderId="0" xfId="101" applyFont="1">
      <alignment/>
      <protection/>
    </xf>
    <xf numFmtId="0" fontId="122" fillId="0" borderId="0" xfId="106" applyFont="1" applyBorder="1" applyAlignment="1">
      <alignment horizontal="right" vertical="center"/>
      <protection/>
    </xf>
    <xf numFmtId="0" fontId="122" fillId="0" borderId="0" xfId="112" applyFont="1">
      <alignment/>
      <protection/>
    </xf>
    <xf numFmtId="0" fontId="122" fillId="0" borderId="0" xfId="106" applyFont="1">
      <alignment/>
      <protection/>
    </xf>
    <xf numFmtId="0" fontId="122" fillId="0" borderId="0" xfId="99" applyFont="1">
      <alignment/>
      <protection/>
    </xf>
    <xf numFmtId="0" fontId="122" fillId="0" borderId="0" xfId="88" applyFont="1">
      <alignment/>
      <protection/>
    </xf>
    <xf numFmtId="0" fontId="122" fillId="0" borderId="0" xfId="89" applyFont="1">
      <alignment/>
      <protection/>
    </xf>
    <xf numFmtId="0" fontId="122" fillId="0" borderId="0" xfId="102" applyFont="1">
      <alignment/>
      <protection/>
    </xf>
    <xf numFmtId="0" fontId="122" fillId="0" borderId="0" xfId="107" applyFont="1">
      <alignment/>
      <protection/>
    </xf>
    <xf numFmtId="0" fontId="122" fillId="0" borderId="0" xfId="113" applyFont="1">
      <alignment/>
      <protection/>
    </xf>
    <xf numFmtId="0" fontId="122" fillId="0" borderId="0" xfId="100" applyFont="1">
      <alignment/>
      <protection/>
    </xf>
    <xf numFmtId="0" fontId="122" fillId="0" borderId="0" xfId="103" applyFont="1">
      <alignment/>
      <protection/>
    </xf>
    <xf numFmtId="0" fontId="122" fillId="0" borderId="0" xfId="108" applyFont="1">
      <alignment/>
      <protection/>
    </xf>
    <xf numFmtId="0" fontId="122" fillId="0" borderId="0" xfId="114" applyFont="1">
      <alignment/>
      <protection/>
    </xf>
    <xf numFmtId="0" fontId="122" fillId="0" borderId="0" xfId="87" applyFont="1">
      <alignment/>
      <protection/>
    </xf>
    <xf numFmtId="0" fontId="122" fillId="0" borderId="0" xfId="104" applyFont="1">
      <alignment/>
      <protection/>
    </xf>
    <xf numFmtId="0" fontId="122" fillId="0" borderId="0" xfId="109" applyFont="1">
      <alignment/>
      <protection/>
    </xf>
    <xf numFmtId="0" fontId="122" fillId="0" borderId="0" xfId="115" applyFont="1">
      <alignment/>
      <protection/>
    </xf>
    <xf numFmtId="0" fontId="122" fillId="0" borderId="0" xfId="105" applyFont="1">
      <alignment/>
      <protection/>
    </xf>
    <xf numFmtId="0" fontId="122" fillId="0" borderId="0" xfId="110" applyFont="1">
      <alignment/>
      <protection/>
    </xf>
    <xf numFmtId="0" fontId="122" fillId="0" borderId="0" xfId="116" applyFont="1">
      <alignment/>
      <protection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176" fontId="8" fillId="0" borderId="22" xfId="0" applyNumberFormat="1" applyFont="1" applyBorder="1" applyAlignment="1">
      <alignment/>
    </xf>
    <xf numFmtId="0" fontId="6" fillId="0" borderId="17" xfId="126" applyFont="1" applyBorder="1" applyAlignment="1">
      <alignment horizontal="right"/>
      <protection/>
    </xf>
    <xf numFmtId="0" fontId="11" fillId="0" borderId="17" xfId="126" applyFont="1" applyBorder="1" applyAlignment="1">
      <alignment horizontal="right"/>
      <protection/>
    </xf>
    <xf numFmtId="0" fontId="6" fillId="0" borderId="17" xfId="126" applyFont="1" applyBorder="1">
      <alignment/>
      <protection/>
    </xf>
    <xf numFmtId="0" fontId="11" fillId="0" borderId="17" xfId="126" applyFont="1" applyBorder="1">
      <alignment/>
      <protection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123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122" fillId="0" borderId="0" xfId="90" applyFont="1">
      <alignment/>
      <protection/>
    </xf>
    <xf numFmtId="0" fontId="122" fillId="0" borderId="0" xfId="91" applyFont="1">
      <alignment/>
      <protection/>
    </xf>
    <xf numFmtId="0" fontId="122" fillId="0" borderId="0" xfId="94" applyFont="1">
      <alignment/>
      <protection/>
    </xf>
    <xf numFmtId="176" fontId="6" fillId="0" borderId="0" xfId="120" applyNumberFormat="1" applyFont="1">
      <alignment/>
      <protection/>
    </xf>
    <xf numFmtId="0" fontId="6" fillId="0" borderId="0" xfId="120" applyFont="1">
      <alignment/>
      <protection/>
    </xf>
    <xf numFmtId="0" fontId="6" fillId="0" borderId="0" xfId="0" applyFont="1" applyBorder="1" applyAlignment="1" quotePrefix="1">
      <alignment horizontal="right"/>
    </xf>
    <xf numFmtId="0" fontId="64" fillId="0" borderId="0" xfId="0" applyFont="1" applyAlignment="1">
      <alignment/>
    </xf>
    <xf numFmtId="0" fontId="124" fillId="0" borderId="0" xfId="91" applyFont="1">
      <alignment/>
      <protection/>
    </xf>
    <xf numFmtId="0" fontId="64" fillId="0" borderId="0" xfId="0" applyFont="1" applyFill="1" applyBorder="1" applyAlignment="1">
      <alignment/>
    </xf>
    <xf numFmtId="0" fontId="122" fillId="0" borderId="0" xfId="86" applyFont="1">
      <alignment/>
      <protection/>
    </xf>
    <xf numFmtId="0" fontId="3" fillId="0" borderId="0" xfId="111" applyFont="1">
      <alignment/>
      <protection/>
    </xf>
    <xf numFmtId="0" fontId="122" fillId="0" borderId="0" xfId="95" applyFont="1">
      <alignment/>
      <protection/>
    </xf>
    <xf numFmtId="0" fontId="122" fillId="0" borderId="0" xfId="96" applyFont="1">
      <alignment/>
      <protection/>
    </xf>
    <xf numFmtId="0" fontId="122" fillId="0" borderId="0" xfId="97" applyFont="1">
      <alignment/>
      <protection/>
    </xf>
    <xf numFmtId="0" fontId="122" fillId="0" borderId="0" xfId="92" applyFont="1">
      <alignment/>
      <protection/>
    </xf>
    <xf numFmtId="0" fontId="6" fillId="0" borderId="0" xfId="0" applyFont="1" applyBorder="1" applyAlignment="1">
      <alignment horizontal="right"/>
    </xf>
    <xf numFmtId="0" fontId="122" fillId="0" borderId="0" xfId="93" applyFont="1">
      <alignment/>
      <protection/>
    </xf>
    <xf numFmtId="0" fontId="122" fillId="0" borderId="0" xfId="98" applyFont="1">
      <alignment/>
      <protection/>
    </xf>
    <xf numFmtId="0" fontId="124" fillId="0" borderId="0" xfId="93" applyFont="1">
      <alignment/>
      <protection/>
    </xf>
    <xf numFmtId="0" fontId="47" fillId="0" borderId="0" xfId="111" applyFont="1">
      <alignment/>
      <protection/>
    </xf>
    <xf numFmtId="0" fontId="32" fillId="0" borderId="22" xfId="0" applyFont="1" applyBorder="1" applyAlignment="1">
      <alignment horizontal="right"/>
    </xf>
    <xf numFmtId="0" fontId="8" fillId="0" borderId="12" xfId="0" applyFont="1" applyBorder="1" applyAlignment="1">
      <alignment/>
    </xf>
    <xf numFmtId="176" fontId="6" fillId="0" borderId="22" xfId="120" applyNumberFormat="1" applyFont="1" applyBorder="1">
      <alignment/>
      <protection/>
    </xf>
    <xf numFmtId="0" fontId="6" fillId="0" borderId="22" xfId="111" applyFont="1" applyBorder="1">
      <alignment/>
      <protection/>
    </xf>
    <xf numFmtId="0" fontId="3" fillId="0" borderId="0" xfId="0" applyFont="1" applyAlignment="1">
      <alignment/>
    </xf>
    <xf numFmtId="14" fontId="1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4" xfId="0" applyFont="1" applyBorder="1" applyAlignment="1">
      <alignment horizontal="left"/>
    </xf>
    <xf numFmtId="0" fontId="47" fillId="0" borderId="18" xfId="0" applyFont="1" applyBorder="1" applyAlignment="1">
      <alignment/>
    </xf>
    <xf numFmtId="0" fontId="11" fillId="0" borderId="10" xfId="0" applyFont="1" applyBorder="1" applyAlignment="1">
      <alignment horizontal="left"/>
    </xf>
    <xf numFmtId="1" fontId="6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125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23" xfId="125" applyFont="1" applyBorder="1" applyAlignment="1">
      <alignment wrapText="1"/>
      <protection/>
    </xf>
    <xf numFmtId="0" fontId="10" fillId="0" borderId="11" xfId="125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10" fillId="0" borderId="11" xfId="125" applyFont="1" applyBorder="1" applyAlignment="1">
      <alignment horizontal="center" wrapText="1"/>
      <protection/>
    </xf>
    <xf numFmtId="0" fontId="10" fillId="0" borderId="16" xfId="125" applyFont="1" applyBorder="1" applyAlignment="1">
      <alignment horizontal="center" wrapText="1"/>
      <protection/>
    </xf>
    <xf numFmtId="0" fontId="6" fillId="0" borderId="22" xfId="125" applyFont="1" applyBorder="1" applyAlignment="1">
      <alignment horizontal="center"/>
      <protection/>
    </xf>
    <xf numFmtId="0" fontId="6" fillId="0" borderId="23" xfId="125" applyFont="1" applyBorder="1" applyAlignment="1">
      <alignment wrapText="1" shrinkToFit="1"/>
      <protection/>
    </xf>
    <xf numFmtId="0" fontId="0" fillId="0" borderId="11" xfId="0" applyBorder="1" applyAlignment="1">
      <alignment wrapText="1" shrinkToFit="1"/>
    </xf>
    <xf numFmtId="0" fontId="6" fillId="0" borderId="23" xfId="125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10" fillId="0" borderId="23" xfId="125" applyFont="1" applyBorder="1" applyAlignment="1">
      <alignment horizontal="center"/>
      <protection/>
    </xf>
    <xf numFmtId="0" fontId="6" fillId="0" borderId="23" xfId="125" applyFont="1" applyBorder="1" applyAlignment="1">
      <alignment horizontal="center"/>
      <protection/>
    </xf>
    <xf numFmtId="0" fontId="6" fillId="0" borderId="11" xfId="125" applyFont="1" applyBorder="1" applyAlignment="1">
      <alignment horizont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" fontId="6" fillId="0" borderId="0" xfId="121" applyNumberFormat="1" applyFont="1" applyAlignment="1">
      <alignment horizontal="center"/>
      <protection/>
    </xf>
    <xf numFmtId="1" fontId="8" fillId="0" borderId="17" xfId="121" applyNumberFormat="1" applyFont="1" applyBorder="1" applyAlignment="1">
      <alignment horizontal="center"/>
      <protection/>
    </xf>
    <xf numFmtId="0" fontId="6" fillId="0" borderId="0" xfId="121" applyFont="1" applyBorder="1" applyAlignment="1">
      <alignment horizontal="right" shrinkToFit="1"/>
      <protection/>
    </xf>
    <xf numFmtId="1" fontId="6" fillId="0" borderId="12" xfId="121" applyNumberFormat="1" applyFont="1" applyBorder="1" applyAlignment="1">
      <alignment horizontal="center"/>
      <protection/>
    </xf>
    <xf numFmtId="0" fontId="6" fillId="0" borderId="0" xfId="121" applyFont="1" applyAlignment="1">
      <alignment horizontal="right"/>
      <protection/>
    </xf>
    <xf numFmtId="1" fontId="6" fillId="0" borderId="0" xfId="121" applyNumberFormat="1" applyFont="1" applyAlignment="1">
      <alignment horizontal="right"/>
      <protection/>
    </xf>
    <xf numFmtId="176" fontId="6" fillId="0" borderId="0" xfId="121" applyNumberFormat="1" applyFont="1" applyAlignment="1">
      <alignment horizontal="right"/>
      <protection/>
    </xf>
    <xf numFmtId="176" fontId="6" fillId="0" borderId="0" xfId="121" applyNumberFormat="1" applyFont="1" applyBorder="1" applyAlignment="1">
      <alignment horizontal="right"/>
      <protection/>
    </xf>
    <xf numFmtId="0" fontId="6" fillId="0" borderId="11" xfId="121" applyFont="1" applyBorder="1" applyAlignment="1">
      <alignment horizontal="center" vertical="center" wrapText="1"/>
      <protection/>
    </xf>
    <xf numFmtId="0" fontId="6" fillId="0" borderId="14" xfId="121" applyFont="1" applyBorder="1" applyAlignment="1">
      <alignment horizontal="center" vertical="center" wrapText="1"/>
      <protection/>
    </xf>
    <xf numFmtId="0" fontId="7" fillId="0" borderId="21" xfId="121" applyFont="1" applyBorder="1" applyAlignment="1">
      <alignment horizontal="center" vertical="center" wrapText="1"/>
      <protection/>
    </xf>
    <xf numFmtId="0" fontId="7" fillId="0" borderId="22" xfId="121" applyFont="1" applyBorder="1" applyAlignment="1">
      <alignment horizontal="center" vertical="center" wrapText="1"/>
      <protection/>
    </xf>
    <xf numFmtId="0" fontId="7" fillId="0" borderId="24" xfId="121" applyFont="1" applyBorder="1" applyAlignment="1">
      <alignment horizontal="center" vertical="center" wrapText="1"/>
      <protection/>
    </xf>
    <xf numFmtId="0" fontId="7" fillId="0" borderId="21" xfId="121" applyFont="1" applyBorder="1" applyAlignment="1">
      <alignment horizontal="center" wrapText="1" shrinkToFit="1"/>
      <protection/>
    </xf>
    <xf numFmtId="0" fontId="7" fillId="0" borderId="22" xfId="121" applyFont="1" applyBorder="1" applyAlignment="1">
      <alignment horizontal="center" wrapText="1" shrinkToFit="1"/>
      <protection/>
    </xf>
    <xf numFmtId="0" fontId="6" fillId="0" borderId="10" xfId="121" applyFont="1" applyFill="1" applyBorder="1" applyAlignment="1">
      <alignment horizontal="center" vertical="center" textRotation="90" wrapText="1"/>
      <protection/>
    </xf>
    <xf numFmtId="0" fontId="6" fillId="0" borderId="12" xfId="121" applyFont="1" applyFill="1" applyBorder="1" applyAlignment="1">
      <alignment horizontal="center" vertical="center" textRotation="90" wrapText="1"/>
      <protection/>
    </xf>
    <xf numFmtId="0" fontId="6" fillId="0" borderId="20" xfId="121" applyFont="1" applyFill="1" applyBorder="1" applyAlignment="1">
      <alignment horizontal="center" vertical="center" textRotation="90" wrapText="1"/>
      <protection/>
    </xf>
    <xf numFmtId="0" fontId="6" fillId="0" borderId="13" xfId="121" applyFont="1" applyFill="1" applyBorder="1" applyAlignment="1">
      <alignment horizontal="center" vertical="center" textRotation="90" wrapText="1"/>
      <protection/>
    </xf>
    <xf numFmtId="0" fontId="6" fillId="0" borderId="0" xfId="121" applyFont="1" applyFill="1" applyBorder="1" applyAlignment="1">
      <alignment horizontal="center" vertical="center" textRotation="90" wrapText="1"/>
      <protection/>
    </xf>
    <xf numFmtId="0" fontId="6" fillId="0" borderId="18" xfId="121" applyFont="1" applyFill="1" applyBorder="1" applyAlignment="1">
      <alignment horizontal="center" vertical="center" textRotation="90" wrapText="1"/>
      <protection/>
    </xf>
    <xf numFmtId="0" fontId="6" fillId="0" borderId="15" xfId="121" applyFont="1" applyFill="1" applyBorder="1" applyAlignment="1">
      <alignment horizontal="center" vertical="center" textRotation="90" wrapText="1"/>
      <protection/>
    </xf>
    <xf numFmtId="0" fontId="6" fillId="0" borderId="17" xfId="121" applyFont="1" applyFill="1" applyBorder="1" applyAlignment="1">
      <alignment horizontal="center" vertical="center" textRotation="90" wrapText="1"/>
      <protection/>
    </xf>
    <xf numFmtId="0" fontId="6" fillId="0" borderId="19" xfId="121" applyFont="1" applyFill="1" applyBorder="1" applyAlignment="1">
      <alignment horizontal="center" vertical="center" textRotation="90" wrapText="1"/>
      <protection/>
    </xf>
    <xf numFmtId="0" fontId="6" fillId="0" borderId="16" xfId="121" applyFont="1" applyBorder="1" applyAlignment="1">
      <alignment horizontal="center" textRotation="90" shrinkToFit="1"/>
      <protection/>
    </xf>
    <xf numFmtId="0" fontId="6" fillId="0" borderId="23" xfId="121" applyFont="1" applyBorder="1" applyAlignment="1">
      <alignment horizontal="center" textRotation="90" shrinkToFit="1"/>
      <protection/>
    </xf>
    <xf numFmtId="0" fontId="6" fillId="0" borderId="10" xfId="121" applyFont="1" applyBorder="1" applyAlignment="1">
      <alignment horizontal="center" textRotation="90" shrinkToFit="1"/>
      <protection/>
    </xf>
    <xf numFmtId="0" fontId="6" fillId="0" borderId="13" xfId="121" applyFont="1" applyBorder="1" applyAlignment="1">
      <alignment horizontal="center" textRotation="90" shrinkToFit="1"/>
      <protection/>
    </xf>
    <xf numFmtId="0" fontId="6" fillId="0" borderId="15" xfId="121" applyFont="1" applyBorder="1" applyAlignment="1">
      <alignment horizontal="center" textRotation="90" shrinkToFit="1"/>
      <protection/>
    </xf>
    <xf numFmtId="0" fontId="8" fillId="0" borderId="20" xfId="121" applyFont="1" applyBorder="1" applyAlignment="1">
      <alignment horizontal="center" vertical="center" shrinkToFit="1"/>
      <protection/>
    </xf>
    <xf numFmtId="0" fontId="8" fillId="0" borderId="18" xfId="121" applyFont="1" applyBorder="1" applyAlignment="1">
      <alignment horizontal="center" vertical="center" shrinkToFit="1"/>
      <protection/>
    </xf>
    <xf numFmtId="0" fontId="8" fillId="0" borderId="19" xfId="121" applyFont="1" applyBorder="1" applyAlignment="1">
      <alignment horizontal="center" vertical="center" shrinkToFit="1"/>
      <protection/>
    </xf>
    <xf numFmtId="0" fontId="23" fillId="0" borderId="11" xfId="121" applyFont="1" applyBorder="1" applyAlignment="1">
      <alignment horizontal="center" vertical="center" wrapText="1" shrinkToFit="1"/>
      <protection/>
    </xf>
    <xf numFmtId="0" fontId="23" fillId="0" borderId="14" xfId="121" applyFont="1" applyBorder="1" applyAlignment="1">
      <alignment horizontal="center" vertical="center" wrapText="1" shrinkToFit="1"/>
      <protection/>
    </xf>
    <xf numFmtId="0" fontId="23" fillId="0" borderId="16" xfId="121" applyFont="1" applyBorder="1" applyAlignment="1">
      <alignment horizontal="center" vertical="center" wrapText="1" shrinkToFit="1"/>
      <protection/>
    </xf>
    <xf numFmtId="0" fontId="6" fillId="0" borderId="15" xfId="126" applyFont="1" applyFill="1" applyBorder="1" applyAlignment="1">
      <alignment horizontal="center" vertical="center" wrapText="1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14" fontId="10" fillId="0" borderId="0" xfId="0" applyNumberFormat="1" applyFont="1" applyFill="1" applyAlignment="1">
      <alignment horizontal="center"/>
    </xf>
    <xf numFmtId="0" fontId="10" fillId="0" borderId="21" xfId="126" applyFont="1" applyFill="1" applyBorder="1" applyAlignment="1">
      <alignment horizontal="center" vertical="center" wrapText="1"/>
      <protection/>
    </xf>
    <xf numFmtId="0" fontId="10" fillId="0" borderId="24" xfId="126" applyFont="1" applyFill="1" applyBorder="1" applyAlignment="1">
      <alignment horizontal="center" vertical="center" wrapText="1"/>
      <protection/>
    </xf>
    <xf numFmtId="0" fontId="10" fillId="0" borderId="11" xfId="126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126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126" applyFont="1" applyFill="1" applyBorder="1" applyAlignment="1">
      <alignment horizontal="center" vertical="center" wrapText="1"/>
      <protection/>
    </xf>
    <xf numFmtId="0" fontId="6" fillId="0" borderId="0" xfId="126" applyFont="1" applyFill="1" applyBorder="1" applyAlignment="1">
      <alignment horizontal="center"/>
      <protection/>
    </xf>
    <xf numFmtId="0" fontId="6" fillId="0" borderId="18" xfId="126" applyFont="1" applyFill="1" applyBorder="1" applyAlignment="1">
      <alignment horizontal="center"/>
      <protection/>
    </xf>
    <xf numFmtId="0" fontId="6" fillId="0" borderId="23" xfId="126" applyFont="1" applyFill="1" applyBorder="1" applyAlignment="1">
      <alignment horizontal="center" vertical="center" wrapText="1"/>
      <protection/>
    </xf>
    <xf numFmtId="0" fontId="6" fillId="0" borderId="21" xfId="126" applyFont="1" applyFill="1" applyBorder="1" applyAlignment="1">
      <alignment horizontal="center" vertical="center" wrapText="1"/>
      <protection/>
    </xf>
    <xf numFmtId="0" fontId="6" fillId="0" borderId="24" xfId="126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126" applyFont="1" applyFill="1" applyBorder="1" applyAlignment="1">
      <alignment horizontal="center" vertical="center" wrapText="1"/>
      <protection/>
    </xf>
    <xf numFmtId="0" fontId="10" fillId="0" borderId="17" xfId="126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126" applyFont="1" applyFill="1" applyBorder="1" applyAlignment="1">
      <alignment horizontal="center" vertical="center" wrapText="1"/>
      <protection/>
    </xf>
    <xf numFmtId="0" fontId="10" fillId="0" borderId="19" xfId="12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22" xfId="126" applyFont="1" applyFill="1" applyBorder="1" applyAlignment="1">
      <alignment horizontal="center" vertical="center" wrapText="1"/>
      <protection/>
    </xf>
    <xf numFmtId="0" fontId="10" fillId="0" borderId="22" xfId="126" applyFont="1" applyFill="1" applyBorder="1" applyAlignment="1">
      <alignment horizontal="center" vertical="center" wrapText="1"/>
      <protection/>
    </xf>
    <xf numFmtId="0" fontId="10" fillId="0" borderId="12" xfId="126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1" xfId="126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0" xfId="126" applyFont="1" applyFill="1" applyBorder="1" applyAlignment="1">
      <alignment horizontal="center" vertical="center" wrapText="1"/>
      <protection/>
    </xf>
    <xf numFmtId="0" fontId="6" fillId="0" borderId="20" xfId="126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1" xfId="126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7" fontId="26" fillId="0" borderId="21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7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98" fontId="7" fillId="0" borderId="17" xfId="0" applyNumberFormat="1" applyFont="1" applyFill="1" applyBorder="1" applyAlignment="1">
      <alignment horizontal="center"/>
    </xf>
    <xf numFmtId="198" fontId="7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176" fontId="11" fillId="0" borderId="24" xfId="0" applyNumberFormat="1" applyFont="1" applyFill="1" applyBorder="1" applyAlignment="1">
      <alignment horizontal="center"/>
    </xf>
    <xf numFmtId="0" fontId="10" fillId="0" borderId="10" xfId="122" applyFont="1" applyBorder="1" applyAlignment="1">
      <alignment horizontal="center" vertical="center" wrapText="1"/>
      <protection/>
    </xf>
    <xf numFmtId="0" fontId="10" fillId="0" borderId="20" xfId="122" applyFont="1" applyBorder="1" applyAlignment="1">
      <alignment horizontal="center" vertical="center" wrapText="1"/>
      <protection/>
    </xf>
    <xf numFmtId="0" fontId="46" fillId="0" borderId="15" xfId="122" applyFont="1" applyBorder="1" applyAlignment="1">
      <alignment horizontal="center"/>
      <protection/>
    </xf>
    <xf numFmtId="0" fontId="46" fillId="0" borderId="19" xfId="122" applyFont="1" applyBorder="1" applyAlignment="1">
      <alignment horizontal="center"/>
      <protection/>
    </xf>
    <xf numFmtId="0" fontId="46" fillId="0" borderId="15" xfId="12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10" xfId="122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justify" wrapText="1"/>
    </xf>
    <xf numFmtId="0" fontId="47" fillId="0" borderId="24" xfId="0" applyFont="1" applyBorder="1" applyAlignment="1">
      <alignment horizontal="center" vertical="justify" wrapText="1"/>
    </xf>
    <xf numFmtId="0" fontId="6" fillId="0" borderId="24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9" fillId="0" borderId="0" xfId="123" applyFont="1" applyBorder="1" applyAlignment="1">
      <alignment horizontal="center" shrinkToFit="1"/>
      <protection/>
    </xf>
    <xf numFmtId="0" fontId="29" fillId="0" borderId="0" xfId="123" applyFont="1" applyBorder="1" applyAlignment="1">
      <alignment horizontal="center" shrinkToFit="1"/>
      <protection/>
    </xf>
    <xf numFmtId="0" fontId="27" fillId="0" borderId="0" xfId="123" applyFont="1" applyBorder="1" applyAlignment="1">
      <alignment horizontal="left"/>
      <protection/>
    </xf>
    <xf numFmtId="0" fontId="22" fillId="0" borderId="0" xfId="123" applyFont="1" applyBorder="1" applyAlignment="1">
      <alignment horizontal="left"/>
      <protection/>
    </xf>
    <xf numFmtId="176" fontId="7" fillId="0" borderId="0" xfId="0" applyNumberFormat="1" applyFont="1" applyBorder="1" applyAlignment="1">
      <alignment horizontal="right"/>
    </xf>
    <xf numFmtId="0" fontId="86" fillId="0" borderId="0" xfId="123" applyFont="1" applyBorder="1" applyAlignment="1">
      <alignment horizontal="center" vertical="center"/>
      <protection/>
    </xf>
    <xf numFmtId="0" fontId="87" fillId="0" borderId="0" xfId="123" applyFont="1" applyBorder="1" applyAlignment="1">
      <alignment horizontal="center"/>
      <protection/>
    </xf>
    <xf numFmtId="182" fontId="89" fillId="0" borderId="12" xfId="117" applyFont="1" applyBorder="1" applyAlignment="1" applyProtection="1">
      <alignment horizontal="center" vertical="center"/>
      <protection locked="0"/>
    </xf>
    <xf numFmtId="182" fontId="89" fillId="0" borderId="20" xfId="117" applyFont="1" applyBorder="1" applyAlignment="1" applyProtection="1">
      <alignment horizontal="center" vertical="center"/>
      <protection locked="0"/>
    </xf>
    <xf numFmtId="183" fontId="6" fillId="0" borderId="11" xfId="72" applyNumberFormat="1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right" wrapText="1"/>
    </xf>
    <xf numFmtId="188" fontId="7" fillId="0" borderId="0" xfId="0" applyNumberFormat="1" applyFont="1" applyAlignment="1">
      <alignment/>
    </xf>
    <xf numFmtId="183" fontId="7" fillId="0" borderId="11" xfId="72" applyNumberFormat="1" applyFont="1" applyBorder="1" applyAlignment="1">
      <alignment horizontal="center"/>
    </xf>
    <xf numFmtId="183" fontId="7" fillId="0" borderId="10" xfId="72" applyNumberFormat="1" applyFont="1" applyBorder="1" applyAlignment="1">
      <alignment horizontal="center"/>
    </xf>
    <xf numFmtId="182" fontId="89" fillId="0" borderId="17" xfId="117" applyFont="1" applyBorder="1" applyAlignment="1" applyProtection="1">
      <alignment horizontal="center" vertical="center"/>
      <protection locked="0"/>
    </xf>
    <xf numFmtId="182" fontId="89" fillId="0" borderId="19" xfId="117" applyFont="1" applyBorder="1" applyAlignment="1" applyProtection="1">
      <alignment horizontal="center" vertical="center"/>
      <protection locked="0"/>
    </xf>
    <xf numFmtId="183" fontId="6" fillId="0" borderId="16" xfId="72" applyNumberFormat="1" applyFont="1" applyBorder="1" applyAlignment="1">
      <alignment horizontal="center" vertical="center" shrinkToFit="1"/>
    </xf>
    <xf numFmtId="183" fontId="7" fillId="0" borderId="16" xfId="72" applyNumberFormat="1" applyFont="1" applyBorder="1" applyAlignment="1">
      <alignment horizontal="center"/>
    </xf>
    <xf numFmtId="183" fontId="7" fillId="0" borderId="17" xfId="72" applyNumberFormat="1" applyFont="1" applyBorder="1" applyAlignment="1">
      <alignment horizontal="center"/>
    </xf>
    <xf numFmtId="183" fontId="7" fillId="0" borderId="15" xfId="72" applyNumberFormat="1" applyFont="1" applyBorder="1" applyAlignment="1">
      <alignment horizontal="center"/>
    </xf>
    <xf numFmtId="186" fontId="90" fillId="0" borderId="0" xfId="0" applyNumberFormat="1" applyFont="1" applyAlignment="1">
      <alignment/>
    </xf>
    <xf numFmtId="186" fontId="91" fillId="0" borderId="0" xfId="118" applyNumberFormat="1" applyFont="1" applyBorder="1" applyAlignment="1">
      <alignment/>
      <protection/>
    </xf>
    <xf numFmtId="176" fontId="92" fillId="0" borderId="0" xfId="0" applyNumberFormat="1" applyFont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186" fontId="94" fillId="0" borderId="0" xfId="118" applyNumberFormat="1" applyFont="1" applyBorder="1" applyAlignment="1">
      <alignment/>
      <protection/>
    </xf>
    <xf numFmtId="176" fontId="95" fillId="0" borderId="0" xfId="0" applyNumberFormat="1" applyFont="1" applyAlignment="1">
      <alignment/>
    </xf>
    <xf numFmtId="0" fontId="89" fillId="0" borderId="0" xfId="0" applyFont="1" applyAlignment="1">
      <alignment/>
    </xf>
    <xf numFmtId="0" fontId="96" fillId="0" borderId="0" xfId="0" applyFont="1" applyBorder="1" applyAlignment="1">
      <alignment horizontal="left"/>
    </xf>
    <xf numFmtId="0" fontId="89" fillId="0" borderId="0" xfId="0" applyFont="1" applyAlignment="1">
      <alignment horizontal="left"/>
    </xf>
    <xf numFmtId="186" fontId="7" fillId="0" borderId="0" xfId="118" applyNumberFormat="1" applyFont="1" applyBorder="1" applyAlignment="1">
      <alignment/>
      <protection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89" fillId="0" borderId="0" xfId="0" applyFont="1" applyBorder="1" applyAlignment="1">
      <alignment horizontal="left"/>
    </xf>
    <xf numFmtId="183" fontId="98" fillId="0" borderId="0" xfId="72" applyNumberFormat="1" applyFont="1" applyBorder="1" applyAlignment="1">
      <alignment/>
    </xf>
    <xf numFmtId="0" fontId="89" fillId="0" borderId="0" xfId="0" applyFont="1" applyBorder="1" applyAlignment="1">
      <alignment horizontal="left" vertical="top" wrapText="1" shrinkToFit="1"/>
    </xf>
    <xf numFmtId="0" fontId="99" fillId="0" borderId="0" xfId="0" applyFont="1" applyBorder="1" applyAlignment="1">
      <alignment horizontal="left" wrapText="1" shrinkToFit="1"/>
    </xf>
    <xf numFmtId="0" fontId="99" fillId="0" borderId="0" xfId="0" applyFont="1" applyBorder="1" applyAlignment="1">
      <alignment horizontal="left" vertical="top" shrinkToFit="1"/>
    </xf>
    <xf numFmtId="0" fontId="27" fillId="0" borderId="0" xfId="0" applyFont="1" applyBorder="1" applyAlignment="1">
      <alignment horizontal="left"/>
    </xf>
    <xf numFmtId="0" fontId="100" fillId="0" borderId="0" xfId="0" applyFont="1" applyAlignment="1">
      <alignment/>
    </xf>
    <xf numFmtId="0" fontId="101" fillId="0" borderId="0" xfId="0" applyFont="1" applyBorder="1" applyAlignment="1">
      <alignment horizontal="left" indent="2"/>
    </xf>
    <xf numFmtId="0" fontId="96" fillId="0" borderId="0" xfId="0" applyFont="1" applyAlignment="1">
      <alignment horizontal="left"/>
    </xf>
    <xf numFmtId="0" fontId="101" fillId="0" borderId="0" xfId="0" applyFont="1" applyBorder="1" applyAlignment="1">
      <alignment horizontal="left" wrapText="1" indent="2"/>
    </xf>
    <xf numFmtId="0" fontId="9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3" fillId="0" borderId="0" xfId="0" applyFont="1" applyAlignment="1">
      <alignment horizontal="left"/>
    </xf>
    <xf numFmtId="0" fontId="95" fillId="0" borderId="0" xfId="0" applyFont="1" applyAlignment="1">
      <alignment horizontal="center" vertical="center" wrapText="1" shrinkToFit="1"/>
    </xf>
    <xf numFmtId="0" fontId="99" fillId="0" borderId="0" xfId="7" applyFont="1" applyAlignment="1">
      <alignment wrapText="1"/>
    </xf>
    <xf numFmtId="0" fontId="95" fillId="0" borderId="0" xfId="0" applyFont="1" applyAlignment="1">
      <alignment horizontal="left" vertical="top" shrinkToFit="1"/>
    </xf>
    <xf numFmtId="0" fontId="102" fillId="0" borderId="0" xfId="5" applyFont="1" applyAlignment="1">
      <alignment/>
    </xf>
    <xf numFmtId="0" fontId="95" fillId="0" borderId="0" xfId="5" applyFont="1" applyAlignment="1">
      <alignment/>
    </xf>
    <xf numFmtId="0" fontId="95" fillId="0" borderId="0" xfId="5" applyFont="1" applyAlignment="1">
      <alignment wrapText="1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95" fillId="0" borderId="0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 vertical="top" wrapText="1"/>
    </xf>
    <xf numFmtId="0" fontId="95" fillId="0" borderId="17" xfId="0" applyFont="1" applyBorder="1" applyAlignment="1">
      <alignment horizontal="center" vertical="top" wrapText="1"/>
    </xf>
    <xf numFmtId="0" fontId="95" fillId="0" borderId="17" xfId="0" applyFont="1" applyBorder="1" applyAlignment="1">
      <alignment horizontal="left" wrapText="1"/>
    </xf>
    <xf numFmtId="0" fontId="95" fillId="0" borderId="17" xfId="0" applyFont="1" applyBorder="1" applyAlignment="1">
      <alignment horizontal="left" vertical="top" wrapText="1"/>
    </xf>
    <xf numFmtId="176" fontId="7" fillId="0" borderId="17" xfId="0" applyNumberFormat="1" applyFont="1" applyBorder="1" applyAlignment="1">
      <alignment/>
    </xf>
    <xf numFmtId="0" fontId="93" fillId="0" borderId="0" xfId="0" applyFont="1" applyBorder="1" applyAlignment="1">
      <alignment horizontal="left" vertical="top" wrapText="1"/>
    </xf>
    <xf numFmtId="182" fontId="29" fillId="33" borderId="0" xfId="117" applyFont="1" applyFill="1" applyBorder="1" applyAlignment="1">
      <alignment horizontal="center" vertical="center"/>
      <protection/>
    </xf>
    <xf numFmtId="182" fontId="29" fillId="33" borderId="0" xfId="117" applyFont="1" applyFill="1" applyBorder="1" applyAlignment="1">
      <alignment horizontal="center"/>
      <protection/>
    </xf>
    <xf numFmtId="0" fontId="96" fillId="0" borderId="0" xfId="0" applyFont="1" applyAlignment="1">
      <alignment horizontal="center" wrapText="1"/>
    </xf>
    <xf numFmtId="0" fontId="103" fillId="0" borderId="0" xfId="0" applyFont="1" applyAlignment="1">
      <alignment horizontal="left" vertical="top" wrapText="1"/>
    </xf>
    <xf numFmtId="0" fontId="95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93" fillId="0" borderId="17" xfId="0" applyFont="1" applyBorder="1" applyAlignment="1">
      <alignment/>
    </xf>
    <xf numFmtId="0" fontId="96" fillId="0" borderId="17" xfId="0" applyFont="1" applyBorder="1" applyAlignment="1">
      <alignment horizontal="left" wrapText="1"/>
    </xf>
  </cellXfs>
  <cellStyles count="122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4" xfId="66"/>
    <cellStyle name="Comma 5" xfId="67"/>
    <cellStyle name="Comma 6" xfId="68"/>
    <cellStyle name="Comma 7" xfId="69"/>
    <cellStyle name="Comma 8" xfId="70"/>
    <cellStyle name="Comma 9" xfId="71"/>
    <cellStyle name="Comma_AR-CPI" xfId="72"/>
    <cellStyle name="Currency" xfId="73"/>
    <cellStyle name="Currency [0]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6" xfId="107"/>
    <cellStyle name="Normal 47" xfId="108"/>
    <cellStyle name="Normal 48" xfId="109"/>
    <cellStyle name="Normal 49" xfId="110"/>
    <cellStyle name="Normal 5" xfId="111"/>
    <cellStyle name="Normal 50" xfId="112"/>
    <cellStyle name="Normal 51" xfId="113"/>
    <cellStyle name="Normal 52" xfId="114"/>
    <cellStyle name="Normal 53" xfId="115"/>
    <cellStyle name="Normal 54" xfId="116"/>
    <cellStyle name="Normal_AR-00-01" xfId="117"/>
    <cellStyle name="Normal_AR-CPI" xfId="118"/>
    <cellStyle name="Normal_BANK" xfId="119"/>
    <cellStyle name="Normal_husnegt" xfId="120"/>
    <cellStyle name="Normal_HYANALT" xfId="121"/>
    <cellStyle name="Normal_OM-1" xfId="122"/>
    <cellStyle name="Normal_PrCR" xfId="123"/>
    <cellStyle name="Normal_Sheet2" xfId="124"/>
    <cellStyle name="Normal_TXM" xfId="125"/>
    <cellStyle name="Normal_ZYKA" xfId="126"/>
    <cellStyle name="Note" xfId="127"/>
    <cellStyle name="Output" xfId="128"/>
    <cellStyle name="Percent" xfId="129"/>
    <cellStyle name="Title" xfId="130"/>
    <cellStyle name="Total" xfId="131"/>
    <cellStyle name="Warning Text" xfId="13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-ot-20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alal"/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oglog"/>
      <sheetName val="bank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oleObject" Target="../embeddings/oleObject_20_2.bin" /><Relationship Id="rId4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7">
      <selection activeCell="C43" sqref="C43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48" t="s">
        <v>498</v>
      </c>
      <c r="D1" s="231"/>
      <c r="E1" s="231"/>
      <c r="F1" s="231"/>
      <c r="G1" s="231"/>
      <c r="H1" s="231"/>
      <c r="I1" s="231"/>
      <c r="J1"/>
      <c r="K1"/>
      <c r="L1"/>
      <c r="M1"/>
      <c r="N1"/>
      <c r="O1"/>
    </row>
    <row r="2" spans="1:15" ht="12.75">
      <c r="A2"/>
      <c r="B2"/>
      <c r="C2" s="215" t="s">
        <v>42</v>
      </c>
      <c r="D2" s="231"/>
      <c r="E2" s="231"/>
      <c r="F2" s="231"/>
      <c r="G2" s="231"/>
      <c r="H2" s="231"/>
      <c r="I2" s="231"/>
      <c r="J2"/>
      <c r="K2"/>
      <c r="L2"/>
      <c r="M2"/>
      <c r="N2"/>
      <c r="O2"/>
    </row>
    <row r="4" spans="1:15" ht="12.75">
      <c r="A4" s="52"/>
      <c r="B4" s="376"/>
      <c r="C4" s="305"/>
      <c r="D4" s="305">
        <v>2001</v>
      </c>
      <c r="E4" s="305">
        <v>2002</v>
      </c>
      <c r="F4" s="305">
        <v>2003</v>
      </c>
      <c r="G4" s="380">
        <v>2004</v>
      </c>
      <c r="H4" s="375">
        <v>2005</v>
      </c>
      <c r="I4" s="307">
        <v>2006</v>
      </c>
      <c r="J4" s="307">
        <v>2007</v>
      </c>
      <c r="K4" s="307">
        <v>2008</v>
      </c>
      <c r="L4" s="307">
        <v>2009</v>
      </c>
      <c r="M4" s="307" t="s">
        <v>968</v>
      </c>
      <c r="N4"/>
      <c r="O4"/>
    </row>
    <row r="5" spans="1:15" ht="18" customHeight="1">
      <c r="A5"/>
      <c r="B5" s="49" t="s">
        <v>309</v>
      </c>
      <c r="C5" s="106" t="s">
        <v>715</v>
      </c>
      <c r="D5" s="88">
        <v>97.2</v>
      </c>
      <c r="E5" s="49">
        <v>96.4</v>
      </c>
      <c r="F5" s="88">
        <v>94.6</v>
      </c>
      <c r="G5" s="88">
        <v>91.8</v>
      </c>
      <c r="H5" s="88">
        <v>91.1</v>
      </c>
      <c r="I5" s="88">
        <v>90.5</v>
      </c>
      <c r="J5" s="88">
        <v>88.7</v>
      </c>
      <c r="K5" s="88">
        <v>89.3</v>
      </c>
      <c r="L5" s="88">
        <v>89.3</v>
      </c>
      <c r="M5" s="88">
        <f>'pop-sar'!E20/1000</f>
        <v>89.925</v>
      </c>
      <c r="N5"/>
      <c r="O5"/>
    </row>
    <row r="6" spans="1:15" ht="18.75" customHeight="1">
      <c r="A6"/>
      <c r="B6" s="49" t="s">
        <v>714</v>
      </c>
      <c r="C6" s="51" t="s">
        <v>716</v>
      </c>
      <c r="D6" s="49">
        <v>1.8</v>
      </c>
      <c r="E6" s="49">
        <v>1.5</v>
      </c>
      <c r="F6" s="49">
        <v>1.7</v>
      </c>
      <c r="G6" s="88">
        <v>1.5</v>
      </c>
      <c r="H6" s="88">
        <v>1.6</v>
      </c>
      <c r="I6" s="88">
        <v>1.6</v>
      </c>
      <c r="J6" s="88">
        <v>1.5</v>
      </c>
      <c r="K6" s="88">
        <v>1.8</v>
      </c>
      <c r="L6" s="88">
        <v>1.8</v>
      </c>
      <c r="M6" s="88">
        <f>'AX-3'!F59/1000</f>
        <v>1.896</v>
      </c>
      <c r="N6"/>
      <c r="O6"/>
    </row>
    <row r="7" spans="1:15" ht="14.25" customHeight="1">
      <c r="A7"/>
      <c r="B7" s="49" t="s">
        <v>839</v>
      </c>
      <c r="C7" s="51" t="s">
        <v>197</v>
      </c>
      <c r="D7" s="88">
        <v>1427</v>
      </c>
      <c r="E7" s="49">
        <v>1113.2</v>
      </c>
      <c r="F7" s="49">
        <v>531.9</v>
      </c>
      <c r="G7" s="49">
        <v>541.9</v>
      </c>
      <c r="H7" s="88">
        <v>700.3</v>
      </c>
      <c r="I7" s="88">
        <v>791.4</v>
      </c>
      <c r="J7" s="88">
        <v>1372.5</v>
      </c>
      <c r="K7" s="88">
        <v>2808.1</v>
      </c>
      <c r="L7" s="88">
        <v>2901.2</v>
      </c>
      <c r="M7" s="88">
        <v>1028.6</v>
      </c>
      <c r="N7" s="88">
        <v>1</v>
      </c>
      <c r="O7" s="88">
        <f>M7+M8</f>
        <v>1182.1</v>
      </c>
    </row>
    <row r="8" spans="1:15" ht="21.75" customHeight="1">
      <c r="A8"/>
      <c r="B8" s="49" t="s">
        <v>266</v>
      </c>
      <c r="C8" s="51" t="s">
        <v>238</v>
      </c>
      <c r="D8" s="88"/>
      <c r="E8"/>
      <c r="F8" s="88">
        <v>388.5</v>
      </c>
      <c r="G8" s="88">
        <v>388.9</v>
      </c>
      <c r="H8" s="88">
        <v>462.4</v>
      </c>
      <c r="I8" s="88">
        <v>649.5</v>
      </c>
      <c r="J8" s="88">
        <v>882.5</v>
      </c>
      <c r="K8" s="88">
        <v>1653.8</v>
      </c>
      <c r="L8" s="88">
        <v>419.5</v>
      </c>
      <c r="M8" s="88">
        <v>153.5</v>
      </c>
      <c r="N8" s="49">
        <v>1</v>
      </c>
      <c r="O8"/>
    </row>
    <row r="9" spans="1:15" ht="18" customHeight="1">
      <c r="A9"/>
      <c r="B9" s="49" t="s">
        <v>576</v>
      </c>
      <c r="C9" s="51" t="s">
        <v>111</v>
      </c>
      <c r="D9" s="88">
        <v>5373.1</v>
      </c>
      <c r="E9" s="49">
        <v>5700.5</v>
      </c>
      <c r="F9" s="88">
        <v>5863.6</v>
      </c>
      <c r="G9" s="49">
        <v>7162.9</v>
      </c>
      <c r="H9" s="88">
        <v>7775</v>
      </c>
      <c r="I9" s="88">
        <v>9775.8</v>
      </c>
      <c r="J9" s="88">
        <v>14676.8</v>
      </c>
      <c r="K9" s="88">
        <v>22683.8</v>
      </c>
      <c r="L9" s="88">
        <v>23149.4</v>
      </c>
      <c r="M9" s="88">
        <f>M11+M10</f>
        <v>10174.1</v>
      </c>
      <c r="N9" s="49">
        <v>1</v>
      </c>
      <c r="O9"/>
    </row>
    <row r="10" spans="1:15" ht="12.75" customHeight="1">
      <c r="A10"/>
      <c r="B10" s="49" t="s">
        <v>399</v>
      </c>
      <c r="C10" s="51" t="s">
        <v>836</v>
      </c>
      <c r="D10" s="88"/>
      <c r="E10"/>
      <c r="F10" s="88">
        <v>4830</v>
      </c>
      <c r="G10" s="49">
        <v>5947.2</v>
      </c>
      <c r="H10" s="88">
        <v>6432.1</v>
      </c>
      <c r="I10" s="88">
        <v>8081.5</v>
      </c>
      <c r="J10" s="88">
        <v>11471</v>
      </c>
      <c r="K10" s="88">
        <v>18056.6</v>
      </c>
      <c r="L10" s="88">
        <v>19349.4</v>
      </c>
      <c r="M10" s="88">
        <v>8601.5</v>
      </c>
      <c r="N10" s="49">
        <v>1</v>
      </c>
      <c r="O10"/>
    </row>
    <row r="11" spans="1:15" ht="12.75" customHeight="1">
      <c r="A11"/>
      <c r="B11" s="49" t="s">
        <v>400</v>
      </c>
      <c r="C11" s="51" t="s">
        <v>111</v>
      </c>
      <c r="D11" s="88"/>
      <c r="E11"/>
      <c r="F11" s="88">
        <v>1033.6</v>
      </c>
      <c r="G11" s="49">
        <v>1215.7</v>
      </c>
      <c r="H11" s="88">
        <v>1342.9</v>
      </c>
      <c r="I11" s="88">
        <v>1694.3</v>
      </c>
      <c r="J11" s="88">
        <v>3205.8</v>
      </c>
      <c r="K11" s="88">
        <v>4627.2</v>
      </c>
      <c r="L11" s="88">
        <v>3800</v>
      </c>
      <c r="M11" s="88">
        <v>1572.6</v>
      </c>
      <c r="N11" s="49">
        <v>1</v>
      </c>
      <c r="O11"/>
    </row>
    <row r="12" spans="1:15" ht="14.25" customHeight="1" hidden="1">
      <c r="A12"/>
      <c r="B12" s="49" t="s">
        <v>390</v>
      </c>
      <c r="C12" s="51" t="s">
        <v>402</v>
      </c>
      <c r="D12" s="88">
        <v>1836.1</v>
      </c>
      <c r="E12" s="88">
        <v>1748.7999999999997</v>
      </c>
      <c r="F12" s="88">
        <v>1837.4</v>
      </c>
      <c r="G12" s="88">
        <v>1948.1999999999998</v>
      </c>
      <c r="H12" s="88">
        <v>2195</v>
      </c>
      <c r="I12" s="88">
        <v>2530.508</v>
      </c>
      <c r="J12" s="88">
        <v>2912.5</v>
      </c>
      <c r="K12" s="88">
        <v>3379.2</v>
      </c>
      <c r="L12" s="88">
        <v>3619.1</v>
      </c>
      <c r="M12" s="88">
        <v>3619.1</v>
      </c>
      <c r="N12"/>
      <c r="O12"/>
    </row>
    <row r="13" spans="1:15" ht="12.75" customHeight="1" hidden="1">
      <c r="A13"/>
      <c r="B13" s="49" t="s">
        <v>391</v>
      </c>
      <c r="C13" s="51" t="s">
        <v>403</v>
      </c>
      <c r="D13" s="88">
        <v>0.6</v>
      </c>
      <c r="E13" s="49">
        <v>0.7</v>
      </c>
      <c r="F13" s="88">
        <v>0.7</v>
      </c>
      <c r="G13" s="49">
        <v>0.7</v>
      </c>
      <c r="H13" s="49">
        <v>0.7</v>
      </c>
      <c r="I13" s="49">
        <v>0.8</v>
      </c>
      <c r="J13" s="49">
        <v>0.8</v>
      </c>
      <c r="K13" s="49">
        <v>0.8</v>
      </c>
      <c r="L13" s="49">
        <v>0.8</v>
      </c>
      <c r="M13" s="49">
        <v>0.8</v>
      </c>
      <c r="N13"/>
      <c r="O13"/>
    </row>
    <row r="14" spans="1:15" ht="12.75" customHeight="1" hidden="1">
      <c r="A14"/>
      <c r="B14" s="49" t="s">
        <v>392</v>
      </c>
      <c r="C14" s="51" t="s">
        <v>404</v>
      </c>
      <c r="D14" s="88">
        <v>216.7</v>
      </c>
      <c r="E14" s="49">
        <v>197.7</v>
      </c>
      <c r="F14" s="88">
        <v>192.6</v>
      </c>
      <c r="G14" s="49">
        <v>191.2</v>
      </c>
      <c r="H14" s="49">
        <v>194.4</v>
      </c>
      <c r="I14" s="88">
        <v>205.198</v>
      </c>
      <c r="J14" s="88">
        <v>219.7</v>
      </c>
      <c r="K14" s="88">
        <v>236.2</v>
      </c>
      <c r="L14" s="88">
        <v>251.2</v>
      </c>
      <c r="M14" s="88">
        <v>251.2</v>
      </c>
      <c r="N14"/>
      <c r="O14"/>
    </row>
    <row r="15" spans="1:15" ht="12.75" customHeight="1" hidden="1">
      <c r="A15"/>
      <c r="B15" s="49" t="s">
        <v>393</v>
      </c>
      <c r="C15" s="51" t="s">
        <v>405</v>
      </c>
      <c r="D15" s="88">
        <v>277.3</v>
      </c>
      <c r="E15" s="49">
        <v>253.4</v>
      </c>
      <c r="F15" s="88">
        <v>230.8</v>
      </c>
      <c r="G15" s="49">
        <v>231.7</v>
      </c>
      <c r="H15" s="49">
        <v>253.2</v>
      </c>
      <c r="I15" s="88">
        <v>281.346</v>
      </c>
      <c r="J15" s="88">
        <v>316.3</v>
      </c>
      <c r="K15" s="88">
        <v>352.8</v>
      </c>
      <c r="L15" s="88">
        <v>385.9</v>
      </c>
      <c r="M15" s="88">
        <v>385.9</v>
      </c>
      <c r="N15"/>
      <c r="O15"/>
    </row>
    <row r="16" spans="1:15" ht="12.75" customHeight="1" hidden="1">
      <c r="A16"/>
      <c r="B16" s="49" t="s">
        <v>394</v>
      </c>
      <c r="C16" s="51" t="s">
        <v>750</v>
      </c>
      <c r="D16" s="88">
        <v>831.6</v>
      </c>
      <c r="E16" s="49">
        <v>769.9</v>
      </c>
      <c r="F16" s="88">
        <v>806.6</v>
      </c>
      <c r="G16" s="49">
        <v>861</v>
      </c>
      <c r="H16" s="49">
        <v>991.6</v>
      </c>
      <c r="I16" s="88">
        <v>1162.417</v>
      </c>
      <c r="J16" s="88">
        <v>1358.1</v>
      </c>
      <c r="K16" s="88">
        <v>1614.4</v>
      </c>
      <c r="L16" s="88">
        <v>1786.1</v>
      </c>
      <c r="M16" s="88">
        <v>1786.1</v>
      </c>
      <c r="N16"/>
      <c r="O16"/>
    </row>
    <row r="17" spans="2:13" ht="12.75" customHeight="1" hidden="1">
      <c r="B17" s="49" t="s">
        <v>401</v>
      </c>
      <c r="C17" s="51" t="s">
        <v>751</v>
      </c>
      <c r="D17" s="88">
        <v>509.9</v>
      </c>
      <c r="E17" s="49">
        <v>527.1</v>
      </c>
      <c r="F17" s="88">
        <v>606.7</v>
      </c>
      <c r="G17" s="49">
        <v>663.6</v>
      </c>
      <c r="H17" s="49">
        <v>755.1</v>
      </c>
      <c r="I17" s="88">
        <v>880.747</v>
      </c>
      <c r="J17" s="88">
        <v>1017.6</v>
      </c>
      <c r="K17" s="88">
        <v>1175</v>
      </c>
      <c r="L17" s="88">
        <v>1195.1</v>
      </c>
      <c r="M17" s="88">
        <v>1195.1</v>
      </c>
    </row>
    <row r="18" spans="2:13" ht="16.5" customHeight="1">
      <c r="B18" s="49" t="s">
        <v>178</v>
      </c>
      <c r="C18" s="51" t="s">
        <v>179</v>
      </c>
      <c r="D18" s="88">
        <v>538.1</v>
      </c>
      <c r="E18" s="49">
        <v>70.2</v>
      </c>
      <c r="F18" s="88">
        <v>116.2</v>
      </c>
      <c r="G18" s="88">
        <v>26.7</v>
      </c>
      <c r="H18" s="88">
        <v>19.1</v>
      </c>
      <c r="I18" s="88">
        <v>21.4</v>
      </c>
      <c r="J18" s="88">
        <v>17.3</v>
      </c>
      <c r="K18" s="88">
        <v>41.6</v>
      </c>
      <c r="L18" s="88">
        <v>56.7</v>
      </c>
      <c r="M18" s="88">
        <v>895.4</v>
      </c>
    </row>
    <row r="19" spans="2:13" ht="10.5" customHeight="1">
      <c r="B19" s="49" t="s">
        <v>59</v>
      </c>
      <c r="C19" s="51" t="s">
        <v>15</v>
      </c>
      <c r="D19" s="88">
        <v>496</v>
      </c>
      <c r="E19" s="49">
        <v>576.7</v>
      </c>
      <c r="F19" s="88">
        <v>495</v>
      </c>
      <c r="G19" s="88">
        <v>602.7</v>
      </c>
      <c r="H19" s="88">
        <v>673.4</v>
      </c>
      <c r="I19" s="88">
        <v>773.2</v>
      </c>
      <c r="J19" s="88">
        <v>907</v>
      </c>
      <c r="K19" s="88">
        <v>1007.9</v>
      </c>
      <c r="L19" s="88">
        <v>1142.1</v>
      </c>
      <c r="M19" s="88">
        <v>564.1</v>
      </c>
    </row>
    <row r="20" spans="2:13" ht="10.5">
      <c r="B20" s="49" t="s">
        <v>752</v>
      </c>
      <c r="C20" s="51" t="s">
        <v>207</v>
      </c>
      <c r="D20" s="88">
        <v>1500</v>
      </c>
      <c r="E20" s="49">
        <v>3210</v>
      </c>
      <c r="F20" s="88">
        <v>4130</v>
      </c>
      <c r="G20" s="88">
        <v>1870</v>
      </c>
      <c r="H20" s="88">
        <v>1340</v>
      </c>
      <c r="I20" s="88">
        <v>520</v>
      </c>
      <c r="J20" s="88">
        <v>728</v>
      </c>
      <c r="K20" s="88">
        <v>1280</v>
      </c>
      <c r="L20" s="88">
        <v>4000</v>
      </c>
      <c r="M20" s="88">
        <v>3440</v>
      </c>
    </row>
    <row r="21" spans="2:13" ht="10.5">
      <c r="B21" s="49" t="s">
        <v>753</v>
      </c>
      <c r="C21" s="51" t="s">
        <v>208</v>
      </c>
      <c r="D21" s="88">
        <v>282.3</v>
      </c>
      <c r="E21" s="88">
        <v>301.2</v>
      </c>
      <c r="F21" s="88">
        <v>310</v>
      </c>
      <c r="G21" s="88">
        <v>161.2</v>
      </c>
      <c r="H21" s="88">
        <v>210</v>
      </c>
      <c r="I21" s="88">
        <v>536.9</v>
      </c>
      <c r="J21" s="88">
        <v>434.4</v>
      </c>
      <c r="K21" s="88">
        <v>613.4</v>
      </c>
      <c r="L21" s="88">
        <v>600.5</v>
      </c>
      <c r="M21" s="88">
        <v>172.5</v>
      </c>
    </row>
    <row r="22" spans="2:13" ht="10.5">
      <c r="B22" s="49" t="s">
        <v>203</v>
      </c>
      <c r="C22" s="51" t="s">
        <v>209</v>
      </c>
      <c r="D22" s="88">
        <v>120</v>
      </c>
      <c r="E22" s="88">
        <v>120.3</v>
      </c>
      <c r="F22" s="88">
        <v>121.5</v>
      </c>
      <c r="G22" s="88">
        <v>39.1</v>
      </c>
      <c r="H22" s="88">
        <v>68.8</v>
      </c>
      <c r="I22" s="88">
        <v>72.4</v>
      </c>
      <c r="J22" s="88">
        <v>187.8</v>
      </c>
      <c r="K22" s="88">
        <v>152</v>
      </c>
      <c r="L22" s="88">
        <v>170</v>
      </c>
      <c r="M22" s="88">
        <v>47.9</v>
      </c>
    </row>
    <row r="23" spans="2:13" ht="10.5" hidden="1">
      <c r="B23" s="49" t="s">
        <v>204</v>
      </c>
      <c r="C23" s="51" t="s">
        <v>210</v>
      </c>
      <c r="D23" s="88">
        <v>1000.5</v>
      </c>
      <c r="E23" s="88">
        <v>1041</v>
      </c>
      <c r="F23" s="88">
        <v>2780</v>
      </c>
      <c r="G23" s="88">
        <v>1101</v>
      </c>
      <c r="H23" s="88">
        <v>720</v>
      </c>
      <c r="I23" s="88">
        <v>648</v>
      </c>
      <c r="J23" s="88">
        <v>190</v>
      </c>
      <c r="K23" s="88">
        <v>1833</v>
      </c>
      <c r="L23" s="88">
        <v>2395</v>
      </c>
      <c r="M23" s="88">
        <v>2395</v>
      </c>
    </row>
    <row r="24" spans="2:13" ht="10.5" hidden="1">
      <c r="B24" s="49" t="s">
        <v>205</v>
      </c>
      <c r="C24" s="51" t="s">
        <v>211</v>
      </c>
      <c r="D24" s="88">
        <v>1800</v>
      </c>
      <c r="E24" s="88">
        <v>1315</v>
      </c>
      <c r="F24" s="88">
        <v>2635</v>
      </c>
      <c r="G24" s="88">
        <v>1315.3</v>
      </c>
      <c r="H24" s="88">
        <v>965.1</v>
      </c>
      <c r="I24" s="88">
        <v>3348.4</v>
      </c>
      <c r="J24" s="88">
        <v>2926.5</v>
      </c>
      <c r="K24" s="88">
        <v>4520</v>
      </c>
      <c r="L24" s="88">
        <v>3283.9</v>
      </c>
      <c r="M24" s="88">
        <v>3283.9</v>
      </c>
    </row>
    <row r="25" spans="2:13" ht="10.5" hidden="1">
      <c r="B25" s="49" t="s">
        <v>206</v>
      </c>
      <c r="C25" s="51" t="s">
        <v>514</v>
      </c>
      <c r="D25" s="88">
        <v>900</v>
      </c>
      <c r="E25" s="88">
        <v>445.2</v>
      </c>
      <c r="F25" s="88">
        <v>847</v>
      </c>
      <c r="G25" s="88">
        <v>394.2</v>
      </c>
      <c r="H25" s="88">
        <v>379.6</v>
      </c>
      <c r="I25" s="88">
        <v>478.9</v>
      </c>
      <c r="J25" s="88">
        <v>1255.4</v>
      </c>
      <c r="K25" s="88">
        <v>1120</v>
      </c>
      <c r="L25" s="88">
        <v>1103.8</v>
      </c>
      <c r="M25" s="88">
        <v>1103.8</v>
      </c>
    </row>
    <row r="26" spans="2:13" ht="10.5" hidden="1">
      <c r="B26" s="49" t="s">
        <v>941</v>
      </c>
      <c r="C26" s="51"/>
      <c r="D26" s="88">
        <v>59.1</v>
      </c>
      <c r="E26" s="88">
        <v>40.8</v>
      </c>
      <c r="F26" s="88">
        <v>64.8</v>
      </c>
      <c r="G26" s="88">
        <v>65.4</v>
      </c>
      <c r="H26" s="88">
        <v>70</v>
      </c>
      <c r="I26" s="88">
        <v>69.9</v>
      </c>
      <c r="J26" s="88">
        <v>55</v>
      </c>
      <c r="K26" s="88">
        <v>80.9</v>
      </c>
      <c r="L26" s="88">
        <v>53.5</v>
      </c>
      <c r="M26" s="88">
        <v>53.5</v>
      </c>
    </row>
    <row r="27" spans="2:13" ht="21">
      <c r="B27" s="377" t="s">
        <v>155</v>
      </c>
      <c r="C27" s="378" t="s">
        <v>156</v>
      </c>
      <c r="D27" s="88">
        <v>976.3</v>
      </c>
      <c r="E27" s="49">
        <v>954.6</v>
      </c>
      <c r="F27" s="49">
        <v>767.8</v>
      </c>
      <c r="G27" s="88">
        <v>744.6</v>
      </c>
      <c r="H27" s="88">
        <v>790.2</v>
      </c>
      <c r="I27" s="88">
        <v>948.2</v>
      </c>
      <c r="J27" s="88">
        <v>1717.1</v>
      </c>
      <c r="K27" s="88">
        <v>3319.4</v>
      </c>
      <c r="L27" s="88">
        <v>4027.0000000000005</v>
      </c>
      <c r="M27" s="88">
        <v>1145.3</v>
      </c>
    </row>
    <row r="28" spans="2:13" ht="21">
      <c r="B28" s="379" t="s">
        <v>157</v>
      </c>
      <c r="C28" s="378" t="s">
        <v>182</v>
      </c>
      <c r="D28" s="88">
        <v>755.5</v>
      </c>
      <c r="E28" s="49">
        <v>738.6</v>
      </c>
      <c r="F28" s="88">
        <v>455.6</v>
      </c>
      <c r="G28" s="88">
        <v>328.4</v>
      </c>
      <c r="H28" s="88">
        <v>259.3</v>
      </c>
      <c r="I28" s="88">
        <v>337.2</v>
      </c>
      <c r="J28" s="88">
        <v>1557.1</v>
      </c>
      <c r="K28" s="88">
        <v>2019.4</v>
      </c>
      <c r="L28" s="88">
        <v>2400.666580511111</v>
      </c>
      <c r="M28" s="88">
        <f>cons!V48/1000</f>
        <v>109.01310000000001</v>
      </c>
    </row>
    <row r="29" spans="2:13" ht="21" hidden="1">
      <c r="B29" s="379" t="s">
        <v>139</v>
      </c>
      <c r="C29" s="378" t="s">
        <v>140</v>
      </c>
      <c r="D29" s="88">
        <v>952.9</v>
      </c>
      <c r="E29" s="88">
        <v>688.3</v>
      </c>
      <c r="F29" s="88">
        <v>1212.2</v>
      </c>
      <c r="G29" s="88">
        <v>743.8</v>
      </c>
      <c r="H29" s="88">
        <v>1459.5</v>
      </c>
      <c r="I29" s="88">
        <v>1013.1</v>
      </c>
      <c r="J29" s="88">
        <v>13330.3</v>
      </c>
      <c r="K29" s="88">
        <v>5134.4</v>
      </c>
      <c r="L29" s="88">
        <v>3620.7</v>
      </c>
      <c r="M29" s="88">
        <v>3620.7</v>
      </c>
    </row>
    <row r="30" spans="2:13" ht="10.5" hidden="1">
      <c r="B30" s="49" t="s">
        <v>337</v>
      </c>
      <c r="C30" s="51" t="s">
        <v>758</v>
      </c>
      <c r="D30" s="49">
        <v>111.8</v>
      </c>
      <c r="E30" s="88">
        <v>212.7</v>
      </c>
      <c r="F30" s="49">
        <v>225.8</v>
      </c>
      <c r="G30" s="88">
        <v>153.4</v>
      </c>
      <c r="H30" s="49">
        <v>176.4</v>
      </c>
      <c r="I30" s="49">
        <v>132.5</v>
      </c>
      <c r="J30" s="49">
        <v>182.9</v>
      </c>
      <c r="K30" s="88">
        <v>361.1</v>
      </c>
      <c r="L30" s="88">
        <v>248</v>
      </c>
      <c r="M30" s="88">
        <v>248</v>
      </c>
    </row>
    <row r="31" spans="2:13" ht="10.5" hidden="1">
      <c r="B31" s="49" t="s">
        <v>757</v>
      </c>
      <c r="C31" s="51" t="s">
        <v>759</v>
      </c>
      <c r="D31" s="88">
        <v>212.9</v>
      </c>
      <c r="E31" s="49">
        <v>244.6</v>
      </c>
      <c r="F31" s="49">
        <v>348.3</v>
      </c>
      <c r="G31" s="88">
        <v>441.2</v>
      </c>
      <c r="H31" s="88">
        <v>522.9</v>
      </c>
      <c r="I31" s="88">
        <v>499.3</v>
      </c>
      <c r="J31" s="88">
        <v>504.9</v>
      </c>
      <c r="K31" s="88">
        <v>323.6</v>
      </c>
      <c r="L31" s="88">
        <v>219.9</v>
      </c>
      <c r="M31" s="88">
        <v>219.9</v>
      </c>
    </row>
    <row r="32" spans="2:13" ht="24" customHeight="1">
      <c r="B32" s="382" t="s">
        <v>425</v>
      </c>
      <c r="C32" s="383" t="s">
        <v>426</v>
      </c>
      <c r="D32" s="88">
        <v>1102</v>
      </c>
      <c r="E32" s="88">
        <v>1125</v>
      </c>
      <c r="F32" s="88">
        <v>1168</v>
      </c>
      <c r="G32" s="49">
        <v>1209</v>
      </c>
      <c r="H32" s="49">
        <v>1221</v>
      </c>
      <c r="I32" s="88">
        <v>1165</v>
      </c>
      <c r="J32" s="88">
        <v>1170</v>
      </c>
      <c r="K32" s="88">
        <v>1267</v>
      </c>
      <c r="L32" s="88">
        <v>1440.2</v>
      </c>
      <c r="M32" s="88">
        <v>1377.1</v>
      </c>
    </row>
    <row r="33" spans="2:13" ht="13.5" customHeight="1">
      <c r="B33" s="382" t="s">
        <v>967</v>
      </c>
      <c r="C33" s="383" t="s">
        <v>966</v>
      </c>
      <c r="D33" s="368">
        <v>2038</v>
      </c>
      <c r="E33" s="368">
        <v>1905</v>
      </c>
      <c r="F33" s="368">
        <v>1648</v>
      </c>
      <c r="G33" s="368">
        <v>1546</v>
      </c>
      <c r="H33" s="368">
        <v>1454</v>
      </c>
      <c r="I33" s="368">
        <v>1556</v>
      </c>
      <c r="J33" s="368">
        <v>1742</v>
      </c>
      <c r="K33" s="368">
        <v>1989</v>
      </c>
      <c r="L33" s="391">
        <v>2049</v>
      </c>
      <c r="M33" s="88">
        <v>846</v>
      </c>
    </row>
    <row r="34" spans="2:14" ht="13.5" customHeight="1">
      <c r="B34" s="125" t="s">
        <v>427</v>
      </c>
      <c r="C34" s="51" t="s">
        <v>428</v>
      </c>
      <c r="D34" s="120">
        <v>971</v>
      </c>
      <c r="E34" s="120">
        <v>784</v>
      </c>
      <c r="F34" s="120">
        <v>487</v>
      </c>
      <c r="G34" s="120">
        <v>484</v>
      </c>
      <c r="H34" s="120">
        <v>623</v>
      </c>
      <c r="I34" s="120">
        <v>618</v>
      </c>
      <c r="J34" s="120">
        <v>939</v>
      </c>
      <c r="K34" s="120">
        <v>825</v>
      </c>
      <c r="L34" s="120">
        <v>564</v>
      </c>
      <c r="M34" s="120">
        <v>195</v>
      </c>
      <c r="N34"/>
    </row>
    <row r="35" spans="2:14" ht="13.5" customHeight="1">
      <c r="B35" s="50" t="s">
        <v>429</v>
      </c>
      <c r="C35" s="340" t="s">
        <v>430</v>
      </c>
      <c r="D35" s="50">
        <v>384</v>
      </c>
      <c r="E35" s="50">
        <v>352</v>
      </c>
      <c r="F35" s="50">
        <v>345</v>
      </c>
      <c r="G35" s="50">
        <v>344</v>
      </c>
      <c r="H35" s="50">
        <v>384</v>
      </c>
      <c r="I35" s="50">
        <v>398</v>
      </c>
      <c r="J35" s="50">
        <v>486</v>
      </c>
      <c r="K35" s="50">
        <v>526</v>
      </c>
      <c r="L35" s="50">
        <v>431</v>
      </c>
      <c r="M35" s="50">
        <v>183</v>
      </c>
      <c r="N35"/>
    </row>
    <row r="36" spans="2:14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/>
      <c r="M36"/>
      <c r="N36"/>
    </row>
    <row r="37" spans="2:14" ht="12.75">
      <c r="B37" s="231" t="s">
        <v>141</v>
      </c>
      <c r="C37" s="231"/>
      <c r="D37" s="231"/>
      <c r="E37" s="125"/>
      <c r="F37" s="125"/>
      <c r="G37" s="125"/>
      <c r="H37" s="125"/>
      <c r="I37" s="125"/>
      <c r="J37" s="125"/>
      <c r="K37" s="125"/>
      <c r="L37"/>
      <c r="M37"/>
      <c r="N37"/>
    </row>
    <row r="38" spans="2:14" ht="12.75">
      <c r="B38" s="231" t="s">
        <v>103</v>
      </c>
      <c r="C38" s="231"/>
      <c r="D38" s="231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31"/>
      <c r="C39" s="231"/>
      <c r="D39" s="231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31" t="s">
        <v>142</v>
      </c>
      <c r="C40" s="231"/>
      <c r="D40" s="231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31" t="s">
        <v>143</v>
      </c>
      <c r="C41" s="231"/>
      <c r="D41" s="231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31"/>
      <c r="C42" s="231"/>
      <c r="D42" s="231"/>
    </row>
    <row r="43" spans="2:14" ht="12" customHeight="1">
      <c r="B43"/>
      <c r="C43" s="381" t="s">
        <v>985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31"/>
      <c r="F45" s="231"/>
      <c r="G45" s="231"/>
      <c r="H45" s="231"/>
      <c r="I45" s="231"/>
      <c r="J45" s="231"/>
      <c r="K45" s="231"/>
      <c r="L45"/>
      <c r="M45"/>
      <c r="N45"/>
    </row>
    <row r="46" spans="2:14" ht="12" customHeight="1">
      <c r="B46"/>
      <c r="C46"/>
      <c r="D46"/>
      <c r="E46" s="231"/>
      <c r="F46" s="231"/>
      <c r="G46" s="231"/>
      <c r="H46" s="231"/>
      <c r="I46" s="231"/>
      <c r="J46" s="231"/>
      <c r="K46" s="231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31"/>
      <c r="F54" s="231"/>
      <c r="G54" s="231"/>
      <c r="H54" s="231"/>
      <c r="I54" s="231"/>
      <c r="J54" s="231"/>
      <c r="K54" s="231"/>
    </row>
    <row r="55" spans="2:11" ht="12.75">
      <c r="B55"/>
      <c r="C55"/>
      <c r="D55"/>
      <c r="E55" s="231"/>
      <c r="F55" s="231"/>
      <c r="G55" s="231"/>
      <c r="H55" s="231"/>
      <c r="I55" s="231"/>
      <c r="J55" s="231"/>
      <c r="K55" s="231"/>
    </row>
    <row r="56" spans="2:11" ht="12.75">
      <c r="B56"/>
      <c r="C56"/>
      <c r="D56"/>
      <c r="E56" s="231"/>
      <c r="F56" s="231"/>
      <c r="G56" s="231"/>
      <c r="H56" s="231"/>
      <c r="I56" s="231"/>
      <c r="J56" s="231"/>
      <c r="K56" s="231"/>
    </row>
    <row r="58" spans="4:7" ht="10.5">
      <c r="D58" s="231"/>
      <c r="E58" s="231"/>
      <c r="F58" s="231"/>
      <c r="G58" s="231"/>
    </row>
    <row r="59" spans="2:11" ht="12.75">
      <c r="B59"/>
      <c r="C59"/>
      <c r="D59" s="231"/>
      <c r="E59" s="231"/>
      <c r="F59" s="231"/>
      <c r="G59" s="231"/>
      <c r="H59"/>
      <c r="I59"/>
      <c r="J59"/>
      <c r="K59"/>
    </row>
    <row r="61" spans="2:11" ht="10.5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 ht="10.5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ht="10.5">
      <c r="H63" s="87"/>
    </row>
    <row r="64" spans="2:11" ht="12.75">
      <c r="B64"/>
      <c r="C64"/>
      <c r="D64"/>
      <c r="E64"/>
      <c r="F64"/>
      <c r="G64"/>
      <c r="H64" s="87"/>
      <c r="I64"/>
      <c r="J64"/>
      <c r="K64"/>
    </row>
  </sheetData>
  <sheetProtection/>
  <printOptions/>
  <pageMargins left="0.2" right="0.2" top="0.75" bottom="0.21" header="0.71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727</v>
      </c>
      <c r="S1" s="22"/>
      <c r="T1" s="22"/>
      <c r="U1" s="22"/>
      <c r="V1" s="22" t="s">
        <v>202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004" t="s">
        <v>725</v>
      </c>
      <c r="E2" s="1004"/>
      <c r="M2" s="1" t="s">
        <v>655</v>
      </c>
      <c r="S2" s="22"/>
      <c r="T2" s="22"/>
      <c r="U2" s="22"/>
      <c r="V2" s="22" t="s">
        <v>214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004" t="s">
        <v>726</v>
      </c>
      <c r="E3" s="1004"/>
      <c r="K3" s="1" t="s">
        <v>614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654</v>
      </c>
      <c r="K4" s="2"/>
      <c r="L4" s="3" t="s">
        <v>567</v>
      </c>
      <c r="M4" s="7" t="s">
        <v>688</v>
      </c>
      <c r="N4" s="2" t="s">
        <v>689</v>
      </c>
      <c r="O4" s="2" t="s">
        <v>690</v>
      </c>
      <c r="P4" s="3" t="s">
        <v>651</v>
      </c>
      <c r="S4" s="34"/>
      <c r="T4" s="40" t="s">
        <v>652</v>
      </c>
      <c r="U4" s="41"/>
      <c r="V4" s="42"/>
      <c r="W4" s="42"/>
      <c r="X4" s="42" t="s">
        <v>363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215</v>
      </c>
      <c r="K5" s="8" t="s">
        <v>549</v>
      </c>
      <c r="L5" s="9" t="s">
        <v>550</v>
      </c>
      <c r="M5" s="12" t="s">
        <v>551</v>
      </c>
      <c r="N5" s="6" t="s">
        <v>858</v>
      </c>
      <c r="O5" s="6" t="s">
        <v>859</v>
      </c>
      <c r="P5" s="9" t="s">
        <v>860</v>
      </c>
      <c r="S5" s="43" t="s">
        <v>549</v>
      </c>
      <c r="T5" s="36" t="s">
        <v>861</v>
      </c>
      <c r="U5" s="43" t="s">
        <v>862</v>
      </c>
      <c r="V5" s="36" t="s">
        <v>863</v>
      </c>
      <c r="W5" s="36" t="s">
        <v>652</v>
      </c>
      <c r="X5" s="36" t="s">
        <v>864</v>
      </c>
      <c r="Y5" s="36" t="s">
        <v>865</v>
      </c>
      <c r="Z5" s="36" t="s">
        <v>65</v>
      </c>
      <c r="AA5" s="36" t="s">
        <v>66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540</v>
      </c>
      <c r="AN5" s="34" t="s">
        <v>870</v>
      </c>
      <c r="AO5" s="34" t="s">
        <v>192</v>
      </c>
      <c r="AP5" s="48"/>
    </row>
    <row r="6" spans="2:42" ht="12.75">
      <c r="B6" s="1" t="s">
        <v>738</v>
      </c>
      <c r="K6" s="6" t="s">
        <v>310</v>
      </c>
      <c r="L6" s="9" t="s">
        <v>311</v>
      </c>
      <c r="M6" s="12" t="s">
        <v>545</v>
      </c>
      <c r="N6" s="6" t="s">
        <v>520</v>
      </c>
      <c r="O6" s="6" t="s">
        <v>521</v>
      </c>
      <c r="P6" s="9" t="s">
        <v>522</v>
      </c>
      <c r="S6" s="36" t="s">
        <v>310</v>
      </c>
      <c r="T6" s="36" t="s">
        <v>889</v>
      </c>
      <c r="U6" s="43" t="s">
        <v>890</v>
      </c>
      <c r="V6" s="36" t="s">
        <v>891</v>
      </c>
      <c r="W6" s="36" t="s">
        <v>892</v>
      </c>
      <c r="X6" s="36" t="s">
        <v>893</v>
      </c>
      <c r="Y6" s="36" t="s">
        <v>894</v>
      </c>
      <c r="Z6" s="36" t="s">
        <v>895</v>
      </c>
      <c r="AA6" s="36" t="s">
        <v>896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541</v>
      </c>
      <c r="AN6" s="36" t="s">
        <v>871</v>
      </c>
      <c r="AO6" s="36" t="s">
        <v>193</v>
      </c>
      <c r="AP6" s="48"/>
    </row>
    <row r="7" spans="2:42" ht="12.75">
      <c r="B7" s="2"/>
      <c r="C7" s="3" t="s">
        <v>216</v>
      </c>
      <c r="D7" s="4" t="s">
        <v>263</v>
      </c>
      <c r="E7" s="3" t="s">
        <v>264</v>
      </c>
      <c r="F7" s="5" t="s">
        <v>782</v>
      </c>
      <c r="G7" s="3" t="s">
        <v>783</v>
      </c>
      <c r="H7" s="6"/>
      <c r="K7" s="13"/>
      <c r="L7" s="14"/>
      <c r="M7" s="17"/>
      <c r="N7" s="13"/>
      <c r="O7" s="13"/>
      <c r="P7" s="14" t="s">
        <v>332</v>
      </c>
      <c r="S7" s="36"/>
      <c r="T7" s="36" t="s">
        <v>333</v>
      </c>
      <c r="U7" s="43" t="s">
        <v>334</v>
      </c>
      <c r="V7" s="36" t="s">
        <v>335</v>
      </c>
      <c r="W7" s="36" t="s">
        <v>121</v>
      </c>
      <c r="X7" s="36" t="s">
        <v>122</v>
      </c>
      <c r="Y7" s="36" t="s">
        <v>123</v>
      </c>
      <c r="Z7" s="36" t="s">
        <v>124</v>
      </c>
      <c r="AA7" s="36" t="s">
        <v>125</v>
      </c>
      <c r="AB7" s="36" t="s">
        <v>126</v>
      </c>
      <c r="AC7" s="36" t="s">
        <v>670</v>
      </c>
      <c r="AD7" s="36" t="s">
        <v>762</v>
      </c>
      <c r="AE7" s="36" t="s">
        <v>671</v>
      </c>
      <c r="AF7" s="36" t="s">
        <v>672</v>
      </c>
      <c r="AG7" s="36" t="s">
        <v>673</v>
      </c>
      <c r="AH7" s="36" t="s">
        <v>674</v>
      </c>
      <c r="AI7" s="35" t="s">
        <v>675</v>
      </c>
      <c r="AJ7" s="35" t="s">
        <v>27</v>
      </c>
      <c r="AK7" s="35" t="s">
        <v>844</v>
      </c>
      <c r="AL7" s="35" t="s">
        <v>845</v>
      </c>
      <c r="AM7" s="35" t="s">
        <v>542</v>
      </c>
      <c r="AN7" s="36" t="s">
        <v>872</v>
      </c>
      <c r="AO7" s="36"/>
      <c r="AP7" s="48"/>
    </row>
    <row r="8" spans="2:42" ht="12.75">
      <c r="B8" s="8" t="s">
        <v>364</v>
      </c>
      <c r="C8" s="9" t="s">
        <v>365</v>
      </c>
      <c r="D8" s="10" t="s">
        <v>186</v>
      </c>
      <c r="E8" s="9" t="s">
        <v>886</v>
      </c>
      <c r="F8" s="11" t="s">
        <v>887</v>
      </c>
      <c r="G8" s="9" t="s">
        <v>548</v>
      </c>
      <c r="H8" s="6"/>
      <c r="K8" s="2" t="s">
        <v>230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217</v>
      </c>
      <c r="U8" s="36" t="s">
        <v>279</v>
      </c>
      <c r="V8" s="36"/>
      <c r="W8" s="36" t="s">
        <v>478</v>
      </c>
      <c r="X8" s="36" t="s">
        <v>479</v>
      </c>
      <c r="Y8" s="36" t="s">
        <v>449</v>
      </c>
      <c r="Z8" s="36" t="s">
        <v>453</v>
      </c>
      <c r="AA8" s="36" t="s">
        <v>454</v>
      </c>
      <c r="AB8" s="36" t="s">
        <v>455</v>
      </c>
      <c r="AC8" s="36" t="s">
        <v>456</v>
      </c>
      <c r="AD8" s="44" t="s">
        <v>763</v>
      </c>
      <c r="AE8" s="36" t="s">
        <v>457</v>
      </c>
      <c r="AF8" s="36" t="s">
        <v>458</v>
      </c>
      <c r="AG8" s="36" t="s">
        <v>459</v>
      </c>
      <c r="AH8" s="36"/>
      <c r="AI8" s="35" t="s">
        <v>460</v>
      </c>
      <c r="AJ8" s="35" t="s">
        <v>28</v>
      </c>
      <c r="AK8" s="35"/>
      <c r="AL8" s="35" t="s">
        <v>846</v>
      </c>
      <c r="AM8" s="35" t="s">
        <v>543</v>
      </c>
      <c r="AN8" s="36" t="s">
        <v>132</v>
      </c>
      <c r="AO8" s="36"/>
      <c r="AP8" s="48"/>
    </row>
    <row r="9" spans="2:42" ht="12.75">
      <c r="B9" s="6"/>
      <c r="C9" s="9"/>
      <c r="D9" s="10" t="s">
        <v>881</v>
      </c>
      <c r="E9" s="9" t="s">
        <v>929</v>
      </c>
      <c r="F9" s="11" t="s">
        <v>930</v>
      </c>
      <c r="G9" s="9" t="s">
        <v>603</v>
      </c>
      <c r="H9" s="6"/>
      <c r="K9" s="6" t="s">
        <v>462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463</v>
      </c>
      <c r="U9" s="36"/>
      <c r="V9" s="36"/>
      <c r="W9" s="36"/>
      <c r="X9" s="36"/>
      <c r="Y9" s="36" t="s">
        <v>464</v>
      </c>
      <c r="Z9" s="36"/>
      <c r="AA9" s="36" t="s">
        <v>465</v>
      </c>
      <c r="AB9" s="36" t="s">
        <v>466</v>
      </c>
      <c r="AC9" s="36" t="s">
        <v>467</v>
      </c>
      <c r="AD9" s="36" t="s">
        <v>764</v>
      </c>
      <c r="AE9" s="36" t="s">
        <v>468</v>
      </c>
      <c r="AF9" s="36"/>
      <c r="AG9" s="36" t="s">
        <v>437</v>
      </c>
      <c r="AH9" s="36"/>
      <c r="AI9" s="35" t="s">
        <v>469</v>
      </c>
      <c r="AJ9" s="35" t="s">
        <v>136</v>
      </c>
      <c r="AK9" s="35"/>
      <c r="AL9" s="35" t="s">
        <v>847</v>
      </c>
      <c r="AM9" s="35" t="s">
        <v>544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8</v>
      </c>
      <c r="G10" s="14" t="s">
        <v>331</v>
      </c>
      <c r="H10" s="6"/>
      <c r="K10" s="6" t="s">
        <v>471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472</v>
      </c>
      <c r="U10" s="38"/>
      <c r="V10" s="38"/>
      <c r="W10" s="38"/>
      <c r="X10" s="38"/>
      <c r="Y10" s="38" t="s">
        <v>473</v>
      </c>
      <c r="Z10" s="38"/>
      <c r="AA10" s="38" t="s">
        <v>474</v>
      </c>
      <c r="AB10" s="38"/>
      <c r="AC10" s="38"/>
      <c r="AD10" s="38" t="s">
        <v>843</v>
      </c>
      <c r="AE10" s="38"/>
      <c r="AF10" s="38"/>
      <c r="AG10" s="38"/>
      <c r="AH10" s="38"/>
      <c r="AI10" s="37"/>
      <c r="AJ10" s="37" t="s">
        <v>137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229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556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230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461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53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462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470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747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471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555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342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556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623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187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153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624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60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747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691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450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342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443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10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187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444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265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885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792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830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450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748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582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58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552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838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511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553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868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830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554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903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582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620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343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838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621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188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868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622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61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436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451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903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615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154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343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616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663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188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831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61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416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451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772</v>
      </c>
      <c r="K33" s="20" t="s">
        <v>198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154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004" t="s">
        <v>773</v>
      </c>
      <c r="F34" s="1006"/>
      <c r="G34" s="1006"/>
      <c r="H34" s="1006"/>
      <c r="K34" s="20" t="s">
        <v>869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663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854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831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17</v>
      </c>
      <c r="S36" s="35" t="s">
        <v>416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613</v>
      </c>
      <c r="S37" s="35" t="s">
        <v>198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869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005">
        <v>40</v>
      </c>
      <c r="B39" s="1005"/>
      <c r="C39" s="1005"/>
      <c r="D39" s="1005"/>
      <c r="E39" s="1005"/>
      <c r="F39" s="1005"/>
      <c r="G39" s="1005"/>
      <c r="H39" s="1005"/>
      <c r="I39" s="1005"/>
      <c r="K39" s="1005">
        <v>42</v>
      </c>
      <c r="L39" s="1005"/>
      <c r="M39" s="1005"/>
      <c r="N39" s="1005"/>
      <c r="O39" s="1005"/>
      <c r="P39" s="1005"/>
      <c r="AC39" s="1">
        <v>45</v>
      </c>
    </row>
    <row r="40" ht="12.75">
      <c r="AC40" s="1" t="s">
        <v>614</v>
      </c>
    </row>
    <row r="41" spans="37:41" ht="12.75">
      <c r="AK41" s="1" t="s">
        <v>614</v>
      </c>
      <c r="AM41" s="1" t="s">
        <v>614</v>
      </c>
      <c r="AO41" s="1" t="s">
        <v>614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3"/>
  <sheetViews>
    <sheetView zoomScale="120" zoomScaleNormal="120" zoomScalePageLayoutView="0" workbookViewId="0" topLeftCell="A10">
      <selection activeCell="N59" sqref="N59"/>
    </sheetView>
  </sheetViews>
  <sheetFormatPr defaultColWidth="9.00390625" defaultRowHeight="12.75"/>
  <cols>
    <col min="1" max="1" width="1.37890625" style="67" customWidth="1"/>
    <col min="2" max="2" width="4.875" style="67" customWidth="1"/>
    <col min="3" max="3" width="7.25390625" style="67" customWidth="1"/>
    <col min="4" max="4" width="8.75390625" style="67" customWidth="1"/>
    <col min="5" max="5" width="7.875" style="67" customWidth="1"/>
    <col min="6" max="6" width="11.75390625" style="67" customWidth="1"/>
    <col min="7" max="7" width="14.75390625" style="67" customWidth="1"/>
    <col min="8" max="8" width="10.375" style="67" customWidth="1"/>
    <col min="9" max="9" width="9.125" style="67" customWidth="1"/>
    <col min="10" max="10" width="5.00390625" style="67" customWidth="1"/>
    <col min="11" max="11" width="27.25390625" style="67" customWidth="1"/>
    <col min="12" max="12" width="9.00390625" style="67" customWidth="1"/>
    <col min="13" max="13" width="8.375" style="67" customWidth="1"/>
    <col min="14" max="14" width="16.00390625" style="67" customWidth="1"/>
    <col min="15" max="15" width="9.125" style="67" customWidth="1"/>
    <col min="16" max="16" width="44.75390625" style="67" customWidth="1"/>
    <col min="17" max="17" width="34.75390625" style="67" customWidth="1"/>
    <col min="18" max="20" width="9.125" style="67" customWidth="1"/>
    <col min="21" max="21" width="4.00390625" style="67" customWidth="1"/>
    <col min="22" max="22" width="13.00390625" style="67" customWidth="1"/>
    <col min="23" max="24" width="11.875" style="67" customWidth="1"/>
    <col min="25" max="25" width="14.375" style="79" customWidth="1"/>
    <col min="26" max="30" width="9.125" style="67" customWidth="1"/>
    <col min="31" max="31" width="25.375" style="67" customWidth="1"/>
    <col min="32" max="16384" width="9.125" style="67" customWidth="1"/>
  </cols>
  <sheetData>
    <row r="1" spans="2:36" ht="12">
      <c r="B1" s="67" t="s">
        <v>614</v>
      </c>
      <c r="C1" s="89"/>
      <c r="D1" s="89"/>
      <c r="E1" s="225"/>
      <c r="F1" s="89"/>
      <c r="G1" s="113"/>
      <c r="H1" s="169" t="s">
        <v>604</v>
      </c>
      <c r="I1" s="89"/>
      <c r="J1" s="89"/>
      <c r="K1" s="89"/>
      <c r="L1" s="89"/>
      <c r="M1" s="89"/>
      <c r="N1" s="89"/>
      <c r="O1" s="226"/>
      <c r="P1" s="89"/>
      <c r="Q1" s="169" t="s">
        <v>648</v>
      </c>
      <c r="R1" s="89"/>
      <c r="S1" s="89"/>
      <c r="T1" s="89"/>
      <c r="U1" s="89"/>
      <c r="V1" s="89"/>
      <c r="W1" s="92"/>
      <c r="X1" s="92"/>
      <c r="Y1" s="11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75"/>
    </row>
    <row r="2" spans="2:36" ht="10.5" customHeight="1">
      <c r="B2" s="89"/>
      <c r="C2" s="89"/>
      <c r="D2" s="89"/>
      <c r="E2" s="227"/>
      <c r="F2" s="89"/>
      <c r="G2" s="113"/>
      <c r="H2" s="174" t="s">
        <v>605</v>
      </c>
      <c r="I2" s="89"/>
      <c r="J2" s="89"/>
      <c r="K2" s="89"/>
      <c r="L2" s="89"/>
      <c r="M2" s="89"/>
      <c r="N2" s="89"/>
      <c r="O2" s="89"/>
      <c r="P2" s="89"/>
      <c r="Q2" s="228" t="s">
        <v>19</v>
      </c>
      <c r="R2" s="89"/>
      <c r="S2" s="113"/>
      <c r="T2" s="89"/>
      <c r="U2" s="89"/>
      <c r="V2" s="89"/>
      <c r="W2" s="92"/>
      <c r="X2" s="92"/>
      <c r="Y2" s="11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75"/>
    </row>
    <row r="3" spans="2:36" ht="4.5" customHeight="1">
      <c r="B3" s="89"/>
      <c r="C3" s="89"/>
      <c r="D3" s="89"/>
      <c r="E3" s="89"/>
      <c r="F3" s="89"/>
      <c r="G3" s="89"/>
      <c r="H3" s="22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316"/>
      <c r="X3" s="92"/>
      <c r="Y3" s="306"/>
      <c r="Z3" s="317"/>
      <c r="AA3" s="185"/>
      <c r="AB3" s="185"/>
      <c r="AC3" s="92"/>
      <c r="AD3" s="92"/>
      <c r="AE3" s="318"/>
      <c r="AF3" s="317"/>
      <c r="AG3" s="185"/>
      <c r="AH3" s="92"/>
      <c r="AI3" s="92"/>
      <c r="AJ3" s="75"/>
    </row>
    <row r="4" spans="2:36" ht="9.75" customHeight="1">
      <c r="B4" s="89"/>
      <c r="C4" s="169" t="s">
        <v>228</v>
      </c>
      <c r="D4" s="231"/>
      <c r="E4" s="229"/>
      <c r="F4" s="229"/>
      <c r="G4" s="215" t="s">
        <v>835</v>
      </c>
      <c r="H4" s="114"/>
      <c r="I4" s="89"/>
      <c r="J4" s="89"/>
      <c r="K4" s="89"/>
      <c r="L4" s="94"/>
      <c r="M4" s="94"/>
      <c r="N4" s="89"/>
      <c r="O4" s="89"/>
      <c r="P4" s="231" t="s">
        <v>646</v>
      </c>
      <c r="Q4" s="229"/>
      <c r="R4" s="229"/>
      <c r="S4" s="229"/>
      <c r="T4" s="89"/>
      <c r="U4" s="89"/>
      <c r="V4" s="89"/>
      <c r="W4" s="92"/>
      <c r="X4" s="92"/>
      <c r="Y4" s="11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75"/>
    </row>
    <row r="5" spans="2:36" ht="9.75" customHeight="1">
      <c r="B5" s="89"/>
      <c r="C5" s="97"/>
      <c r="D5" s="232"/>
      <c r="E5" s="218"/>
      <c r="F5" s="233"/>
      <c r="G5" s="217"/>
      <c r="H5" s="98"/>
      <c r="I5" s="98"/>
      <c r="J5" s="98"/>
      <c r="K5" s="234" t="s">
        <v>326</v>
      </c>
      <c r="L5" s="1010" t="s">
        <v>849</v>
      </c>
      <c r="M5" s="1011"/>
      <c r="N5" s="89"/>
      <c r="O5" s="89"/>
      <c r="P5" s="235" t="s">
        <v>647</v>
      </c>
      <c r="Q5" s="236"/>
      <c r="R5" s="236"/>
      <c r="S5" s="236"/>
      <c r="T5" s="94"/>
      <c r="U5" s="92"/>
      <c r="V5" s="92"/>
      <c r="W5" s="1008"/>
      <c r="X5" s="1008"/>
      <c r="Y5" s="1007"/>
      <c r="Z5" s="1007"/>
      <c r="AA5" s="1007"/>
      <c r="AB5" s="1007"/>
      <c r="AC5" s="92"/>
      <c r="AD5" s="92"/>
      <c r="AE5" s="92"/>
      <c r="AF5" s="1007"/>
      <c r="AG5" s="1007"/>
      <c r="AH5" s="112"/>
      <c r="AI5" s="92"/>
      <c r="AJ5" s="75"/>
    </row>
    <row r="6" spans="2:36" ht="9" customHeight="1">
      <c r="B6" s="89"/>
      <c r="C6" s="100"/>
      <c r="D6" s="94"/>
      <c r="E6" s="94"/>
      <c r="F6" s="101"/>
      <c r="G6" s="100"/>
      <c r="H6" s="94"/>
      <c r="I6" s="94"/>
      <c r="J6" s="94"/>
      <c r="K6" s="104" t="s">
        <v>131</v>
      </c>
      <c r="L6" s="1012" t="s">
        <v>906</v>
      </c>
      <c r="M6" s="1013"/>
      <c r="N6" s="89"/>
      <c r="O6" s="89"/>
      <c r="P6" s="97"/>
      <c r="Q6" s="93"/>
      <c r="R6" s="97" t="s">
        <v>129</v>
      </c>
      <c r="S6" s="97" t="s">
        <v>130</v>
      </c>
      <c r="T6" s="89"/>
      <c r="U6" s="92"/>
      <c r="V6" s="92"/>
      <c r="W6" s="1008"/>
      <c r="X6" s="1008"/>
      <c r="Y6" s="1007"/>
      <c r="Z6" s="1007"/>
      <c r="AA6" s="1007"/>
      <c r="AB6" s="1007"/>
      <c r="AC6" s="92"/>
      <c r="AD6" s="92"/>
      <c r="AE6" s="92"/>
      <c r="AF6" s="1007"/>
      <c r="AG6" s="1007"/>
      <c r="AH6" s="314"/>
      <c r="AI6" s="92"/>
      <c r="AJ6" s="75"/>
    </row>
    <row r="7" spans="2:36" ht="9" customHeight="1">
      <c r="B7" s="89"/>
      <c r="C7" s="92" t="s">
        <v>645</v>
      </c>
      <c r="D7" s="92"/>
      <c r="E7" s="92"/>
      <c r="F7" s="102"/>
      <c r="G7" s="91" t="s">
        <v>104</v>
      </c>
      <c r="H7" s="92"/>
      <c r="I7" s="89"/>
      <c r="J7" s="89"/>
      <c r="K7" s="105">
        <v>1851</v>
      </c>
      <c r="L7" s="348">
        <v>802</v>
      </c>
      <c r="M7" s="348"/>
      <c r="N7" s="89"/>
      <c r="O7" s="89"/>
      <c r="P7" s="100"/>
      <c r="Q7" s="96"/>
      <c r="R7" s="222" t="s">
        <v>131</v>
      </c>
      <c r="S7" s="222" t="s">
        <v>719</v>
      </c>
      <c r="T7" s="89"/>
      <c r="U7" s="92"/>
      <c r="V7" s="92"/>
      <c r="W7" s="1008"/>
      <c r="X7" s="1008"/>
      <c r="Y7" s="1007"/>
      <c r="Z7" s="92"/>
      <c r="AA7" s="92"/>
      <c r="AB7" s="1007"/>
      <c r="AC7" s="102"/>
      <c r="AD7" s="92"/>
      <c r="AE7" s="92"/>
      <c r="AF7" s="92"/>
      <c r="AG7" s="92"/>
      <c r="AH7" s="112"/>
      <c r="AI7" s="92"/>
      <c r="AJ7" s="75"/>
    </row>
    <row r="8" spans="2:36" ht="9">
      <c r="B8" s="89"/>
      <c r="C8" s="89" t="s">
        <v>105</v>
      </c>
      <c r="D8" s="112"/>
      <c r="E8" s="112"/>
      <c r="F8" s="112"/>
      <c r="G8" s="91" t="s">
        <v>106</v>
      </c>
      <c r="H8" s="92"/>
      <c r="I8" s="89"/>
      <c r="J8" s="89"/>
      <c r="K8" s="105">
        <f>SUM(K9:K16)</f>
        <v>193</v>
      </c>
      <c r="L8" s="216">
        <f>SUM(L9:L16)</f>
        <v>91</v>
      </c>
      <c r="M8" s="216"/>
      <c r="N8" s="89"/>
      <c r="O8" s="89"/>
      <c r="P8" s="89" t="s">
        <v>423</v>
      </c>
      <c r="Q8" s="91" t="s">
        <v>104</v>
      </c>
      <c r="R8" s="105">
        <v>1546</v>
      </c>
      <c r="S8" s="1009">
        <v>789</v>
      </c>
      <c r="T8" s="1009"/>
      <c r="U8" s="92"/>
      <c r="V8" s="92"/>
      <c r="W8" s="1008"/>
      <c r="X8" s="1008"/>
      <c r="Y8" s="1007"/>
      <c r="Z8" s="102"/>
      <c r="AA8" s="102"/>
      <c r="AB8" s="1007"/>
      <c r="AC8" s="102"/>
      <c r="AD8" s="92"/>
      <c r="AE8" s="102"/>
      <c r="AF8" s="92"/>
      <c r="AG8" s="92"/>
      <c r="AH8" s="112"/>
      <c r="AI8" s="92"/>
      <c r="AJ8" s="75"/>
    </row>
    <row r="9" spans="2:36" ht="7.5" customHeight="1">
      <c r="B9" s="89"/>
      <c r="C9" s="89" t="s">
        <v>667</v>
      </c>
      <c r="D9" s="105"/>
      <c r="E9" s="105"/>
      <c r="F9" s="105"/>
      <c r="G9" s="91" t="s">
        <v>108</v>
      </c>
      <c r="H9" s="89"/>
      <c r="I9" s="89"/>
      <c r="J9" s="89"/>
      <c r="K9" s="105">
        <v>4</v>
      </c>
      <c r="L9" s="216">
        <v>2</v>
      </c>
      <c r="M9" s="216"/>
      <c r="N9" s="89"/>
      <c r="O9" s="89"/>
      <c r="P9" s="89" t="s">
        <v>105</v>
      </c>
      <c r="Q9" s="91" t="s">
        <v>106</v>
      </c>
      <c r="R9" s="105">
        <f>SUM(R10+R11+R12+R13+R14+R15+R16+R17)</f>
        <v>70</v>
      </c>
      <c r="S9" s="959">
        <f>SUM(S10+S11+S12+S13+S14+S15+S16+S17)</f>
        <v>39</v>
      </c>
      <c r="T9" s="959"/>
      <c r="U9" s="89"/>
      <c r="V9" s="89"/>
      <c r="W9" s="92"/>
      <c r="X9" s="123"/>
      <c r="Y9" s="112"/>
      <c r="Z9" s="92"/>
      <c r="AA9" s="92"/>
      <c r="AB9" s="126"/>
      <c r="AC9" s="112"/>
      <c r="AD9" s="92"/>
      <c r="AE9" s="92"/>
      <c r="AF9" s="92"/>
      <c r="AG9" s="92"/>
      <c r="AH9" s="112"/>
      <c r="AI9" s="92"/>
      <c r="AJ9" s="75"/>
    </row>
    <row r="10" spans="2:36" ht="9">
      <c r="B10" s="89"/>
      <c r="C10" s="89" t="s">
        <v>114</v>
      </c>
      <c r="D10" s="105"/>
      <c r="E10" s="105"/>
      <c r="F10" s="105"/>
      <c r="G10" s="91" t="s">
        <v>99</v>
      </c>
      <c r="H10" s="89"/>
      <c r="I10" s="89"/>
      <c r="J10" s="89"/>
      <c r="K10" s="105">
        <v>1</v>
      </c>
      <c r="L10" s="216"/>
      <c r="M10" s="216"/>
      <c r="N10" s="89"/>
      <c r="O10" s="89"/>
      <c r="P10" s="89" t="s">
        <v>107</v>
      </c>
      <c r="Q10" s="91" t="s">
        <v>108</v>
      </c>
      <c r="R10" s="105">
        <v>5</v>
      </c>
      <c r="S10" s="959">
        <v>2</v>
      </c>
      <c r="T10" s="959"/>
      <c r="U10" s="89"/>
      <c r="V10" s="89"/>
      <c r="W10" s="92"/>
      <c r="X10" s="123"/>
      <c r="Y10" s="112"/>
      <c r="Z10" s="92"/>
      <c r="AA10" s="92"/>
      <c r="AB10" s="126"/>
      <c r="AC10" s="112"/>
      <c r="AD10" s="92"/>
      <c r="AE10" s="102"/>
      <c r="AF10" s="92"/>
      <c r="AG10" s="92"/>
      <c r="AH10" s="112"/>
      <c r="AI10" s="92"/>
      <c r="AJ10" s="75"/>
    </row>
    <row r="11" spans="2:36" ht="8.25" customHeight="1">
      <c r="B11" s="89"/>
      <c r="C11" s="89" t="s">
        <v>115</v>
      </c>
      <c r="D11" s="105"/>
      <c r="E11" s="105"/>
      <c r="F11" s="105"/>
      <c r="G11" s="91" t="s">
        <v>319</v>
      </c>
      <c r="H11" s="89"/>
      <c r="I11" s="89"/>
      <c r="J11" s="89"/>
      <c r="K11" s="105">
        <v>8</v>
      </c>
      <c r="L11" s="216">
        <v>4</v>
      </c>
      <c r="M11" s="216"/>
      <c r="N11" s="89"/>
      <c r="O11" s="89"/>
      <c r="P11" s="89" t="s">
        <v>114</v>
      </c>
      <c r="Q11" s="91" t="s">
        <v>99</v>
      </c>
      <c r="R11" s="105"/>
      <c r="S11" s="959"/>
      <c r="T11" s="959"/>
      <c r="U11" s="89"/>
      <c r="V11" s="89"/>
      <c r="W11" s="92"/>
      <c r="X11" s="123"/>
      <c r="Y11" s="112"/>
      <c r="Z11" s="92"/>
      <c r="AA11" s="92"/>
      <c r="AB11" s="126"/>
      <c r="AC11" s="112"/>
      <c r="AD11" s="92"/>
      <c r="AE11" s="92"/>
      <c r="AF11" s="92"/>
      <c r="AG11" s="92"/>
      <c r="AH11" s="112"/>
      <c r="AI11" s="92"/>
      <c r="AJ11" s="75"/>
    </row>
    <row r="12" spans="2:36" ht="8.25" customHeight="1">
      <c r="B12" s="89"/>
      <c r="C12" s="89" t="s">
        <v>595</v>
      </c>
      <c r="D12" s="105"/>
      <c r="E12" s="105"/>
      <c r="F12" s="105"/>
      <c r="G12" s="91" t="s">
        <v>596</v>
      </c>
      <c r="H12" s="89"/>
      <c r="I12" s="89"/>
      <c r="J12" s="89"/>
      <c r="K12" s="105">
        <v>35</v>
      </c>
      <c r="L12" s="216">
        <v>23</v>
      </c>
      <c r="M12" s="216"/>
      <c r="N12" s="89"/>
      <c r="O12" s="89"/>
      <c r="P12" s="89" t="s">
        <v>115</v>
      </c>
      <c r="Q12" s="91" t="s">
        <v>319</v>
      </c>
      <c r="R12" s="105">
        <v>2</v>
      </c>
      <c r="S12" s="959"/>
      <c r="T12" s="959"/>
      <c r="U12" s="89"/>
      <c r="V12" s="89"/>
      <c r="W12" s="92"/>
      <c r="X12" s="123"/>
      <c r="Y12" s="112"/>
      <c r="Z12" s="92"/>
      <c r="AA12" s="92"/>
      <c r="AB12" s="126"/>
      <c r="AC12" s="112"/>
      <c r="AD12" s="92"/>
      <c r="AE12" s="102"/>
      <c r="AF12" s="92"/>
      <c r="AG12" s="92"/>
      <c r="AH12" s="112"/>
      <c r="AI12" s="92"/>
      <c r="AJ12" s="75"/>
    </row>
    <row r="13" spans="2:36" ht="8.25" customHeight="1">
      <c r="B13" s="89"/>
      <c r="C13" s="89" t="s">
        <v>571</v>
      </c>
      <c r="D13" s="105"/>
      <c r="E13" s="105"/>
      <c r="F13" s="105"/>
      <c r="G13" s="91" t="s">
        <v>664</v>
      </c>
      <c r="H13" s="89"/>
      <c r="I13" s="89"/>
      <c r="J13" s="89"/>
      <c r="K13" s="105">
        <v>2</v>
      </c>
      <c r="L13" s="216"/>
      <c r="M13" s="216"/>
      <c r="N13" s="89"/>
      <c r="O13" s="89"/>
      <c r="P13" s="89" t="s">
        <v>595</v>
      </c>
      <c r="Q13" s="91" t="s">
        <v>596</v>
      </c>
      <c r="R13" s="105">
        <v>17</v>
      </c>
      <c r="S13" s="959">
        <v>11</v>
      </c>
      <c r="T13" s="959"/>
      <c r="U13" s="89"/>
      <c r="V13" s="89"/>
      <c r="W13" s="92"/>
      <c r="X13" s="123"/>
      <c r="Y13" s="112"/>
      <c r="Z13" s="92"/>
      <c r="AA13" s="92"/>
      <c r="AB13" s="126"/>
      <c r="AC13" s="112"/>
      <c r="AD13" s="92"/>
      <c r="AE13" s="92"/>
      <c r="AF13" s="92"/>
      <c r="AG13" s="92"/>
      <c r="AH13" s="112"/>
      <c r="AI13" s="92"/>
      <c r="AJ13" s="75"/>
    </row>
    <row r="14" spans="2:36" ht="9" customHeight="1">
      <c r="B14" s="89"/>
      <c r="C14" s="89" t="s">
        <v>232</v>
      </c>
      <c r="D14" s="89"/>
      <c r="E14" s="91"/>
      <c r="F14" s="105"/>
      <c r="G14" s="91" t="s">
        <v>607</v>
      </c>
      <c r="H14" s="89"/>
      <c r="I14" s="89"/>
      <c r="J14" s="89"/>
      <c r="K14" s="105">
        <v>22</v>
      </c>
      <c r="L14" s="216">
        <v>8</v>
      </c>
      <c r="M14" s="216"/>
      <c r="N14" s="89"/>
      <c r="O14" s="89"/>
      <c r="P14" s="89" t="s">
        <v>571</v>
      </c>
      <c r="Q14" s="91" t="s">
        <v>664</v>
      </c>
      <c r="R14" s="105"/>
      <c r="S14" s="105"/>
      <c r="T14" s="105"/>
      <c r="U14" s="89"/>
      <c r="V14" s="89"/>
      <c r="W14" s="92"/>
      <c r="X14" s="123"/>
      <c r="Y14" s="112"/>
      <c r="Z14" s="92"/>
      <c r="AA14" s="92"/>
      <c r="AB14" s="126"/>
      <c r="AC14" s="112"/>
      <c r="AD14" s="92"/>
      <c r="AE14" s="92"/>
      <c r="AF14" s="92"/>
      <c r="AG14" s="92"/>
      <c r="AH14" s="112"/>
      <c r="AI14" s="92"/>
      <c r="AJ14" s="75"/>
    </row>
    <row r="15" spans="2:36" ht="8.25" customHeight="1">
      <c r="B15" s="89"/>
      <c r="C15" s="89" t="s">
        <v>150</v>
      </c>
      <c r="D15" s="89"/>
      <c r="E15" s="91"/>
      <c r="F15" s="105"/>
      <c r="G15" s="91" t="s">
        <v>151</v>
      </c>
      <c r="H15" s="89"/>
      <c r="I15" s="89"/>
      <c r="J15" s="89"/>
      <c r="K15" s="105">
        <v>4</v>
      </c>
      <c r="L15" s="216"/>
      <c r="M15" s="216"/>
      <c r="N15" s="89"/>
      <c r="O15" s="89"/>
      <c r="P15" s="89" t="s">
        <v>232</v>
      </c>
      <c r="Q15" s="91" t="s">
        <v>607</v>
      </c>
      <c r="R15" s="105">
        <v>9</v>
      </c>
      <c r="S15" s="959">
        <v>7</v>
      </c>
      <c r="T15" s="959"/>
      <c r="U15" s="89"/>
      <c r="V15" s="89"/>
      <c r="W15" s="92"/>
      <c r="X15" s="123"/>
      <c r="Y15" s="112"/>
      <c r="Z15" s="92"/>
      <c r="AA15" s="92"/>
      <c r="AB15" s="126"/>
      <c r="AC15" s="112"/>
      <c r="AD15" s="92"/>
      <c r="AE15" s="92"/>
      <c r="AF15" s="92"/>
      <c r="AG15" s="92"/>
      <c r="AH15" s="112"/>
      <c r="AI15" s="92"/>
      <c r="AJ15" s="75"/>
    </row>
    <row r="16" spans="2:36" ht="7.5" customHeight="1">
      <c r="B16" s="89"/>
      <c r="C16" s="89" t="s">
        <v>152</v>
      </c>
      <c r="D16" s="89"/>
      <c r="E16" s="91"/>
      <c r="F16" s="105"/>
      <c r="G16" s="91" t="s">
        <v>422</v>
      </c>
      <c r="H16" s="89"/>
      <c r="I16" s="89"/>
      <c r="J16" s="89"/>
      <c r="K16" s="105">
        <v>117</v>
      </c>
      <c r="L16" s="216">
        <v>54</v>
      </c>
      <c r="M16" s="216"/>
      <c r="N16" s="89"/>
      <c r="O16" s="89"/>
      <c r="P16" s="89" t="s">
        <v>150</v>
      </c>
      <c r="Q16" s="91" t="s">
        <v>151</v>
      </c>
      <c r="R16" s="105">
        <v>5</v>
      </c>
      <c r="S16" s="959">
        <v>3</v>
      </c>
      <c r="T16" s="959"/>
      <c r="U16" s="89"/>
      <c r="V16" s="89"/>
      <c r="W16" s="92"/>
      <c r="X16" s="123"/>
      <c r="Y16" s="112"/>
      <c r="Z16" s="92"/>
      <c r="AA16" s="92"/>
      <c r="AB16" s="126"/>
      <c r="AC16" s="112"/>
      <c r="AD16" s="92"/>
      <c r="AE16" s="102"/>
      <c r="AF16" s="92"/>
      <c r="AG16" s="92"/>
      <c r="AH16" s="112"/>
      <c r="AI16" s="92"/>
      <c r="AJ16" s="75"/>
    </row>
    <row r="17" spans="2:36" ht="9">
      <c r="B17" s="89"/>
      <c r="C17" s="89" t="s">
        <v>55</v>
      </c>
      <c r="D17" s="89"/>
      <c r="E17" s="91"/>
      <c r="F17" s="105"/>
      <c r="G17" s="91" t="s">
        <v>344</v>
      </c>
      <c r="H17" s="89"/>
      <c r="I17" s="89"/>
      <c r="J17" s="89"/>
      <c r="K17" s="105">
        <f>SUM(K18:K22)</f>
        <v>147</v>
      </c>
      <c r="L17" s="216">
        <f>SUM(L18:L22)</f>
        <v>78</v>
      </c>
      <c r="M17" s="216"/>
      <c r="N17" s="89"/>
      <c r="O17" s="89"/>
      <c r="P17" s="89" t="s">
        <v>152</v>
      </c>
      <c r="Q17" s="91" t="s">
        <v>422</v>
      </c>
      <c r="R17" s="105">
        <v>32</v>
      </c>
      <c r="S17" s="959">
        <v>16</v>
      </c>
      <c r="T17" s="959"/>
      <c r="U17" s="89"/>
      <c r="V17" s="89"/>
      <c r="W17" s="92"/>
      <c r="X17" s="123"/>
      <c r="Y17" s="112"/>
      <c r="Z17" s="92"/>
      <c r="AA17" s="92"/>
      <c r="AB17" s="126"/>
      <c r="AC17" s="112"/>
      <c r="AD17" s="92"/>
      <c r="AE17" s="92"/>
      <c r="AF17" s="92"/>
      <c r="AG17" s="92"/>
      <c r="AH17" s="112"/>
      <c r="AI17" s="92"/>
      <c r="AJ17" s="75"/>
    </row>
    <row r="18" spans="2:36" ht="9" customHeight="1">
      <c r="B18" s="89"/>
      <c r="C18" s="89" t="s">
        <v>590</v>
      </c>
      <c r="D18" s="89"/>
      <c r="E18" s="91"/>
      <c r="F18" s="105"/>
      <c r="G18" s="91" t="s">
        <v>634</v>
      </c>
      <c r="H18" s="89"/>
      <c r="I18" s="89"/>
      <c r="J18" s="89"/>
      <c r="K18" s="105"/>
      <c r="L18" s="216"/>
      <c r="M18" s="216"/>
      <c r="N18" s="89"/>
      <c r="O18" s="89"/>
      <c r="P18" s="89" t="s">
        <v>55</v>
      </c>
      <c r="Q18" s="91" t="s">
        <v>344</v>
      </c>
      <c r="R18" s="105">
        <f>SUM(R19+R20+R21+R22+R23)</f>
        <v>31</v>
      </c>
      <c r="S18" s="959">
        <v>21</v>
      </c>
      <c r="T18" s="959"/>
      <c r="U18" s="89"/>
      <c r="V18" s="89"/>
      <c r="W18" s="92"/>
      <c r="X18" s="123"/>
      <c r="Y18" s="112"/>
      <c r="Z18" s="92"/>
      <c r="AA18" s="92"/>
      <c r="AB18" s="126"/>
      <c r="AC18" s="112"/>
      <c r="AD18" s="92"/>
      <c r="AE18" s="92"/>
      <c r="AF18" s="92"/>
      <c r="AG18" s="92"/>
      <c r="AH18" s="112"/>
      <c r="AI18" s="92"/>
      <c r="AJ18" s="75"/>
    </row>
    <row r="19" spans="2:36" ht="9" customHeight="1">
      <c r="B19" s="89"/>
      <c r="C19" s="89" t="s">
        <v>633</v>
      </c>
      <c r="D19" s="89"/>
      <c r="E19" s="91"/>
      <c r="F19" s="105"/>
      <c r="G19" s="91" t="s">
        <v>665</v>
      </c>
      <c r="H19" s="89"/>
      <c r="I19" s="89"/>
      <c r="J19" s="89"/>
      <c r="K19" s="105"/>
      <c r="L19" s="216"/>
      <c r="M19" s="216"/>
      <c r="N19" s="89"/>
      <c r="O19" s="89"/>
      <c r="P19" s="89" t="s">
        <v>590</v>
      </c>
      <c r="Q19" s="91" t="s">
        <v>634</v>
      </c>
      <c r="R19" s="105"/>
      <c r="S19" s="105"/>
      <c r="T19" s="105"/>
      <c r="U19" s="89"/>
      <c r="V19" s="89"/>
      <c r="W19" s="92"/>
      <c r="X19" s="123"/>
      <c r="Y19" s="112"/>
      <c r="Z19" s="92"/>
      <c r="AA19" s="92"/>
      <c r="AB19" s="126"/>
      <c r="AC19" s="112"/>
      <c r="AD19" s="92"/>
      <c r="AE19" s="92"/>
      <c r="AF19" s="92"/>
      <c r="AG19" s="92"/>
      <c r="AH19" s="112"/>
      <c r="AI19" s="92"/>
      <c r="AJ19" s="75"/>
    </row>
    <row r="20" spans="2:36" ht="8.25" customHeight="1">
      <c r="B20" s="89"/>
      <c r="C20" s="89" t="s">
        <v>669</v>
      </c>
      <c r="D20" s="89"/>
      <c r="E20" s="91"/>
      <c r="F20" s="105"/>
      <c r="G20" s="91" t="s">
        <v>102</v>
      </c>
      <c r="H20" s="89"/>
      <c r="I20" s="89"/>
      <c r="J20" s="89"/>
      <c r="K20" s="105">
        <v>78</v>
      </c>
      <c r="L20" s="216">
        <v>29</v>
      </c>
      <c r="M20" s="216"/>
      <c r="N20" s="89"/>
      <c r="O20" s="89"/>
      <c r="P20" s="89" t="s">
        <v>633</v>
      </c>
      <c r="Q20" s="91" t="s">
        <v>665</v>
      </c>
      <c r="R20" s="105">
        <v>7</v>
      </c>
      <c r="S20" s="959">
        <v>6</v>
      </c>
      <c r="T20" s="959"/>
      <c r="U20" s="89"/>
      <c r="V20" s="89"/>
      <c r="W20" s="92"/>
      <c r="X20" s="123"/>
      <c r="Y20" s="112"/>
      <c r="Z20" s="92"/>
      <c r="AA20" s="92"/>
      <c r="AB20" s="126"/>
      <c r="AC20" s="112"/>
      <c r="AD20" s="92"/>
      <c r="AE20" s="92"/>
      <c r="AF20" s="92"/>
      <c r="AG20" s="92"/>
      <c r="AH20" s="112"/>
      <c r="AI20" s="92"/>
      <c r="AJ20" s="75"/>
    </row>
    <row r="21" spans="2:36" ht="8.25" customHeight="1">
      <c r="B21" s="89"/>
      <c r="C21" s="89" t="s">
        <v>63</v>
      </c>
      <c r="D21" s="89"/>
      <c r="E21" s="91"/>
      <c r="F21" s="105"/>
      <c r="G21" s="91" t="s">
        <v>572</v>
      </c>
      <c r="H21" s="89"/>
      <c r="I21" s="89"/>
      <c r="J21" s="89"/>
      <c r="K21" s="105">
        <v>8</v>
      </c>
      <c r="L21" s="216">
        <v>7</v>
      </c>
      <c r="M21" s="216"/>
      <c r="N21" s="89"/>
      <c r="O21" s="89"/>
      <c r="P21" s="89" t="s">
        <v>669</v>
      </c>
      <c r="Q21" s="91" t="s">
        <v>102</v>
      </c>
      <c r="R21" s="105">
        <v>13</v>
      </c>
      <c r="S21" s="959">
        <v>10</v>
      </c>
      <c r="T21" s="959"/>
      <c r="U21" s="89"/>
      <c r="V21" s="89"/>
      <c r="W21" s="92"/>
      <c r="X21" s="123"/>
      <c r="Y21" s="112"/>
      <c r="Z21" s="92"/>
      <c r="AA21" s="92"/>
      <c r="AB21" s="126"/>
      <c r="AC21" s="112"/>
      <c r="AD21" s="92"/>
      <c r="AE21" s="92"/>
      <c r="AF21" s="92"/>
      <c r="AG21" s="92"/>
      <c r="AH21" s="92"/>
      <c r="AI21" s="92"/>
      <c r="AJ21" s="75"/>
    </row>
    <row r="22" spans="2:36" ht="8.25" customHeight="1">
      <c r="B22" s="89"/>
      <c r="C22" s="89" t="s">
        <v>573</v>
      </c>
      <c r="D22" s="89"/>
      <c r="E22" s="91"/>
      <c r="F22" s="105"/>
      <c r="G22" s="91" t="s">
        <v>574</v>
      </c>
      <c r="H22" s="89"/>
      <c r="I22" s="89"/>
      <c r="J22" s="89"/>
      <c r="K22" s="105">
        <v>61</v>
      </c>
      <c r="L22" s="216">
        <v>42</v>
      </c>
      <c r="M22" s="216"/>
      <c r="N22" s="89"/>
      <c r="O22" s="89"/>
      <c r="P22" s="89" t="s">
        <v>63</v>
      </c>
      <c r="Q22" s="91" t="s">
        <v>572</v>
      </c>
      <c r="R22" s="105">
        <v>4</v>
      </c>
      <c r="S22" s="959"/>
      <c r="T22" s="959"/>
      <c r="U22" s="89"/>
      <c r="V22" s="89"/>
      <c r="W22" s="92"/>
      <c r="X22" s="123"/>
      <c r="Y22" s="112"/>
      <c r="Z22" s="92"/>
      <c r="AA22" s="92"/>
      <c r="AB22" s="126"/>
      <c r="AC22" s="112"/>
      <c r="AD22" s="92"/>
      <c r="AE22" s="316"/>
      <c r="AF22" s="316"/>
      <c r="AG22" s="92"/>
      <c r="AH22" s="92"/>
      <c r="AI22" s="92"/>
      <c r="AJ22" s="75"/>
    </row>
    <row r="23" spans="2:36" ht="9">
      <c r="B23" s="89"/>
      <c r="C23" s="89" t="s">
        <v>931</v>
      </c>
      <c r="D23" s="89"/>
      <c r="E23" s="91"/>
      <c r="F23" s="105"/>
      <c r="G23" s="91" t="s">
        <v>932</v>
      </c>
      <c r="H23" s="89"/>
      <c r="I23" s="89"/>
      <c r="J23" s="89"/>
      <c r="K23" s="105">
        <v>1</v>
      </c>
      <c r="L23" s="216"/>
      <c r="M23" s="216"/>
      <c r="N23" s="89"/>
      <c r="O23" s="89"/>
      <c r="P23" s="89" t="s">
        <v>573</v>
      </c>
      <c r="Q23" s="91" t="s">
        <v>574</v>
      </c>
      <c r="R23" s="105">
        <v>7</v>
      </c>
      <c r="S23" s="959">
        <v>5</v>
      </c>
      <c r="T23" s="959"/>
      <c r="U23" s="89"/>
      <c r="V23" s="89"/>
      <c r="W23" s="92"/>
      <c r="X23" s="123"/>
      <c r="Y23" s="112"/>
      <c r="Z23" s="92"/>
      <c r="AA23" s="92"/>
      <c r="AB23" s="126"/>
      <c r="AC23" s="112"/>
      <c r="AD23" s="92"/>
      <c r="AE23" s="92"/>
      <c r="AF23" s="92"/>
      <c r="AG23" s="92"/>
      <c r="AH23" s="112"/>
      <c r="AI23" s="92"/>
      <c r="AJ23" s="75"/>
    </row>
    <row r="24" spans="2:36" ht="9">
      <c r="B24" s="89"/>
      <c r="C24" s="89" t="s">
        <v>933</v>
      </c>
      <c r="D24" s="89"/>
      <c r="E24" s="91"/>
      <c r="F24" s="105"/>
      <c r="G24" s="91" t="s">
        <v>579</v>
      </c>
      <c r="H24" s="89"/>
      <c r="I24" s="89"/>
      <c r="J24" s="89"/>
      <c r="K24" s="105">
        <f>(K7+K8)-(K17+K23)</f>
        <v>1896</v>
      </c>
      <c r="L24" s="216">
        <f>(L7+L8)-(L17+L23)</f>
        <v>815</v>
      </c>
      <c r="M24" s="216"/>
      <c r="N24" s="89"/>
      <c r="O24" s="89"/>
      <c r="P24" s="89" t="s">
        <v>931</v>
      </c>
      <c r="Q24" s="91" t="s">
        <v>932</v>
      </c>
      <c r="R24" s="105"/>
      <c r="S24" s="959"/>
      <c r="T24" s="959"/>
      <c r="U24" s="89"/>
      <c r="V24" s="89"/>
      <c r="W24" s="92"/>
      <c r="X24" s="123"/>
      <c r="Y24" s="112"/>
      <c r="Z24" s="92"/>
      <c r="AA24" s="92"/>
      <c r="AB24" s="126"/>
      <c r="AC24" s="112"/>
      <c r="AD24" s="92"/>
      <c r="AE24" s="92"/>
      <c r="AF24" s="92"/>
      <c r="AG24" s="127"/>
      <c r="AH24" s="112"/>
      <c r="AI24" s="92"/>
      <c r="AJ24" s="75"/>
    </row>
    <row r="25" spans="2:36" ht="9">
      <c r="B25" s="89"/>
      <c r="C25" s="89" t="s">
        <v>580</v>
      </c>
      <c r="D25" s="89"/>
      <c r="E25" s="91"/>
      <c r="F25" s="105"/>
      <c r="G25" s="91" t="s">
        <v>581</v>
      </c>
      <c r="H25" s="89"/>
      <c r="I25" s="89"/>
      <c r="J25" s="89"/>
      <c r="K25" s="105">
        <v>1414</v>
      </c>
      <c r="L25" s="216">
        <v>595</v>
      </c>
      <c r="M25" s="216"/>
      <c r="N25" s="89"/>
      <c r="O25" s="89"/>
      <c r="P25" s="89" t="s">
        <v>933</v>
      </c>
      <c r="Q25" s="91" t="s">
        <v>579</v>
      </c>
      <c r="R25" s="105">
        <f>SUM(R8+R9)-(R18+R24)</f>
        <v>1585</v>
      </c>
      <c r="S25" s="959">
        <f>SUM(S8+S9)-(S18+S24)</f>
        <v>807</v>
      </c>
      <c r="T25" s="959"/>
      <c r="U25" s="89"/>
      <c r="V25" s="89"/>
      <c r="W25" s="92"/>
      <c r="X25" s="123"/>
      <c r="Y25" s="112"/>
      <c r="Z25" s="92"/>
      <c r="AA25" s="92"/>
      <c r="AB25" s="126"/>
      <c r="AC25" s="112"/>
      <c r="AD25" s="92"/>
      <c r="AE25" s="92"/>
      <c r="AF25" s="92"/>
      <c r="AG25" s="126"/>
      <c r="AH25" s="126"/>
      <c r="AI25" s="92"/>
      <c r="AJ25" s="75"/>
    </row>
    <row r="26" spans="2:36" ht="9">
      <c r="B26" s="89"/>
      <c r="C26" s="89" t="s">
        <v>904</v>
      </c>
      <c r="D26" s="89"/>
      <c r="E26" s="91"/>
      <c r="F26" s="105"/>
      <c r="G26" s="91" t="s">
        <v>821</v>
      </c>
      <c r="H26" s="89"/>
      <c r="I26" s="89"/>
      <c r="J26" s="89"/>
      <c r="K26" s="105">
        <v>482</v>
      </c>
      <c r="L26" s="216">
        <v>220</v>
      </c>
      <c r="M26" s="216"/>
      <c r="N26" s="89"/>
      <c r="O26" s="89"/>
      <c r="P26" s="89" t="s">
        <v>580</v>
      </c>
      <c r="Q26" s="91" t="s">
        <v>581</v>
      </c>
      <c r="R26" s="105">
        <v>586</v>
      </c>
      <c r="S26" s="959">
        <v>290</v>
      </c>
      <c r="T26" s="959"/>
      <c r="U26" s="89"/>
      <c r="V26" s="89"/>
      <c r="W26" s="92"/>
      <c r="X26" s="123"/>
      <c r="Y26" s="112"/>
      <c r="Z26" s="92"/>
      <c r="AA26" s="92"/>
      <c r="AB26" s="126"/>
      <c r="AC26" s="112"/>
      <c r="AD26" s="92"/>
      <c r="AE26" s="92"/>
      <c r="AF26" s="92"/>
      <c r="AG26" s="126"/>
      <c r="AH26" s="126"/>
      <c r="AI26" s="92"/>
      <c r="AJ26" s="75"/>
    </row>
    <row r="27" spans="2:36" ht="9">
      <c r="B27" s="89"/>
      <c r="C27" s="89" t="s">
        <v>345</v>
      </c>
      <c r="D27" s="89"/>
      <c r="E27" s="91"/>
      <c r="F27" s="105"/>
      <c r="G27" s="91" t="s">
        <v>346</v>
      </c>
      <c r="H27" s="89"/>
      <c r="I27" s="89"/>
      <c r="J27" s="89"/>
      <c r="K27" s="105">
        <f>SUM(K29:K32)</f>
        <v>1896</v>
      </c>
      <c r="L27" s="216">
        <f>SUM(L29:L32)</f>
        <v>815</v>
      </c>
      <c r="M27" s="216"/>
      <c r="N27" s="89"/>
      <c r="O27" s="89"/>
      <c r="P27" s="89" t="s">
        <v>904</v>
      </c>
      <c r="Q27" s="91" t="s">
        <v>821</v>
      </c>
      <c r="R27" s="105">
        <v>999</v>
      </c>
      <c r="S27" s="959">
        <v>517</v>
      </c>
      <c r="T27" s="959"/>
      <c r="U27" s="89"/>
      <c r="V27" s="89"/>
      <c r="W27" s="92"/>
      <c r="X27" s="123"/>
      <c r="Y27" s="112"/>
      <c r="Z27" s="92"/>
      <c r="AA27" s="92"/>
      <c r="AB27" s="126"/>
      <c r="AC27" s="112"/>
      <c r="AD27" s="92"/>
      <c r="AE27" s="92"/>
      <c r="AF27" s="92"/>
      <c r="AG27" s="126"/>
      <c r="AH27" s="126"/>
      <c r="AI27" s="92"/>
      <c r="AJ27" s="75"/>
    </row>
    <row r="28" spans="2:36" ht="9">
      <c r="B28" s="89"/>
      <c r="C28" s="105" t="s">
        <v>614</v>
      </c>
      <c r="D28" s="89"/>
      <c r="E28" s="91" t="s">
        <v>614</v>
      </c>
      <c r="F28" s="105"/>
      <c r="G28" s="91" t="s">
        <v>350</v>
      </c>
      <c r="H28" s="89"/>
      <c r="I28" s="89"/>
      <c r="J28" s="89"/>
      <c r="K28" s="105"/>
      <c r="L28" s="216"/>
      <c r="M28" s="216"/>
      <c r="N28" s="89"/>
      <c r="O28" s="89"/>
      <c r="P28" s="89" t="s">
        <v>345</v>
      </c>
      <c r="Q28" s="91" t="s">
        <v>346</v>
      </c>
      <c r="R28" s="105">
        <f>SUM(R30:R32)</f>
        <v>1311</v>
      </c>
      <c r="S28" s="959">
        <f>SUM(S30:S32)</f>
        <v>707</v>
      </c>
      <c r="T28" s="959"/>
      <c r="U28" s="89"/>
      <c r="V28" s="89"/>
      <c r="W28" s="92"/>
      <c r="X28" s="92"/>
      <c r="Y28" s="112"/>
      <c r="Z28" s="92"/>
      <c r="AA28" s="92"/>
      <c r="AB28" s="92"/>
      <c r="AC28" s="112"/>
      <c r="AD28" s="92"/>
      <c r="AE28" s="92"/>
      <c r="AF28" s="92"/>
      <c r="AG28" s="92"/>
      <c r="AH28" s="92"/>
      <c r="AI28" s="92"/>
      <c r="AJ28" s="75"/>
    </row>
    <row r="29" spans="2:36" ht="9" customHeight="1">
      <c r="B29" s="89"/>
      <c r="C29" s="89"/>
      <c r="D29" s="105" t="s">
        <v>351</v>
      </c>
      <c r="E29" s="91"/>
      <c r="F29" s="105"/>
      <c r="G29" s="238" t="s">
        <v>351</v>
      </c>
      <c r="H29" s="89"/>
      <c r="I29" s="89"/>
      <c r="J29" s="89"/>
      <c r="K29" s="105">
        <v>358</v>
      </c>
      <c r="L29" s="216">
        <v>167</v>
      </c>
      <c r="M29" s="216"/>
      <c r="N29" s="89"/>
      <c r="O29" s="89"/>
      <c r="P29" s="105" t="s">
        <v>614</v>
      </c>
      <c r="Q29" s="91" t="s">
        <v>350</v>
      </c>
      <c r="R29" s="105"/>
      <c r="S29" s="105"/>
      <c r="T29" s="105"/>
      <c r="U29" s="89"/>
      <c r="V29" s="89"/>
      <c r="W29" s="132"/>
      <c r="X29" s="319"/>
      <c r="Y29" s="313"/>
      <c r="Z29" s="132"/>
      <c r="AA29" s="132"/>
      <c r="AB29" s="320"/>
      <c r="AC29" s="313"/>
      <c r="AD29" s="92"/>
      <c r="AE29" s="92"/>
      <c r="AF29" s="92"/>
      <c r="AG29" s="92"/>
      <c r="AH29" s="92"/>
      <c r="AI29" s="92"/>
      <c r="AJ29" s="75"/>
    </row>
    <row r="30" spans="2:36" ht="8.25" customHeight="1">
      <c r="B30" s="89"/>
      <c r="C30" s="89"/>
      <c r="D30" s="105" t="s">
        <v>352</v>
      </c>
      <c r="E30" s="238"/>
      <c r="F30" s="105"/>
      <c r="G30" s="238" t="s">
        <v>352</v>
      </c>
      <c r="H30" s="89"/>
      <c r="I30" s="89"/>
      <c r="J30" s="89"/>
      <c r="K30" s="105">
        <v>625</v>
      </c>
      <c r="L30" s="216">
        <v>289</v>
      </c>
      <c r="M30" s="216"/>
      <c r="N30" s="89"/>
      <c r="O30" s="89"/>
      <c r="P30" s="105" t="s">
        <v>351</v>
      </c>
      <c r="Q30" s="238" t="s">
        <v>351</v>
      </c>
      <c r="R30" s="105">
        <v>373</v>
      </c>
      <c r="S30" s="959">
        <v>219</v>
      </c>
      <c r="T30" s="959"/>
      <c r="U30" s="89"/>
      <c r="V30" s="89"/>
      <c r="W30" s="132"/>
      <c r="X30" s="132"/>
      <c r="Y30" s="313"/>
      <c r="Z30" s="132"/>
      <c r="AA30" s="132"/>
      <c r="AB30" s="132"/>
      <c r="AC30" s="132"/>
      <c r="AD30" s="92"/>
      <c r="AE30" s="92"/>
      <c r="AF30" s="92"/>
      <c r="AG30" s="92"/>
      <c r="AH30" s="92"/>
      <c r="AI30" s="92"/>
      <c r="AJ30" s="75"/>
    </row>
    <row r="31" spans="2:36" ht="8.25" customHeight="1">
      <c r="B31" s="89"/>
      <c r="C31" s="89"/>
      <c r="D31" s="105" t="s">
        <v>353</v>
      </c>
      <c r="E31" s="238"/>
      <c r="F31" s="105"/>
      <c r="G31" s="238" t="s">
        <v>353</v>
      </c>
      <c r="H31" s="89"/>
      <c r="I31" s="89"/>
      <c r="J31" s="89"/>
      <c r="K31" s="105">
        <v>516</v>
      </c>
      <c r="L31" s="216">
        <v>236</v>
      </c>
      <c r="M31" s="216"/>
      <c r="N31" s="89"/>
      <c r="O31" s="89"/>
      <c r="P31" s="105" t="s">
        <v>352</v>
      </c>
      <c r="Q31" s="238" t="s">
        <v>352</v>
      </c>
      <c r="R31" s="105">
        <v>479</v>
      </c>
      <c r="S31" s="959">
        <v>256</v>
      </c>
      <c r="T31" s="959"/>
      <c r="U31" s="89"/>
      <c r="V31" s="89"/>
      <c r="W31" s="92"/>
      <c r="X31" s="92"/>
      <c r="Y31" s="11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75"/>
    </row>
    <row r="32" spans="2:36" ht="9" customHeight="1">
      <c r="B32" s="89"/>
      <c r="C32" s="94"/>
      <c r="D32" s="121" t="s">
        <v>354</v>
      </c>
      <c r="E32" s="134"/>
      <c r="F32" s="121"/>
      <c r="G32" s="134" t="s">
        <v>354</v>
      </c>
      <c r="H32" s="94"/>
      <c r="I32" s="94"/>
      <c r="J32" s="94"/>
      <c r="K32" s="121">
        <v>397</v>
      </c>
      <c r="L32" s="240">
        <v>123</v>
      </c>
      <c r="M32" s="240"/>
      <c r="N32" s="89"/>
      <c r="O32" s="89"/>
      <c r="P32" s="105" t="s">
        <v>353</v>
      </c>
      <c r="Q32" s="238" t="s">
        <v>353</v>
      </c>
      <c r="R32" s="105">
        <v>459</v>
      </c>
      <c r="S32" s="959">
        <v>232</v>
      </c>
      <c r="T32" s="959"/>
      <c r="U32" s="89"/>
      <c r="V32" s="89"/>
      <c r="W32" s="92"/>
      <c r="X32" s="92"/>
      <c r="Y32" s="11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75"/>
    </row>
    <row r="33" spans="2:36" ht="12.75">
      <c r="B33" s="89"/>
      <c r="C33" s="119" t="s">
        <v>81</v>
      </c>
      <c r="D33" s="89"/>
      <c r="E33" s="230"/>
      <c r="F33" s="228" t="s">
        <v>82</v>
      </c>
      <c r="G33" s="230"/>
      <c r="H33" s="118"/>
      <c r="I33" s="89"/>
      <c r="J33" s="89"/>
      <c r="K33" s="226" t="s">
        <v>83</v>
      </c>
      <c r="L33" s="228" t="s">
        <v>84</v>
      </c>
      <c r="M33" s="230"/>
      <c r="N33" s="89"/>
      <c r="O33" s="89"/>
      <c r="P33" s="89"/>
      <c r="Q33" s="89"/>
      <c r="R33" s="89"/>
      <c r="S33" s="89"/>
      <c r="T33" s="89"/>
      <c r="U33" s="89"/>
      <c r="V33" s="89"/>
      <c r="W33" s="92"/>
      <c r="X33" s="92"/>
      <c r="Y33" s="11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5"/>
    </row>
    <row r="34" spans="2:36" ht="3" customHeight="1" hidden="1">
      <c r="B34" s="89"/>
      <c r="C34" s="89"/>
      <c r="D34" s="89"/>
      <c r="E34" s="89"/>
      <c r="F34" s="89"/>
      <c r="G34" s="89"/>
      <c r="H34" s="89"/>
      <c r="I34" s="89" t="s">
        <v>237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92"/>
      <c r="X34" s="92"/>
      <c r="Y34" s="11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75"/>
    </row>
    <row r="35" spans="2:36" ht="9">
      <c r="B35" s="92"/>
      <c r="C35" s="1014" t="s">
        <v>585</v>
      </c>
      <c r="D35" s="1014" t="s">
        <v>327</v>
      </c>
      <c r="E35" s="988" t="s">
        <v>977</v>
      </c>
      <c r="F35" s="1017" t="s">
        <v>976</v>
      </c>
      <c r="G35" s="1018"/>
      <c r="H35" s="988" t="s">
        <v>949</v>
      </c>
      <c r="I35" s="97" t="s">
        <v>149</v>
      </c>
      <c r="J35" s="92"/>
      <c r="K35" s="98"/>
      <c r="L35" s="988" t="s">
        <v>978</v>
      </c>
      <c r="M35" s="988" t="s">
        <v>976</v>
      </c>
      <c r="N35" s="219" t="s">
        <v>257</v>
      </c>
      <c r="O35" s="92"/>
      <c r="P35" s="89"/>
      <c r="Q35" s="89"/>
      <c r="R35" s="89"/>
      <c r="S35" s="89"/>
      <c r="T35" s="89"/>
      <c r="U35" s="89"/>
      <c r="V35" s="89"/>
      <c r="W35" s="92"/>
      <c r="X35" s="92"/>
      <c r="Y35" s="11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75"/>
    </row>
    <row r="36" spans="2:36" ht="6.75" customHeight="1">
      <c r="B36" s="92"/>
      <c r="C36" s="1015"/>
      <c r="D36" s="1015"/>
      <c r="E36" s="989"/>
      <c r="F36" s="1019"/>
      <c r="G36" s="1020"/>
      <c r="H36" s="989"/>
      <c r="I36" s="99" t="s">
        <v>259</v>
      </c>
      <c r="J36" s="92"/>
      <c r="K36" s="94"/>
      <c r="L36" s="990"/>
      <c r="M36" s="990"/>
      <c r="N36" s="237" t="s">
        <v>882</v>
      </c>
      <c r="O36" s="92"/>
      <c r="P36" s="89"/>
      <c r="Q36" s="89"/>
      <c r="R36" s="89"/>
      <c r="S36" s="89"/>
      <c r="T36" s="89"/>
      <c r="U36" s="89"/>
      <c r="V36" s="89"/>
      <c r="W36" s="92"/>
      <c r="X36" s="92"/>
      <c r="Y36" s="11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75"/>
    </row>
    <row r="37" spans="2:36" ht="9">
      <c r="B37" s="92"/>
      <c r="C37" s="1015"/>
      <c r="D37" s="1015"/>
      <c r="E37" s="989"/>
      <c r="F37" s="99" t="s">
        <v>883</v>
      </c>
      <c r="G37" s="97" t="s">
        <v>557</v>
      </c>
      <c r="H37" s="989"/>
      <c r="I37" s="224" t="s">
        <v>855</v>
      </c>
      <c r="J37" s="92"/>
      <c r="K37" s="89" t="s">
        <v>720</v>
      </c>
      <c r="L37" s="216">
        <v>1860</v>
      </c>
      <c r="M37" s="216">
        <f>M43+M44+M45+M47+M48+M49+M50</f>
        <v>1896</v>
      </c>
      <c r="N37" s="216">
        <f>M37-L37</f>
        <v>36</v>
      </c>
      <c r="O37" s="89"/>
      <c r="P37" s="89"/>
      <c r="Q37" s="89"/>
      <c r="R37" s="89"/>
      <c r="S37" s="89"/>
      <c r="T37" s="89"/>
      <c r="U37" s="89"/>
      <c r="V37" s="89"/>
      <c r="W37" s="92"/>
      <c r="X37" s="92"/>
      <c r="Y37" s="11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75"/>
    </row>
    <row r="38" spans="2:35" ht="9">
      <c r="B38" s="92"/>
      <c r="C38" s="1016"/>
      <c r="D38" s="1016"/>
      <c r="E38" s="990"/>
      <c r="F38" s="222" t="s">
        <v>721</v>
      </c>
      <c r="G38" s="222" t="s">
        <v>722</v>
      </c>
      <c r="H38" s="990"/>
      <c r="I38" s="222" t="s">
        <v>873</v>
      </c>
      <c r="J38" s="92"/>
      <c r="K38" s="91" t="s">
        <v>905</v>
      </c>
      <c r="L38" s="216"/>
      <c r="M38" s="216"/>
      <c r="N38" s="216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105"/>
      <c r="Z38" s="89"/>
      <c r="AA38" s="89"/>
      <c r="AB38" s="89"/>
      <c r="AC38" s="89"/>
      <c r="AD38" s="89"/>
      <c r="AE38" s="89"/>
      <c r="AF38" s="89"/>
      <c r="AG38" s="89"/>
      <c r="AH38" s="89"/>
      <c r="AI38" s="89"/>
    </row>
    <row r="39" spans="2:35" ht="9">
      <c r="B39" s="89"/>
      <c r="C39" s="89" t="s">
        <v>739</v>
      </c>
      <c r="D39" s="109" t="s">
        <v>653</v>
      </c>
      <c r="E39" s="89">
        <v>47</v>
      </c>
      <c r="F39" s="89">
        <v>49</v>
      </c>
      <c r="G39" s="89">
        <v>19</v>
      </c>
      <c r="H39" s="136">
        <f>F39/E39*100</f>
        <v>104.25531914893618</v>
      </c>
      <c r="I39" s="216">
        <f>F39-E39</f>
        <v>2</v>
      </c>
      <c r="J39" s="89"/>
      <c r="K39" s="89" t="s">
        <v>130</v>
      </c>
      <c r="L39" s="216">
        <v>843</v>
      </c>
      <c r="M39" s="216">
        <v>815</v>
      </c>
      <c r="N39" s="216">
        <f>M39-L39</f>
        <v>-28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105"/>
      <c r="Z39" s="89"/>
      <c r="AA39" s="89"/>
      <c r="AB39" s="89"/>
      <c r="AC39" s="89"/>
      <c r="AD39" s="89"/>
      <c r="AE39" s="89"/>
      <c r="AF39" s="89"/>
      <c r="AG39" s="89"/>
      <c r="AH39" s="89"/>
      <c r="AI39" s="89"/>
    </row>
    <row r="40" spans="2:35" ht="9">
      <c r="B40" s="89"/>
      <c r="C40" s="89" t="s">
        <v>740</v>
      </c>
      <c r="D40" s="109" t="s">
        <v>285</v>
      </c>
      <c r="E40" s="89">
        <v>37</v>
      </c>
      <c r="F40" s="89">
        <v>39</v>
      </c>
      <c r="G40" s="89">
        <v>15</v>
      </c>
      <c r="H40" s="136">
        <f>F40/E40*100</f>
        <v>105.40540540540539</v>
      </c>
      <c r="I40" s="216">
        <f aca="true" t="shared" si="0" ref="I40:I57">F40-E40</f>
        <v>2</v>
      </c>
      <c r="J40" s="89"/>
      <c r="K40" s="91" t="s">
        <v>906</v>
      </c>
      <c r="L40" s="216"/>
      <c r="M40" s="216"/>
      <c r="N40" s="216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105"/>
      <c r="Z40" s="89"/>
      <c r="AA40" s="89"/>
      <c r="AB40" s="89"/>
      <c r="AC40" s="89"/>
      <c r="AD40" s="89"/>
      <c r="AE40" s="89"/>
      <c r="AF40" s="89"/>
      <c r="AG40" s="89"/>
      <c r="AH40" s="89"/>
      <c r="AI40" s="89"/>
    </row>
    <row r="41" spans="2:35" ht="9.75" customHeight="1">
      <c r="B41" s="89"/>
      <c r="C41" s="89" t="s">
        <v>741</v>
      </c>
      <c r="D41" s="109" t="s">
        <v>286</v>
      </c>
      <c r="E41" s="89">
        <v>39</v>
      </c>
      <c r="F41" s="89">
        <v>35</v>
      </c>
      <c r="G41" s="89">
        <v>11</v>
      </c>
      <c r="H41" s="136">
        <f>F41/E41*100</f>
        <v>89.74358974358975</v>
      </c>
      <c r="I41" s="216">
        <f t="shared" si="0"/>
        <v>-4</v>
      </c>
      <c r="J41" s="89"/>
      <c r="K41" s="89" t="s">
        <v>907</v>
      </c>
      <c r="L41" s="216"/>
      <c r="M41" s="216"/>
      <c r="N41" s="216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05"/>
      <c r="Z41" s="89"/>
      <c r="AA41" s="89"/>
      <c r="AB41" s="89"/>
      <c r="AC41" s="89"/>
      <c r="AD41" s="89"/>
      <c r="AE41" s="89"/>
      <c r="AF41" s="89"/>
      <c r="AG41" s="89"/>
      <c r="AH41" s="89"/>
      <c r="AI41" s="89"/>
    </row>
    <row r="42" spans="2:35" ht="9">
      <c r="B42" s="89"/>
      <c r="C42" s="89" t="s">
        <v>742</v>
      </c>
      <c r="D42" s="109" t="s">
        <v>287</v>
      </c>
      <c r="E42" s="89">
        <v>58</v>
      </c>
      <c r="F42" s="89">
        <v>53</v>
      </c>
      <c r="G42" s="89">
        <v>7</v>
      </c>
      <c r="H42" s="136">
        <f aca="true" t="shared" si="1" ref="H42:H57">F42/E42*100</f>
        <v>91.37931034482759</v>
      </c>
      <c r="I42" s="216">
        <f t="shared" si="0"/>
        <v>-5</v>
      </c>
      <c r="J42" s="89"/>
      <c r="K42" s="91" t="s">
        <v>908</v>
      </c>
      <c r="L42" s="216"/>
      <c r="M42" s="216"/>
      <c r="N42" s="216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5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2:35" ht="9">
      <c r="B43" s="89"/>
      <c r="C43" s="89" t="s">
        <v>743</v>
      </c>
      <c r="D43" s="109" t="s">
        <v>288</v>
      </c>
      <c r="E43" s="89">
        <v>45</v>
      </c>
      <c r="F43" s="89">
        <v>40</v>
      </c>
      <c r="G43" s="89">
        <v>12</v>
      </c>
      <c r="H43" s="136">
        <f t="shared" si="1"/>
        <v>88.88888888888889</v>
      </c>
      <c r="I43" s="216">
        <f t="shared" si="0"/>
        <v>-5</v>
      </c>
      <c r="J43" s="89"/>
      <c r="K43" s="89" t="s">
        <v>328</v>
      </c>
      <c r="L43" s="216">
        <v>245</v>
      </c>
      <c r="M43" s="216">
        <v>298</v>
      </c>
      <c r="N43" s="216">
        <f>M43-L43</f>
        <v>53</v>
      </c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05"/>
      <c r="Z43" s="89"/>
      <c r="AA43" s="89"/>
      <c r="AB43" s="89"/>
      <c r="AC43" s="89"/>
      <c r="AD43" s="89"/>
      <c r="AE43" s="89"/>
      <c r="AF43" s="89"/>
      <c r="AG43" s="89"/>
      <c r="AH43" s="89"/>
      <c r="AI43" s="89"/>
    </row>
    <row r="44" spans="2:35" ht="9">
      <c r="B44" s="89"/>
      <c r="C44" s="89" t="s">
        <v>744</v>
      </c>
      <c r="D44" s="109" t="s">
        <v>289</v>
      </c>
      <c r="E44" s="89">
        <v>82</v>
      </c>
      <c r="F44" s="89">
        <v>36</v>
      </c>
      <c r="G44" s="89">
        <v>12</v>
      </c>
      <c r="H44" s="136">
        <f t="shared" si="1"/>
        <v>43.90243902439025</v>
      </c>
      <c r="I44" s="216">
        <f t="shared" si="0"/>
        <v>-46</v>
      </c>
      <c r="J44" s="89"/>
      <c r="K44" s="89" t="s">
        <v>117</v>
      </c>
      <c r="L44" s="216">
        <v>81</v>
      </c>
      <c r="M44" s="216">
        <v>85</v>
      </c>
      <c r="N44" s="216">
        <f>M44-L44</f>
        <v>4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05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2:35" ht="9">
      <c r="B45" s="89"/>
      <c r="C45" s="89" t="s">
        <v>406</v>
      </c>
      <c r="D45" s="109" t="s">
        <v>290</v>
      </c>
      <c r="E45" s="89">
        <v>18</v>
      </c>
      <c r="F45" s="89">
        <v>45</v>
      </c>
      <c r="G45" s="89">
        <v>3</v>
      </c>
      <c r="H45" s="136">
        <f t="shared" si="1"/>
        <v>250</v>
      </c>
      <c r="I45" s="216">
        <f t="shared" si="0"/>
        <v>27</v>
      </c>
      <c r="J45" s="89"/>
      <c r="K45" s="89" t="s">
        <v>760</v>
      </c>
      <c r="L45" s="216">
        <v>85</v>
      </c>
      <c r="M45" s="216">
        <v>98</v>
      </c>
      <c r="N45" s="216">
        <f>M45-L45</f>
        <v>13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05"/>
      <c r="Z45" s="89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2:35" ht="9">
      <c r="B46" s="89"/>
      <c r="C46" s="89" t="s">
        <v>407</v>
      </c>
      <c r="D46" s="109" t="s">
        <v>291</v>
      </c>
      <c r="E46" s="89">
        <v>21</v>
      </c>
      <c r="F46" s="89">
        <v>31</v>
      </c>
      <c r="G46" s="89">
        <v>13</v>
      </c>
      <c r="H46" s="136">
        <f t="shared" si="1"/>
        <v>147.61904761904762</v>
      </c>
      <c r="I46" s="216">
        <f t="shared" si="0"/>
        <v>10</v>
      </c>
      <c r="J46" s="89"/>
      <c r="K46" s="91" t="s">
        <v>761</v>
      </c>
      <c r="L46" s="216"/>
      <c r="M46" s="216"/>
      <c r="N46" s="216" t="s">
        <v>614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105"/>
      <c r="Z46" s="89"/>
      <c r="AA46" s="89"/>
      <c r="AB46" s="89"/>
      <c r="AC46" s="89"/>
      <c r="AD46" s="89"/>
      <c r="AE46" s="89"/>
      <c r="AF46" s="89"/>
      <c r="AG46" s="89"/>
      <c r="AH46" s="89"/>
      <c r="AI46" s="89"/>
    </row>
    <row r="47" spans="2:35" ht="9">
      <c r="B47" s="89"/>
      <c r="C47" s="89" t="s">
        <v>397</v>
      </c>
      <c r="D47" s="109" t="s">
        <v>292</v>
      </c>
      <c r="E47" s="89">
        <v>19</v>
      </c>
      <c r="F47" s="89">
        <v>3</v>
      </c>
      <c r="G47" s="89"/>
      <c r="H47" s="136">
        <f t="shared" si="1"/>
        <v>15.789473684210526</v>
      </c>
      <c r="I47" s="216">
        <f t="shared" si="0"/>
        <v>-16</v>
      </c>
      <c r="J47" s="89"/>
      <c r="K47" s="89" t="s">
        <v>118</v>
      </c>
      <c r="L47" s="216">
        <v>861</v>
      </c>
      <c r="M47" s="216">
        <v>826</v>
      </c>
      <c r="N47" s="216">
        <f>M47-L47</f>
        <v>-35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105"/>
      <c r="Z47" s="89"/>
      <c r="AA47" s="89"/>
      <c r="AB47" s="89"/>
      <c r="AC47" s="89"/>
      <c r="AD47" s="89"/>
      <c r="AE47" s="89"/>
      <c r="AF47" s="89"/>
      <c r="AG47" s="89"/>
      <c r="AH47" s="89"/>
      <c r="AI47" s="89"/>
    </row>
    <row r="48" spans="2:35" ht="9">
      <c r="B48" s="89"/>
      <c r="C48" s="89" t="s">
        <v>398</v>
      </c>
      <c r="D48" s="109" t="s">
        <v>293</v>
      </c>
      <c r="E48" s="89">
        <v>31</v>
      </c>
      <c r="F48" s="89">
        <v>18</v>
      </c>
      <c r="G48" s="89">
        <v>11</v>
      </c>
      <c r="H48" s="136">
        <f t="shared" si="1"/>
        <v>58.06451612903226</v>
      </c>
      <c r="I48" s="216">
        <f t="shared" si="0"/>
        <v>-13</v>
      </c>
      <c r="J48" s="89"/>
      <c r="K48" s="89" t="s">
        <v>119</v>
      </c>
      <c r="L48" s="216">
        <v>471</v>
      </c>
      <c r="M48" s="216">
        <v>492</v>
      </c>
      <c r="N48" s="216">
        <f>M48-L48</f>
        <v>21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05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 ht="9">
      <c r="B49" s="89"/>
      <c r="C49" s="89" t="s">
        <v>706</v>
      </c>
      <c r="D49" s="109" t="s">
        <v>294</v>
      </c>
      <c r="E49" s="89">
        <v>26</v>
      </c>
      <c r="F49" s="89">
        <v>26</v>
      </c>
      <c r="G49" s="89">
        <v>14</v>
      </c>
      <c r="H49" s="136">
        <f t="shared" si="1"/>
        <v>100</v>
      </c>
      <c r="I49" s="216">
        <f t="shared" si="0"/>
        <v>0</v>
      </c>
      <c r="J49" s="89"/>
      <c r="K49" s="89" t="s">
        <v>120</v>
      </c>
      <c r="L49" s="216">
        <v>97</v>
      </c>
      <c r="M49" s="216">
        <v>81</v>
      </c>
      <c r="N49" s="216">
        <f>M49-L49</f>
        <v>-16</v>
      </c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05"/>
      <c r="Z49" s="89"/>
      <c r="AA49" s="89"/>
      <c r="AB49" s="89"/>
      <c r="AC49" s="89"/>
      <c r="AD49" s="89"/>
      <c r="AE49" s="89"/>
      <c r="AF49" s="89"/>
      <c r="AG49" s="89"/>
      <c r="AH49" s="89"/>
      <c r="AI49" s="89"/>
    </row>
    <row r="50" spans="2:35" ht="9">
      <c r="B50" s="89"/>
      <c r="C50" s="89" t="s">
        <v>408</v>
      </c>
      <c r="D50" s="109" t="s">
        <v>295</v>
      </c>
      <c r="E50" s="89">
        <v>43</v>
      </c>
      <c r="F50" s="89">
        <v>75</v>
      </c>
      <c r="G50" s="89">
        <v>22</v>
      </c>
      <c r="H50" s="136">
        <f t="shared" si="1"/>
        <v>174.41860465116278</v>
      </c>
      <c r="I50" s="216">
        <f t="shared" si="0"/>
        <v>32</v>
      </c>
      <c r="J50" s="89"/>
      <c r="K50" s="94" t="s">
        <v>656</v>
      </c>
      <c r="L50" s="240">
        <v>20</v>
      </c>
      <c r="M50" s="240">
        <v>16</v>
      </c>
      <c r="N50" s="240">
        <f>M50-L50</f>
        <v>-4</v>
      </c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05"/>
      <c r="Z50" s="89"/>
      <c r="AA50" s="89"/>
      <c r="AB50" s="89"/>
      <c r="AC50" s="89"/>
      <c r="AD50" s="89"/>
      <c r="AE50" s="89"/>
      <c r="AF50" s="89"/>
      <c r="AG50" s="89"/>
      <c r="AH50" s="89"/>
      <c r="AI50" s="89"/>
    </row>
    <row r="51" spans="2:35" ht="9">
      <c r="B51" s="89"/>
      <c r="C51" s="89" t="s">
        <v>409</v>
      </c>
      <c r="D51" s="109" t="s">
        <v>296</v>
      </c>
      <c r="E51" s="89">
        <v>45</v>
      </c>
      <c r="F51" s="89">
        <v>65</v>
      </c>
      <c r="G51" s="89">
        <v>27</v>
      </c>
      <c r="H51" s="136">
        <f t="shared" si="1"/>
        <v>144.44444444444443</v>
      </c>
      <c r="I51" s="216">
        <f t="shared" si="0"/>
        <v>20</v>
      </c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05"/>
      <c r="Z51" s="89"/>
      <c r="AA51" s="89"/>
      <c r="AB51" s="89"/>
      <c r="AC51" s="89"/>
      <c r="AD51" s="89"/>
      <c r="AE51" s="89"/>
      <c r="AF51" s="89"/>
      <c r="AG51" s="89"/>
      <c r="AH51" s="89"/>
      <c r="AI51" s="89"/>
    </row>
    <row r="52" spans="2:35" ht="8.25" customHeight="1">
      <c r="B52" s="89"/>
      <c r="C52" s="89" t="s">
        <v>410</v>
      </c>
      <c r="D52" s="109" t="s">
        <v>297</v>
      </c>
      <c r="E52" s="89">
        <v>71</v>
      </c>
      <c r="F52" s="89">
        <v>27</v>
      </c>
      <c r="G52" s="89">
        <v>17</v>
      </c>
      <c r="H52" s="136">
        <f t="shared" si="1"/>
        <v>38.028169014084504</v>
      </c>
      <c r="I52" s="216">
        <f t="shared" si="0"/>
        <v>-44</v>
      </c>
      <c r="J52" s="89"/>
      <c r="K52" s="107" t="s">
        <v>85</v>
      </c>
      <c r="L52" s="186" t="s">
        <v>62</v>
      </c>
      <c r="M52" s="92"/>
      <c r="N52" s="92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105"/>
      <c r="Z52" s="89"/>
      <c r="AA52" s="89"/>
      <c r="AB52" s="89"/>
      <c r="AC52" s="89"/>
      <c r="AD52" s="89"/>
      <c r="AE52" s="89"/>
      <c r="AF52" s="89"/>
      <c r="AG52" s="89"/>
      <c r="AH52" s="89"/>
      <c r="AI52" s="89"/>
    </row>
    <row r="53" spans="2:35" ht="9">
      <c r="B53" s="89"/>
      <c r="C53" s="89" t="s">
        <v>411</v>
      </c>
      <c r="D53" s="109" t="s">
        <v>298</v>
      </c>
      <c r="E53" s="89">
        <v>59</v>
      </c>
      <c r="F53" s="89">
        <v>44</v>
      </c>
      <c r="G53" s="89">
        <v>20</v>
      </c>
      <c r="H53" s="136">
        <f t="shared" si="1"/>
        <v>74.57627118644068</v>
      </c>
      <c r="I53" s="216">
        <f t="shared" si="0"/>
        <v>-15</v>
      </c>
      <c r="J53" s="89"/>
      <c r="K53" s="92"/>
      <c r="L53" s="92"/>
      <c r="M53" s="93" t="s">
        <v>583</v>
      </c>
      <c r="N53" s="219" t="s">
        <v>51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105"/>
      <c r="Z53" s="89"/>
      <c r="AA53" s="89"/>
      <c r="AB53" s="89"/>
      <c r="AC53" s="89"/>
      <c r="AD53" s="89"/>
      <c r="AE53" s="89"/>
      <c r="AF53" s="89"/>
      <c r="AG53" s="89"/>
      <c r="AH53" s="89"/>
      <c r="AI53" s="89"/>
    </row>
    <row r="54" spans="2:35" ht="9">
      <c r="B54" s="89"/>
      <c r="C54" s="89" t="s">
        <v>412</v>
      </c>
      <c r="D54" s="109" t="s">
        <v>299</v>
      </c>
      <c r="E54" s="89">
        <v>50</v>
      </c>
      <c r="F54" s="89">
        <v>21</v>
      </c>
      <c r="G54" s="89">
        <v>14</v>
      </c>
      <c r="H54" s="136">
        <f t="shared" si="1"/>
        <v>42</v>
      </c>
      <c r="I54" s="216">
        <f t="shared" si="0"/>
        <v>-29</v>
      </c>
      <c r="J54" s="89"/>
      <c r="K54" s="94"/>
      <c r="L54" s="94" t="s">
        <v>614</v>
      </c>
      <c r="M54" s="157" t="s">
        <v>18</v>
      </c>
      <c r="N54" s="182" t="s">
        <v>584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05"/>
      <c r="Z54" s="89"/>
      <c r="AA54" s="89"/>
      <c r="AB54" s="89"/>
      <c r="AC54" s="89"/>
      <c r="AD54" s="89"/>
      <c r="AE54" s="89"/>
      <c r="AF54" s="89"/>
      <c r="AG54" s="89"/>
      <c r="AH54" s="89"/>
      <c r="AI54" s="89"/>
    </row>
    <row r="55" spans="2:35" ht="9">
      <c r="B55" s="89"/>
      <c r="C55" s="89" t="s">
        <v>413</v>
      </c>
      <c r="D55" s="109" t="s">
        <v>300</v>
      </c>
      <c r="E55" s="89">
        <v>32</v>
      </c>
      <c r="F55" s="89">
        <v>36</v>
      </c>
      <c r="G55" s="89">
        <v>11</v>
      </c>
      <c r="H55" s="136">
        <f t="shared" si="1"/>
        <v>112.5</v>
      </c>
      <c r="I55" s="216">
        <f t="shared" si="0"/>
        <v>4</v>
      </c>
      <c r="J55" s="92"/>
      <c r="K55" s="92" t="s">
        <v>657</v>
      </c>
      <c r="L55" s="92"/>
      <c r="M55" s="223">
        <v>15427.6</v>
      </c>
      <c r="N55" s="126">
        <v>3261.2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105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2:35" ht="9">
      <c r="B56" s="89"/>
      <c r="C56" s="89" t="s">
        <v>414</v>
      </c>
      <c r="D56" s="109" t="s">
        <v>301</v>
      </c>
      <c r="E56" s="89">
        <v>1130</v>
      </c>
      <c r="F56" s="89">
        <v>1214</v>
      </c>
      <c r="G56" s="89">
        <v>580</v>
      </c>
      <c r="H56" s="136">
        <f t="shared" si="1"/>
        <v>107.43362831858407</v>
      </c>
      <c r="I56" s="216">
        <f t="shared" si="0"/>
        <v>84</v>
      </c>
      <c r="J56" s="92"/>
      <c r="K56" s="92" t="s">
        <v>325</v>
      </c>
      <c r="L56" s="92"/>
      <c r="M56" s="126">
        <v>15427.6</v>
      </c>
      <c r="N56" s="126">
        <v>3261.2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105"/>
      <c r="Z56" s="89"/>
      <c r="AA56" s="89"/>
      <c r="AB56" s="89"/>
      <c r="AC56" s="89"/>
      <c r="AD56" s="89"/>
      <c r="AE56" s="89"/>
      <c r="AF56" s="89"/>
      <c r="AG56" s="89"/>
      <c r="AH56" s="89"/>
      <c r="AI56" s="89"/>
    </row>
    <row r="57" spans="2:35" ht="9">
      <c r="B57" s="89"/>
      <c r="C57" s="89" t="s">
        <v>415</v>
      </c>
      <c r="D57" s="109" t="s">
        <v>302</v>
      </c>
      <c r="E57" s="89">
        <v>7</v>
      </c>
      <c r="F57" s="89">
        <v>39</v>
      </c>
      <c r="G57" s="89">
        <v>7</v>
      </c>
      <c r="H57" s="136">
        <f t="shared" si="1"/>
        <v>557.1428571428571</v>
      </c>
      <c r="I57" s="216">
        <f t="shared" si="0"/>
        <v>32</v>
      </c>
      <c r="J57" s="92"/>
      <c r="K57" s="92" t="s">
        <v>658</v>
      </c>
      <c r="L57" s="92"/>
      <c r="M57" s="126"/>
      <c r="N57" s="126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105"/>
      <c r="Z57" s="89"/>
      <c r="AA57" s="89"/>
      <c r="AB57" s="89"/>
      <c r="AC57" s="89"/>
      <c r="AD57" s="89"/>
      <c r="AE57" s="89"/>
      <c r="AF57" s="89"/>
      <c r="AG57" s="89"/>
      <c r="AH57" s="89"/>
      <c r="AI57" s="89"/>
    </row>
    <row r="58" spans="2:35" ht="7.5" customHeight="1">
      <c r="B58" s="89"/>
      <c r="C58" s="89"/>
      <c r="D58" s="89"/>
      <c r="E58" s="89"/>
      <c r="F58" s="89"/>
      <c r="G58" s="89"/>
      <c r="H58" s="89" t="s">
        <v>614</v>
      </c>
      <c r="I58" s="216"/>
      <c r="J58" s="92"/>
      <c r="K58" s="94" t="s">
        <v>659</v>
      </c>
      <c r="L58" s="94"/>
      <c r="M58" s="94">
        <v>44</v>
      </c>
      <c r="N58" s="94">
        <v>4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105"/>
      <c r="Z58" s="89"/>
      <c r="AA58" s="89"/>
      <c r="AB58" s="89"/>
      <c r="AC58" s="89"/>
      <c r="AD58" s="89"/>
      <c r="AE58" s="89"/>
      <c r="AF58" s="89"/>
      <c r="AG58" s="89"/>
      <c r="AH58" s="89"/>
      <c r="AI58" s="89"/>
    </row>
    <row r="59" spans="2:35" ht="9">
      <c r="B59" s="89"/>
      <c r="C59" s="110" t="s">
        <v>256</v>
      </c>
      <c r="D59" s="111" t="s">
        <v>131</v>
      </c>
      <c r="E59" s="110">
        <f>SUM(E39:E58)</f>
        <v>1860</v>
      </c>
      <c r="F59" s="110">
        <f>SUM(F39:F58)</f>
        <v>1896</v>
      </c>
      <c r="G59" s="110">
        <f>SUM(G39:G58)</f>
        <v>815</v>
      </c>
      <c r="H59" s="239">
        <f>F59/E59*100</f>
        <v>101.93548387096773</v>
      </c>
      <c r="I59" s="241">
        <f>F59-E59</f>
        <v>36</v>
      </c>
      <c r="J59" s="92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05"/>
      <c r="Z59" s="89"/>
      <c r="AA59" s="89"/>
      <c r="AB59" s="89"/>
      <c r="AC59" s="89"/>
      <c r="AD59" s="89"/>
      <c r="AE59" s="89"/>
      <c r="AF59" s="89"/>
      <c r="AG59" s="89"/>
      <c r="AH59" s="89"/>
      <c r="AI59" s="89"/>
    </row>
    <row r="60" spans="2:35" ht="9">
      <c r="B60" s="89"/>
      <c r="C60" s="90"/>
      <c r="D60" s="90"/>
      <c r="E60" s="90"/>
      <c r="F60" s="90"/>
      <c r="G60" s="90"/>
      <c r="H60" s="90"/>
      <c r="I60" s="90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105"/>
      <c r="Z60" s="89"/>
      <c r="AA60" s="89"/>
      <c r="AB60" s="89"/>
      <c r="AC60" s="89"/>
      <c r="AD60" s="89"/>
      <c r="AE60" s="89"/>
      <c r="AF60" s="89"/>
      <c r="AG60" s="89"/>
      <c r="AH60" s="89"/>
      <c r="AI60" s="89"/>
    </row>
    <row r="63" ht="9">
      <c r="M63" s="67" t="s">
        <v>614</v>
      </c>
    </row>
  </sheetData>
  <sheetProtection/>
  <mergeCells count="38">
    <mergeCell ref="S32:T32"/>
    <mergeCell ref="S30:T30"/>
    <mergeCell ref="H35:H38"/>
    <mergeCell ref="L35:L36"/>
    <mergeCell ref="M35:M36"/>
    <mergeCell ref="C35:C38"/>
    <mergeCell ref="D35:D38"/>
    <mergeCell ref="E35:E38"/>
    <mergeCell ref="F35:G36"/>
    <mergeCell ref="L5:M5"/>
    <mergeCell ref="L6:M6"/>
    <mergeCell ref="S11:T11"/>
    <mergeCell ref="S25:T25"/>
    <mergeCell ref="S17:T17"/>
    <mergeCell ref="S22:T22"/>
    <mergeCell ref="S23:T23"/>
    <mergeCell ref="S18:T18"/>
    <mergeCell ref="S20:T20"/>
    <mergeCell ref="S24:T24"/>
    <mergeCell ref="S27:T27"/>
    <mergeCell ref="S28:T28"/>
    <mergeCell ref="W5:W8"/>
    <mergeCell ref="S31:T31"/>
    <mergeCell ref="S26:T26"/>
    <mergeCell ref="S8:T8"/>
    <mergeCell ref="S9:T9"/>
    <mergeCell ref="S16:T16"/>
    <mergeCell ref="S15:T15"/>
    <mergeCell ref="AF5:AF6"/>
    <mergeCell ref="S21:T21"/>
    <mergeCell ref="AG5:AG6"/>
    <mergeCell ref="X5:X8"/>
    <mergeCell ref="Y5:Y8"/>
    <mergeCell ref="Z5:AA6"/>
    <mergeCell ref="AB5:AB8"/>
    <mergeCell ref="S10:T10"/>
    <mergeCell ref="S12:T12"/>
    <mergeCell ref="S13:T13"/>
  </mergeCells>
  <printOptions/>
  <pageMargins left="0.393700787401575" right="0.196850393700787" top="0.19" bottom="0.196850393700787" header="0.196850393700787" footer="0.196850393700787"/>
  <pageSetup horizontalDpi="300" verticalDpi="300" orientation="landscape" paperSize="9" r:id="rId3"/>
  <headerFooter alignWithMargins="0">
    <oddHeader>&amp;L&amp;8&amp;USection 7, Unemployment</oddHeader>
    <oddFooter xml:space="preserve">&amp;L&amp;"Arial Mon,Regular"&amp;18 25&amp;R&amp;"Arial Mon,Regular"&amp;18   </oddFooter>
  </headerFooter>
  <legacyDrawing r:id="rId2"/>
  <oleObjects>
    <oleObject progId="Equation.3" shapeId="70091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Y54"/>
  <sheetViews>
    <sheetView zoomScale="130" zoomScaleNormal="130" zoomScalePageLayoutView="0" workbookViewId="0" topLeftCell="B10">
      <selection activeCell="A1" sqref="A1:P30"/>
    </sheetView>
  </sheetViews>
  <sheetFormatPr defaultColWidth="9.00390625" defaultRowHeight="12.75"/>
  <cols>
    <col min="1" max="1" width="12.625" style="0" customWidth="1"/>
    <col min="2" max="2" width="4.75390625" style="0" customWidth="1"/>
    <col min="3" max="6" width="8.75390625" style="0" customWidth="1"/>
    <col min="7" max="7" width="8.00390625" style="0" customWidth="1"/>
    <col min="8" max="8" width="8.75390625" style="0" customWidth="1"/>
    <col min="9" max="9" width="7.00390625" style="0" customWidth="1"/>
    <col min="10" max="16" width="8.75390625" style="0" customWidth="1"/>
  </cols>
  <sheetData>
    <row r="1" spans="1:25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15.75">
      <c r="A3" s="118"/>
      <c r="B3" s="118"/>
      <c r="C3" s="118"/>
      <c r="D3" s="118"/>
      <c r="E3" s="118"/>
      <c r="F3" s="324" t="s">
        <v>282</v>
      </c>
      <c r="G3" s="118"/>
      <c r="I3" s="324"/>
      <c r="J3" s="324"/>
      <c r="K3" s="324"/>
      <c r="L3" s="324"/>
      <c r="M3" s="324"/>
      <c r="N3" s="324"/>
      <c r="O3" s="324"/>
      <c r="P3" s="324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.75">
      <c r="A4" s="118"/>
      <c r="B4" s="118"/>
      <c r="C4" s="118"/>
      <c r="D4" s="118"/>
      <c r="E4" s="118"/>
      <c r="F4" s="118"/>
      <c r="G4" s="118"/>
      <c r="H4" s="324"/>
      <c r="I4" s="324"/>
      <c r="J4" s="324"/>
      <c r="K4" s="324"/>
      <c r="L4" s="324"/>
      <c r="M4" s="324"/>
      <c r="N4" s="324"/>
      <c r="O4" s="324"/>
      <c r="P4" s="324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.7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118"/>
      <c r="R5" s="118"/>
      <c r="S5" s="118"/>
      <c r="T5" s="118"/>
      <c r="U5" s="118"/>
      <c r="V5" s="118"/>
      <c r="W5" s="118"/>
      <c r="X5" s="118"/>
      <c r="Y5" s="118"/>
    </row>
    <row r="6" spans="1:25" ht="12.75" customHeight="1">
      <c r="A6" s="1021" t="s">
        <v>417</v>
      </c>
      <c r="B6" s="1026" t="s">
        <v>129</v>
      </c>
      <c r="C6" s="1022" t="s">
        <v>928</v>
      </c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18"/>
      <c r="R6" s="118"/>
      <c r="S6" s="118"/>
      <c r="T6" s="118"/>
      <c r="U6" s="118"/>
      <c r="V6" s="118"/>
      <c r="W6" s="118"/>
      <c r="X6" s="118"/>
      <c r="Y6" s="118"/>
    </row>
    <row r="7" spans="1:25" ht="12.75" customHeight="1">
      <c r="A7" s="1028"/>
      <c r="B7" s="1026"/>
      <c r="C7" s="1021" t="s">
        <v>916</v>
      </c>
      <c r="D7" s="1021" t="s">
        <v>917</v>
      </c>
      <c r="E7" s="1021" t="s">
        <v>918</v>
      </c>
      <c r="F7" s="1021" t="s">
        <v>919</v>
      </c>
      <c r="G7" s="1021" t="s">
        <v>920</v>
      </c>
      <c r="H7" s="1021" t="s">
        <v>921</v>
      </c>
      <c r="I7" s="1021" t="s">
        <v>283</v>
      </c>
      <c r="J7" s="1021" t="s">
        <v>922</v>
      </c>
      <c r="K7" s="1021" t="s">
        <v>923</v>
      </c>
      <c r="L7" s="1021" t="s">
        <v>924</v>
      </c>
      <c r="M7" s="1021" t="s">
        <v>925</v>
      </c>
      <c r="N7" s="1021" t="s">
        <v>284</v>
      </c>
      <c r="O7" s="1021" t="s">
        <v>926</v>
      </c>
      <c r="P7" s="1023" t="s">
        <v>927</v>
      </c>
      <c r="Q7" s="118"/>
      <c r="R7" s="118"/>
      <c r="S7" s="118"/>
      <c r="T7" s="118"/>
      <c r="U7" s="118"/>
      <c r="V7" s="118"/>
      <c r="W7" s="118"/>
      <c r="X7" s="118"/>
      <c r="Y7" s="118"/>
    </row>
    <row r="8" spans="1:25" ht="12.75">
      <c r="A8" s="1028"/>
      <c r="B8" s="1026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4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74.25" customHeight="1">
      <c r="A9" s="1029"/>
      <c r="B9" s="1027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5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2.75">
      <c r="A10" s="356" t="s">
        <v>48</v>
      </c>
      <c r="B10" s="358">
        <f>SUM(C10:P10)</f>
        <v>26</v>
      </c>
      <c r="C10" s="105">
        <v>5</v>
      </c>
      <c r="D10" s="105"/>
      <c r="E10" s="105">
        <v>2</v>
      </c>
      <c r="F10" s="105"/>
      <c r="G10" s="105">
        <v>7</v>
      </c>
      <c r="H10" s="105"/>
      <c r="I10" s="105">
        <v>8</v>
      </c>
      <c r="J10" s="105"/>
      <c r="K10" s="105"/>
      <c r="L10" s="105"/>
      <c r="M10" s="105"/>
      <c r="N10" s="105"/>
      <c r="O10" s="105"/>
      <c r="P10" s="105">
        <v>4</v>
      </c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2.75">
      <c r="A11" s="326" t="s">
        <v>49</v>
      </c>
      <c r="B11" s="313">
        <f>SUM(C11:P11)</f>
        <v>23</v>
      </c>
      <c r="C11" s="105">
        <v>13</v>
      </c>
      <c r="D11" s="105"/>
      <c r="E11" s="105">
        <v>7</v>
      </c>
      <c r="F11" s="105"/>
      <c r="G11" s="105"/>
      <c r="H11" s="105">
        <v>3</v>
      </c>
      <c r="I11" s="105"/>
      <c r="J11" s="105"/>
      <c r="K11" s="105"/>
      <c r="L11" s="105"/>
      <c r="M11" s="105"/>
      <c r="N11" s="105"/>
      <c r="O11" s="105"/>
      <c r="P11" s="105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2.75">
      <c r="A12" s="326" t="s">
        <v>668</v>
      </c>
      <c r="B12" s="313">
        <f>SUM(C12:P12)</f>
        <v>16</v>
      </c>
      <c r="C12" s="105">
        <v>3</v>
      </c>
      <c r="D12" s="105"/>
      <c r="E12" s="105"/>
      <c r="F12" s="105"/>
      <c r="G12" s="105"/>
      <c r="H12" s="105">
        <v>6</v>
      </c>
      <c r="I12" s="105">
        <v>1</v>
      </c>
      <c r="J12" s="105"/>
      <c r="K12" s="105"/>
      <c r="L12" s="105"/>
      <c r="M12" s="105"/>
      <c r="N12" s="105"/>
      <c r="O12" s="105"/>
      <c r="P12" s="105">
        <v>6</v>
      </c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2.75">
      <c r="A13" s="326" t="s">
        <v>50</v>
      </c>
      <c r="B13" s="313">
        <f>SUM(C13:P13)</f>
        <v>43</v>
      </c>
      <c r="C13" s="105">
        <v>25</v>
      </c>
      <c r="D13" s="105"/>
      <c r="E13" s="105">
        <v>8</v>
      </c>
      <c r="F13" s="105"/>
      <c r="G13" s="105">
        <v>3</v>
      </c>
      <c r="H13" s="105">
        <v>4</v>
      </c>
      <c r="I13" s="105">
        <v>3</v>
      </c>
      <c r="J13" s="105"/>
      <c r="K13" s="105"/>
      <c r="L13" s="105"/>
      <c r="M13" s="105"/>
      <c r="N13" s="105"/>
      <c r="O13" s="105"/>
      <c r="P13" s="105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.75">
      <c r="A14" s="326" t="s">
        <v>588</v>
      </c>
      <c r="B14" s="313">
        <f>SUM(C14:P14)</f>
        <v>34</v>
      </c>
      <c r="C14" s="105">
        <v>5</v>
      </c>
      <c r="D14" s="105"/>
      <c r="E14" s="105">
        <v>4</v>
      </c>
      <c r="F14" s="105"/>
      <c r="G14" s="105">
        <v>11</v>
      </c>
      <c r="H14" s="105">
        <v>9</v>
      </c>
      <c r="I14" s="105"/>
      <c r="J14" s="105"/>
      <c r="K14" s="105">
        <v>2</v>
      </c>
      <c r="L14" s="105"/>
      <c r="M14" s="105"/>
      <c r="N14" s="105"/>
      <c r="O14" s="105"/>
      <c r="P14" s="105">
        <v>3</v>
      </c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.75">
      <c r="A15" s="326" t="s">
        <v>777</v>
      </c>
      <c r="B15" s="313">
        <f aca="true" t="shared" si="0" ref="B15:B30">SUM(C15:P15)</f>
        <v>57</v>
      </c>
      <c r="C15" s="105">
        <v>4</v>
      </c>
      <c r="D15" s="105"/>
      <c r="E15" s="105">
        <v>18</v>
      </c>
      <c r="F15" s="105">
        <v>3</v>
      </c>
      <c r="G15" s="105"/>
      <c r="H15" s="105">
        <v>5</v>
      </c>
      <c r="I15" s="105">
        <v>4</v>
      </c>
      <c r="J15" s="105">
        <v>4</v>
      </c>
      <c r="K15" s="105"/>
      <c r="L15" s="105"/>
      <c r="M15" s="105"/>
      <c r="N15" s="105"/>
      <c r="O15" s="105"/>
      <c r="P15" s="105">
        <v>19</v>
      </c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2.75">
      <c r="A16" s="326" t="s">
        <v>586</v>
      </c>
      <c r="B16" s="313">
        <f t="shared" si="0"/>
        <v>51</v>
      </c>
      <c r="C16" s="105">
        <v>18</v>
      </c>
      <c r="D16" s="105"/>
      <c r="E16" s="105">
        <v>19</v>
      </c>
      <c r="F16" s="105"/>
      <c r="G16" s="105"/>
      <c r="H16" s="105">
        <v>9</v>
      </c>
      <c r="I16" s="105">
        <v>1</v>
      </c>
      <c r="J16" s="105"/>
      <c r="K16" s="105"/>
      <c r="L16" s="105"/>
      <c r="M16" s="105"/>
      <c r="N16" s="105"/>
      <c r="O16" s="105"/>
      <c r="P16" s="105">
        <v>4</v>
      </c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2.75">
      <c r="A17" s="326" t="s">
        <v>20</v>
      </c>
      <c r="B17" s="313">
        <f t="shared" si="0"/>
        <v>25</v>
      </c>
      <c r="C17" s="105">
        <v>5</v>
      </c>
      <c r="D17" s="105"/>
      <c r="E17" s="105">
        <v>5</v>
      </c>
      <c r="F17" s="105"/>
      <c r="G17" s="105"/>
      <c r="H17" s="105">
        <v>5</v>
      </c>
      <c r="I17" s="105"/>
      <c r="J17" s="105">
        <v>1</v>
      </c>
      <c r="K17" s="105"/>
      <c r="L17" s="105"/>
      <c r="M17" s="105"/>
      <c r="N17" s="105"/>
      <c r="O17" s="105"/>
      <c r="P17" s="105">
        <v>9</v>
      </c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2.75">
      <c r="A18" s="326" t="s">
        <v>21</v>
      </c>
      <c r="B18" s="313">
        <f t="shared" si="0"/>
        <v>32</v>
      </c>
      <c r="C18" s="105">
        <v>10</v>
      </c>
      <c r="D18" s="105"/>
      <c r="E18" s="105">
        <v>2</v>
      </c>
      <c r="F18" s="105"/>
      <c r="G18" s="105"/>
      <c r="H18" s="105"/>
      <c r="I18" s="105">
        <v>2</v>
      </c>
      <c r="J18" s="105">
        <v>2</v>
      </c>
      <c r="K18" s="105">
        <v>1</v>
      </c>
      <c r="L18" s="105"/>
      <c r="M18" s="105"/>
      <c r="N18" s="105"/>
      <c r="O18" s="105"/>
      <c r="P18" s="105">
        <v>15</v>
      </c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2.75">
      <c r="A19" s="326" t="s">
        <v>22</v>
      </c>
      <c r="B19" s="313">
        <f t="shared" si="0"/>
        <v>19</v>
      </c>
      <c r="C19" s="105">
        <v>13</v>
      </c>
      <c r="D19" s="105"/>
      <c r="E19" s="105">
        <v>6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2.75">
      <c r="A20" s="326" t="s">
        <v>546</v>
      </c>
      <c r="B20" s="313">
        <f t="shared" si="0"/>
        <v>23</v>
      </c>
      <c r="C20" s="105">
        <v>15</v>
      </c>
      <c r="D20" s="105"/>
      <c r="E20" s="105">
        <v>4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>
        <v>4</v>
      </c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2.75">
      <c r="A21" s="326" t="s">
        <v>23</v>
      </c>
      <c r="B21" s="313">
        <f t="shared" si="0"/>
        <v>23</v>
      </c>
      <c r="C21" s="105">
        <v>3</v>
      </c>
      <c r="D21" s="105"/>
      <c r="E21" s="105"/>
      <c r="F21" s="105"/>
      <c r="G21" s="105">
        <v>1</v>
      </c>
      <c r="H21" s="105">
        <v>10</v>
      </c>
      <c r="I21" s="105">
        <v>2</v>
      </c>
      <c r="J21" s="105"/>
      <c r="K21" s="105"/>
      <c r="L21" s="105"/>
      <c r="M21" s="105"/>
      <c r="N21" s="105"/>
      <c r="O21" s="105">
        <v>3</v>
      </c>
      <c r="P21" s="105">
        <v>4</v>
      </c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2.75">
      <c r="A22" s="326" t="s">
        <v>24</v>
      </c>
      <c r="B22" s="313">
        <f t="shared" si="0"/>
        <v>11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>
        <v>11</v>
      </c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2.75">
      <c r="A23" s="326" t="s">
        <v>45</v>
      </c>
      <c r="B23" s="313">
        <f t="shared" si="0"/>
        <v>27</v>
      </c>
      <c r="C23" s="105">
        <v>2</v>
      </c>
      <c r="D23" s="105"/>
      <c r="E23" s="105">
        <v>7</v>
      </c>
      <c r="F23" s="105"/>
      <c r="G23" s="105"/>
      <c r="H23" s="105">
        <v>3</v>
      </c>
      <c r="I23" s="105">
        <v>7</v>
      </c>
      <c r="J23" s="105"/>
      <c r="K23" s="105">
        <v>1</v>
      </c>
      <c r="L23" s="105"/>
      <c r="M23" s="105"/>
      <c r="N23" s="105"/>
      <c r="O23" s="105"/>
      <c r="P23" s="105">
        <v>7</v>
      </c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2.75">
      <c r="A24" s="326" t="s">
        <v>587</v>
      </c>
      <c r="B24" s="313">
        <f t="shared" si="0"/>
        <v>57</v>
      </c>
      <c r="C24" s="105">
        <v>19</v>
      </c>
      <c r="D24" s="105"/>
      <c r="E24" s="105">
        <v>25</v>
      </c>
      <c r="F24" s="105"/>
      <c r="G24" s="105"/>
      <c r="H24" s="105">
        <v>7</v>
      </c>
      <c r="I24" s="105">
        <v>4</v>
      </c>
      <c r="J24" s="105"/>
      <c r="K24" s="105">
        <v>1</v>
      </c>
      <c r="L24" s="105"/>
      <c r="M24" s="105"/>
      <c r="N24" s="105"/>
      <c r="O24" s="105"/>
      <c r="P24" s="105">
        <v>1</v>
      </c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2.75">
      <c r="A25" s="326" t="s">
        <v>46</v>
      </c>
      <c r="B25" s="313">
        <f t="shared" si="0"/>
        <v>55</v>
      </c>
      <c r="C25" s="105">
        <v>28</v>
      </c>
      <c r="D25" s="105"/>
      <c r="E25" s="105"/>
      <c r="F25" s="105"/>
      <c r="G25" s="105"/>
      <c r="H25" s="105">
        <v>9</v>
      </c>
      <c r="I25" s="105">
        <v>4</v>
      </c>
      <c r="J25" s="105">
        <v>14</v>
      </c>
      <c r="K25" s="105"/>
      <c r="L25" s="105"/>
      <c r="M25" s="105"/>
      <c r="N25" s="105"/>
      <c r="O25" s="105"/>
      <c r="P25" s="105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2.75">
      <c r="A26" s="326" t="s">
        <v>25</v>
      </c>
      <c r="B26" s="313">
        <f t="shared" si="0"/>
        <v>26</v>
      </c>
      <c r="C26" s="105">
        <v>2</v>
      </c>
      <c r="D26" s="105"/>
      <c r="E26" s="105">
        <v>19</v>
      </c>
      <c r="F26" s="105"/>
      <c r="G26" s="105"/>
      <c r="H26" s="105">
        <v>4</v>
      </c>
      <c r="I26" s="105"/>
      <c r="J26" s="105"/>
      <c r="K26" s="105">
        <v>1</v>
      </c>
      <c r="L26" s="105"/>
      <c r="M26" s="105"/>
      <c r="N26" s="105"/>
      <c r="O26" s="105"/>
      <c r="P26" s="105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2.75">
      <c r="A27" s="326" t="s">
        <v>47</v>
      </c>
      <c r="B27" s="313">
        <f t="shared" si="0"/>
        <v>26</v>
      </c>
      <c r="C27" s="105">
        <v>4</v>
      </c>
      <c r="D27" s="105"/>
      <c r="E27" s="105">
        <v>8</v>
      </c>
      <c r="F27" s="105"/>
      <c r="G27" s="105"/>
      <c r="H27" s="105">
        <v>3</v>
      </c>
      <c r="I27" s="105">
        <v>5</v>
      </c>
      <c r="J27" s="105"/>
      <c r="K27" s="105"/>
      <c r="L27" s="105"/>
      <c r="M27" s="105"/>
      <c r="N27" s="105"/>
      <c r="O27" s="105"/>
      <c r="P27" s="105">
        <v>6</v>
      </c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2.75">
      <c r="A28" s="357" t="s">
        <v>26</v>
      </c>
      <c r="B28" s="189">
        <f t="shared" si="0"/>
        <v>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>
        <v>3</v>
      </c>
      <c r="O28" s="112"/>
      <c r="P28" s="121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2.75">
      <c r="A29" s="327" t="s">
        <v>144</v>
      </c>
      <c r="B29" s="189">
        <f t="shared" si="0"/>
        <v>577</v>
      </c>
      <c r="C29" s="359">
        <f aca="true" t="shared" si="1" ref="C29:P29">SUM(C10:C28)</f>
        <v>174</v>
      </c>
      <c r="D29" s="359">
        <f t="shared" si="1"/>
        <v>0</v>
      </c>
      <c r="E29" s="359">
        <f t="shared" si="1"/>
        <v>134</v>
      </c>
      <c r="F29" s="359">
        <f t="shared" si="1"/>
        <v>3</v>
      </c>
      <c r="G29" s="359">
        <f t="shared" si="1"/>
        <v>22</v>
      </c>
      <c r="H29" s="359">
        <f t="shared" si="1"/>
        <v>77</v>
      </c>
      <c r="I29" s="359">
        <f t="shared" si="1"/>
        <v>41</v>
      </c>
      <c r="J29" s="359">
        <f t="shared" si="1"/>
        <v>21</v>
      </c>
      <c r="K29" s="359">
        <f t="shared" si="1"/>
        <v>6</v>
      </c>
      <c r="L29" s="359">
        <f t="shared" si="1"/>
        <v>0</v>
      </c>
      <c r="M29" s="359">
        <f t="shared" si="1"/>
        <v>0</v>
      </c>
      <c r="N29" s="359">
        <f t="shared" si="1"/>
        <v>3</v>
      </c>
      <c r="O29" s="359">
        <f t="shared" si="1"/>
        <v>3</v>
      </c>
      <c r="P29" s="360">
        <f t="shared" si="1"/>
        <v>93</v>
      </c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2.75">
      <c r="A30" s="365" t="s">
        <v>940</v>
      </c>
      <c r="B30" s="189">
        <f t="shared" si="0"/>
        <v>258</v>
      </c>
      <c r="C30" s="359">
        <v>41</v>
      </c>
      <c r="D30" s="359">
        <v>5</v>
      </c>
      <c r="E30" s="359">
        <v>97</v>
      </c>
      <c r="F30" s="359">
        <v>0</v>
      </c>
      <c r="G30" s="359">
        <v>23</v>
      </c>
      <c r="H30" s="359">
        <v>38</v>
      </c>
      <c r="I30" s="359">
        <v>26</v>
      </c>
      <c r="J30" s="359">
        <v>2</v>
      </c>
      <c r="K30" s="359">
        <v>0</v>
      </c>
      <c r="L30" s="359">
        <v>0</v>
      </c>
      <c r="M30" s="359">
        <v>0</v>
      </c>
      <c r="N30" s="359">
        <v>0</v>
      </c>
      <c r="O30" s="359">
        <v>7</v>
      </c>
      <c r="P30" s="360">
        <v>19</v>
      </c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5.75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5.75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5.75">
      <c r="A33" s="325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15.75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:25" ht="15.75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:25" ht="15.7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:25" ht="15.7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15.7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:25" ht="15.75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:25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:25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:25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:25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:25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</sheetData>
  <sheetProtection/>
  <mergeCells count="17"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  <mergeCell ref="H7:H9"/>
    <mergeCell ref="C6:P6"/>
    <mergeCell ref="P7:P9"/>
    <mergeCell ref="B6:B9"/>
    <mergeCell ref="C7:C9"/>
    <mergeCell ref="D7:D9"/>
    <mergeCell ref="E7:E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Mon,Regular"&amp;8&amp;UÁ¿ëýã 7, Àæèëã¿é÷¿¿ä</oddHeader>
    <oddFooter xml:space="preserve">&amp;L&amp;"Arial Mon,Regular"&amp;18 &amp;R&amp;"Arial Mon,Regular"&amp;18 26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S16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1.875" style="0" customWidth="1"/>
    <col min="3" max="3" width="20.25390625" style="0" customWidth="1"/>
    <col min="4" max="4" width="11.375" style="0" customWidth="1"/>
    <col min="5" max="5" width="10.75390625" style="0" customWidth="1"/>
    <col min="6" max="6" width="10.125" style="0" customWidth="1"/>
    <col min="7" max="7" width="9.75390625" style="0" bestFit="1" customWidth="1"/>
    <col min="8" max="8" width="8.875" style="0" customWidth="1"/>
    <col min="9" max="9" width="11.75390625" style="0" customWidth="1"/>
    <col min="10" max="10" width="12.875" style="0" customWidth="1"/>
    <col min="11" max="11" width="7.375" style="0" customWidth="1"/>
    <col min="12" max="12" width="3.25390625" style="0" customWidth="1"/>
    <col min="13" max="13" width="25.125" style="0" customWidth="1"/>
    <col min="14" max="14" width="25.00390625" style="0" customWidth="1"/>
    <col min="15" max="15" width="10.25390625" style="0" customWidth="1"/>
    <col min="16" max="16" width="8.375" style="210" customWidth="1"/>
    <col min="17" max="17" width="9.875" style="210" customWidth="1"/>
    <col min="18" max="18" width="8.25390625" style="0" customWidth="1"/>
    <col min="19" max="19" width="9.375" style="0" customWidth="1"/>
    <col min="20" max="20" width="8.375" style="0" customWidth="1"/>
    <col min="21" max="21" width="8.875" style="0" customWidth="1"/>
    <col min="32" max="33" width="13.375" style="0" customWidth="1"/>
    <col min="34" max="34" width="11.875" style="0" customWidth="1"/>
    <col min="46" max="46" width="0" style="0" hidden="1" customWidth="1"/>
    <col min="53" max="53" width="12.375" style="0" customWidth="1"/>
  </cols>
  <sheetData>
    <row r="1" spans="1:71" ht="12.75">
      <c r="A1" s="282" t="s">
        <v>39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</row>
    <row r="2" spans="1:71" ht="12.75">
      <c r="A2" s="282"/>
      <c r="B2" s="282"/>
      <c r="C2" s="282"/>
      <c r="D2" s="282" t="s">
        <v>614</v>
      </c>
      <c r="E2" s="282"/>
      <c r="F2" s="282"/>
      <c r="G2" s="282"/>
      <c r="H2" s="282"/>
      <c r="I2" s="282"/>
      <c r="J2" s="282"/>
      <c r="K2" s="282"/>
      <c r="L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</row>
    <row r="3" spans="1:71" ht="12.75">
      <c r="A3" s="288"/>
      <c r="B3" s="212" t="s">
        <v>98</v>
      </c>
      <c r="C3" s="280"/>
      <c r="D3" s="280"/>
      <c r="E3" s="205"/>
      <c r="F3" s="205"/>
      <c r="G3" s="205"/>
      <c r="H3" s="205"/>
      <c r="I3" s="205"/>
      <c r="J3" s="205"/>
      <c r="K3" s="281"/>
      <c r="L3" s="205"/>
      <c r="X3" s="205"/>
      <c r="Y3" s="288"/>
      <c r="Z3" s="205"/>
      <c r="AA3" s="282"/>
      <c r="AB3" s="282"/>
      <c r="AC3" s="282"/>
      <c r="AD3" s="282"/>
      <c r="AE3" s="282"/>
      <c r="AF3" s="282"/>
      <c r="AG3" s="282"/>
      <c r="AH3" s="282"/>
      <c r="AI3" s="28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</row>
    <row r="4" spans="1:71" ht="12.75">
      <c r="A4" s="288"/>
      <c r="B4" s="194" t="s">
        <v>756</v>
      </c>
      <c r="C4" s="283"/>
      <c r="D4" s="283"/>
      <c r="E4" s="282"/>
      <c r="F4" s="205"/>
      <c r="G4" s="205"/>
      <c r="H4" s="205"/>
      <c r="I4" s="205"/>
      <c r="J4" s="288"/>
      <c r="K4" s="281"/>
      <c r="L4" s="205"/>
      <c r="X4" s="205"/>
      <c r="Y4" s="288"/>
      <c r="Z4" s="205"/>
      <c r="AA4" s="282"/>
      <c r="AB4" s="282"/>
      <c r="AC4" s="282"/>
      <c r="AD4" s="282"/>
      <c r="AE4" s="282"/>
      <c r="AF4" s="282"/>
      <c r="AG4" s="282"/>
      <c r="AH4" s="282"/>
      <c r="AI4" s="282"/>
      <c r="AJ4" s="281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</row>
    <row r="5" spans="1:71" ht="12.75">
      <c r="A5" s="205"/>
      <c r="B5" s="205"/>
      <c r="C5" s="205"/>
      <c r="D5" s="206"/>
      <c r="E5" s="205"/>
      <c r="F5" s="205"/>
      <c r="G5" s="205"/>
      <c r="H5" s="205"/>
      <c r="I5" s="205"/>
      <c r="J5" s="206"/>
      <c r="K5" s="281"/>
      <c r="L5" s="205"/>
      <c r="X5" s="205"/>
      <c r="Y5" s="288"/>
      <c r="Z5" s="205"/>
      <c r="AA5" s="282"/>
      <c r="AB5" s="282"/>
      <c r="AC5" s="282"/>
      <c r="AD5" s="282"/>
      <c r="AE5" s="282"/>
      <c r="AF5" s="282"/>
      <c r="AG5" s="282"/>
      <c r="AH5" s="282" t="s">
        <v>563</v>
      </c>
      <c r="AI5" s="282"/>
      <c r="AJ5" s="31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</row>
    <row r="6" spans="1:71" ht="12.75">
      <c r="A6" s="284"/>
      <c r="B6" s="199"/>
      <c r="C6" s="201" t="s">
        <v>569</v>
      </c>
      <c r="D6" s="290" t="s">
        <v>241</v>
      </c>
      <c r="E6" s="1038" t="s">
        <v>161</v>
      </c>
      <c r="F6" s="1038"/>
      <c r="G6" s="1038"/>
      <c r="H6" s="1038"/>
      <c r="I6" s="1038"/>
      <c r="J6" s="202" t="s">
        <v>660</v>
      </c>
      <c r="K6" s="199"/>
      <c r="L6" s="205"/>
      <c r="X6" s="291"/>
      <c r="Y6" s="288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31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</row>
    <row r="7" spans="1:71" ht="12.75">
      <c r="A7" s="205" t="s">
        <v>564</v>
      </c>
      <c r="B7" s="197" t="s">
        <v>565</v>
      </c>
      <c r="C7" s="196" t="s">
        <v>912</v>
      </c>
      <c r="D7" s="293" t="s">
        <v>737</v>
      </c>
      <c r="E7" s="286" t="s">
        <v>196</v>
      </c>
      <c r="F7" s="286"/>
      <c r="G7" s="286"/>
      <c r="H7" s="287"/>
      <c r="I7" s="285" t="s">
        <v>971</v>
      </c>
      <c r="J7" s="196" t="s">
        <v>939</v>
      </c>
      <c r="K7" s="197" t="s">
        <v>936</v>
      </c>
      <c r="L7" s="205"/>
      <c r="X7" s="205"/>
      <c r="Y7" s="288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</row>
    <row r="8" spans="1:71" ht="12.75">
      <c r="A8" s="294"/>
      <c r="B8" s="198"/>
      <c r="C8" s="295"/>
      <c r="D8" s="296"/>
      <c r="E8" s="297">
        <v>2007</v>
      </c>
      <c r="F8" s="297">
        <v>2008</v>
      </c>
      <c r="G8" s="297">
        <v>2009</v>
      </c>
      <c r="H8" s="297">
        <v>2010</v>
      </c>
      <c r="I8" s="297" t="s">
        <v>608</v>
      </c>
      <c r="J8" s="295"/>
      <c r="K8" s="297"/>
      <c r="L8" s="205"/>
      <c r="X8" s="291"/>
      <c r="Y8" s="288"/>
      <c r="Z8" s="282"/>
      <c r="AA8" s="282"/>
      <c r="AB8" s="282"/>
      <c r="AC8" s="282"/>
      <c r="AD8" s="282"/>
      <c r="AE8" s="282"/>
      <c r="AF8" s="282"/>
      <c r="AG8" s="205"/>
      <c r="AH8" s="205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</row>
    <row r="9" spans="1:71" ht="12.75">
      <c r="A9" s="205" t="s">
        <v>754</v>
      </c>
      <c r="B9" s="211" t="s">
        <v>755</v>
      </c>
      <c r="C9" s="289" t="s">
        <v>566</v>
      </c>
      <c r="D9" s="290" t="s">
        <v>558</v>
      </c>
      <c r="E9" s="204">
        <v>34.6</v>
      </c>
      <c r="F9" s="204">
        <v>5.5</v>
      </c>
      <c r="G9" s="204">
        <v>53.6</v>
      </c>
      <c r="H9" s="204">
        <v>1315.7</v>
      </c>
      <c r="I9" s="204">
        <v>294.8</v>
      </c>
      <c r="J9" s="204">
        <f>H9/F9*100</f>
        <v>23921.81818181818</v>
      </c>
      <c r="K9" s="204">
        <f>H9/G9*100</f>
        <v>2454.6641791044776</v>
      </c>
      <c r="L9" s="205"/>
      <c r="X9" s="291"/>
      <c r="Y9" s="288"/>
      <c r="Z9" s="282"/>
      <c r="AA9" s="282"/>
      <c r="AB9" s="282"/>
      <c r="AC9" s="282"/>
      <c r="AD9" s="282"/>
      <c r="AE9" s="282"/>
      <c r="AF9" s="282"/>
      <c r="AH9" s="205"/>
      <c r="AI9" s="205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206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</row>
    <row r="10" spans="1:71" ht="12.75">
      <c r="A10" s="205" t="s">
        <v>162</v>
      </c>
      <c r="B10" s="211" t="s">
        <v>163</v>
      </c>
      <c r="C10" s="289" t="s">
        <v>421</v>
      </c>
      <c r="D10" s="293" t="s">
        <v>559</v>
      </c>
      <c r="E10" s="204">
        <v>0.2</v>
      </c>
      <c r="F10" s="204">
        <v>0.1</v>
      </c>
      <c r="G10" s="204">
        <v>0.3</v>
      </c>
      <c r="H10" s="204">
        <v>2.9</v>
      </c>
      <c r="I10" s="204">
        <v>0.7</v>
      </c>
      <c r="J10" s="204">
        <f>H10/F10*100</f>
        <v>2899.9999999999995</v>
      </c>
      <c r="K10" s="204">
        <f aca="true" t="shared" si="0" ref="K10:K25">H10/G10*100</f>
        <v>966.6666666666666</v>
      </c>
      <c r="L10" s="205"/>
      <c r="X10" s="291"/>
      <c r="Y10" s="288"/>
      <c r="Z10" s="282"/>
      <c r="AA10" s="282"/>
      <c r="AB10" s="282"/>
      <c r="AC10" s="282"/>
      <c r="AD10" s="282"/>
      <c r="AE10" s="282"/>
      <c r="AF10" s="282"/>
      <c r="AG10" s="1044" t="s">
        <v>420</v>
      </c>
      <c r="AH10" s="1039" t="s">
        <v>446</v>
      </c>
      <c r="AI10" s="1041" t="s">
        <v>447</v>
      </c>
      <c r="AJ10" s="1043" t="s">
        <v>884</v>
      </c>
      <c r="AK10" s="1043"/>
      <c r="AL10" s="1043"/>
      <c r="AM10" s="1043"/>
      <c r="AN10" s="1043"/>
      <c r="AO10" s="1043"/>
      <c r="AP10" s="1043"/>
      <c r="AQ10" s="1043"/>
      <c r="AR10" s="1043"/>
      <c r="AS10" s="1043"/>
      <c r="AT10" s="1043"/>
      <c r="AU10" s="1043"/>
      <c r="AV10" s="1043"/>
      <c r="AW10" s="1043"/>
      <c r="AX10" s="1043"/>
      <c r="AY10" s="1034" t="s">
        <v>79</v>
      </c>
      <c r="AZ10" s="1036" t="s">
        <v>448</v>
      </c>
      <c r="BA10" s="1033" t="s">
        <v>78</v>
      </c>
      <c r="BB10" s="200" t="s">
        <v>898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</row>
    <row r="11" spans="1:71" ht="12.75">
      <c r="A11" s="205" t="s">
        <v>267</v>
      </c>
      <c r="B11" s="211" t="s">
        <v>0</v>
      </c>
      <c r="C11" s="289" t="s">
        <v>709</v>
      </c>
      <c r="D11" s="293" t="s">
        <v>560</v>
      </c>
      <c r="E11" s="204">
        <v>2892.1</v>
      </c>
      <c r="F11" s="204">
        <v>3849.7</v>
      </c>
      <c r="G11" s="204">
        <v>1726.7</v>
      </c>
      <c r="H11" s="204">
        <v>2139.1</v>
      </c>
      <c r="I11" s="204">
        <v>499.6</v>
      </c>
      <c r="J11" s="204">
        <f aca="true" t="shared" si="1" ref="J11:J25">H11/F11*100</f>
        <v>55.565368730030904</v>
      </c>
      <c r="K11" s="204">
        <f t="shared" si="0"/>
        <v>123.88370880871025</v>
      </c>
      <c r="L11" s="205"/>
      <c r="X11" s="291"/>
      <c r="Y11" s="288"/>
      <c r="Z11" s="282"/>
      <c r="AA11" s="282"/>
      <c r="AB11" s="282"/>
      <c r="AC11" s="282"/>
      <c r="AD11" s="282"/>
      <c r="AE11" s="282"/>
      <c r="AF11" s="282"/>
      <c r="AG11" s="1045"/>
      <c r="AH11" s="1040"/>
      <c r="AI11" s="1042"/>
      <c r="AJ11" s="336" t="s">
        <v>636</v>
      </c>
      <c r="AK11" s="336" t="s">
        <v>637</v>
      </c>
      <c r="AL11" s="336" t="s">
        <v>638</v>
      </c>
      <c r="AM11" s="336" t="s">
        <v>67</v>
      </c>
      <c r="AN11" s="336" t="s">
        <v>68</v>
      </c>
      <c r="AO11" s="336" t="s">
        <v>77</v>
      </c>
      <c r="AP11" s="336" t="s">
        <v>69</v>
      </c>
      <c r="AQ11" s="336" t="s">
        <v>70</v>
      </c>
      <c r="AR11" s="336" t="s">
        <v>71</v>
      </c>
      <c r="AS11" s="336" t="s">
        <v>72</v>
      </c>
      <c r="AT11" s="336" t="s">
        <v>73</v>
      </c>
      <c r="AU11" s="336" t="s">
        <v>74</v>
      </c>
      <c r="AV11" s="336" t="s">
        <v>75</v>
      </c>
      <c r="AW11" s="336" t="s">
        <v>76</v>
      </c>
      <c r="AX11" s="336" t="s">
        <v>897</v>
      </c>
      <c r="AY11" s="1035"/>
      <c r="AZ11" s="1037"/>
      <c r="BA11" s="1034"/>
      <c r="BB11" s="200" t="s">
        <v>713</v>
      </c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</row>
    <row r="12" spans="1:71" ht="12.75">
      <c r="A12" s="205" t="s">
        <v>164</v>
      </c>
      <c r="B12" s="211" t="s">
        <v>486</v>
      </c>
      <c r="C12" s="289" t="s">
        <v>710</v>
      </c>
      <c r="D12" s="293" t="s">
        <v>561</v>
      </c>
      <c r="E12" s="204">
        <v>6.3</v>
      </c>
      <c r="F12" s="204">
        <v>39.3</v>
      </c>
      <c r="G12" s="204">
        <v>6.9</v>
      </c>
      <c r="H12" s="204">
        <v>8.4</v>
      </c>
      <c r="I12" s="204">
        <v>0.8</v>
      </c>
      <c r="J12" s="204">
        <f>H12/F12*100</f>
        <v>21.37404580152672</v>
      </c>
      <c r="K12" s="204">
        <f>H12/G12*100</f>
        <v>121.73913043478262</v>
      </c>
      <c r="L12" s="205"/>
      <c r="X12" s="291"/>
      <c r="Y12" s="288"/>
      <c r="Z12" s="282"/>
      <c r="AA12" s="282"/>
      <c r="AB12" s="282"/>
      <c r="AC12" s="282"/>
      <c r="AD12" s="282"/>
      <c r="AE12" s="282"/>
      <c r="AF12" s="349"/>
      <c r="AG12" s="334" t="s">
        <v>80</v>
      </c>
      <c r="AH12" s="337">
        <v>26</v>
      </c>
      <c r="AI12" s="337">
        <v>1</v>
      </c>
      <c r="AJ12" s="335">
        <v>4</v>
      </c>
      <c r="AK12" s="335">
        <v>5</v>
      </c>
      <c r="AL12" s="335">
        <v>6</v>
      </c>
      <c r="AM12" s="335">
        <v>7</v>
      </c>
      <c r="AN12" s="335">
        <v>8</v>
      </c>
      <c r="AO12" s="335">
        <v>9</v>
      </c>
      <c r="AP12" s="335">
        <v>10</v>
      </c>
      <c r="AQ12" s="335">
        <v>11</v>
      </c>
      <c r="AR12" s="335">
        <v>12</v>
      </c>
      <c r="AS12" s="335">
        <v>13</v>
      </c>
      <c r="AT12" s="335">
        <v>20</v>
      </c>
      <c r="AU12" s="335">
        <v>14</v>
      </c>
      <c r="AV12" s="335">
        <v>21</v>
      </c>
      <c r="AW12" s="335">
        <v>24</v>
      </c>
      <c r="AX12" s="335">
        <v>25</v>
      </c>
      <c r="AY12" s="335">
        <v>29</v>
      </c>
      <c r="AZ12" s="335">
        <v>32</v>
      </c>
      <c r="BA12" s="335">
        <v>38</v>
      </c>
      <c r="BB12" s="335">
        <v>39</v>
      </c>
      <c r="BC12" s="335">
        <v>42</v>
      </c>
      <c r="BD12" s="335">
        <v>43</v>
      </c>
      <c r="BE12" s="335">
        <v>44</v>
      </c>
      <c r="BF12" s="335">
        <v>45</v>
      </c>
      <c r="BG12" s="335">
        <v>46</v>
      </c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</row>
    <row r="13" spans="1:71" ht="12.75">
      <c r="A13" s="205" t="s">
        <v>165</v>
      </c>
      <c r="B13" s="211" t="s">
        <v>11</v>
      </c>
      <c r="C13" s="289" t="s">
        <v>313</v>
      </c>
      <c r="D13" s="293" t="s">
        <v>245</v>
      </c>
      <c r="E13" s="204">
        <v>36440.1</v>
      </c>
      <c r="F13" s="204">
        <v>39867</v>
      </c>
      <c r="G13" s="204">
        <v>69357.3</v>
      </c>
      <c r="H13" s="204">
        <v>82191.4</v>
      </c>
      <c r="I13" s="204">
        <v>11230.3</v>
      </c>
      <c r="J13" s="204">
        <f t="shared" si="1"/>
        <v>206.16399528432035</v>
      </c>
      <c r="K13" s="204">
        <f t="shared" si="0"/>
        <v>118.50432470698829</v>
      </c>
      <c r="L13" s="205"/>
      <c r="X13" s="291"/>
      <c r="Y13" s="288"/>
      <c r="Z13" s="282"/>
      <c r="AA13" s="282"/>
      <c r="AB13" s="282"/>
      <c r="AC13" s="282"/>
      <c r="AD13" s="282"/>
      <c r="AE13" s="282"/>
      <c r="AF13" s="349"/>
      <c r="AG13" s="282" t="s">
        <v>678</v>
      </c>
      <c r="AH13" s="298"/>
      <c r="AI13" s="298">
        <f aca="true" t="shared" si="2" ref="AI13:AI22">AJ13+AO13+AP13+AS13+AT13+AU13+AV13+AW13+AX13+AQ13+AR13</f>
        <v>0</v>
      </c>
      <c r="AJ13" s="192">
        <f>AK13+AL13+AM13+AN13</f>
        <v>0</v>
      </c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>
        <v>400</v>
      </c>
      <c r="AZ13" s="192">
        <v>20</v>
      </c>
      <c r="BA13" s="192"/>
      <c r="BB13" s="192">
        <v>1840</v>
      </c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</row>
    <row r="14" spans="1:71" ht="12.75">
      <c r="A14" s="277" t="s">
        <v>166</v>
      </c>
      <c r="B14" s="211" t="s">
        <v>167</v>
      </c>
      <c r="C14" s="196"/>
      <c r="D14" s="308"/>
      <c r="E14" s="204"/>
      <c r="F14" s="204"/>
      <c r="G14" s="204"/>
      <c r="H14" s="204"/>
      <c r="I14" s="204"/>
      <c r="J14" s="204"/>
      <c r="K14" s="204"/>
      <c r="L14" s="205"/>
      <c r="X14" s="291"/>
      <c r="Y14" s="288"/>
      <c r="Z14" s="282"/>
      <c r="AA14" s="282"/>
      <c r="AB14" s="282"/>
      <c r="AC14" s="282"/>
      <c r="AD14" s="282"/>
      <c r="AE14" s="282"/>
      <c r="AF14" s="392">
        <f>AH14/AI14*1000</f>
        <v>445.2054794520548</v>
      </c>
      <c r="AG14" s="282" t="s">
        <v>679</v>
      </c>
      <c r="AH14" s="282">
        <v>130</v>
      </c>
      <c r="AI14" s="298">
        <f t="shared" si="2"/>
        <v>292</v>
      </c>
      <c r="AJ14" s="192">
        <v>80</v>
      </c>
      <c r="AK14" s="192"/>
      <c r="AL14" s="192"/>
      <c r="AM14" s="192">
        <v>80</v>
      </c>
      <c r="AN14" s="192"/>
      <c r="AO14" s="192"/>
      <c r="AP14" s="192">
        <v>100</v>
      </c>
      <c r="AQ14" s="192"/>
      <c r="AR14" s="192"/>
      <c r="AS14" s="192"/>
      <c r="AT14" s="192"/>
      <c r="AU14" s="192"/>
      <c r="AV14" s="192"/>
      <c r="AW14" s="192">
        <v>75</v>
      </c>
      <c r="AX14" s="192">
        <v>37</v>
      </c>
      <c r="AY14" s="192">
        <v>545</v>
      </c>
      <c r="AZ14" s="192">
        <v>25.8</v>
      </c>
      <c r="BA14" s="192"/>
      <c r="BB14" s="192">
        <v>6940</v>
      </c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</row>
    <row r="15" spans="1:71" ht="12.75">
      <c r="A15" s="205" t="s">
        <v>1</v>
      </c>
      <c r="B15" s="211" t="s">
        <v>168</v>
      </c>
      <c r="C15" s="289" t="s">
        <v>709</v>
      </c>
      <c r="D15" s="293" t="s">
        <v>560</v>
      </c>
      <c r="E15" s="204">
        <v>2795.5</v>
      </c>
      <c r="F15" s="204">
        <v>3379</v>
      </c>
      <c r="G15" s="204">
        <v>1248.8</v>
      </c>
      <c r="H15" s="204">
        <v>1194</v>
      </c>
      <c r="I15" s="204">
        <v>499.6</v>
      </c>
      <c r="J15" s="204">
        <f t="shared" si="1"/>
        <v>35.33589819473217</v>
      </c>
      <c r="K15" s="204">
        <f t="shared" si="0"/>
        <v>95.6117873158232</v>
      </c>
      <c r="L15" s="205"/>
      <c r="X15" s="291"/>
      <c r="Y15" s="288"/>
      <c r="Z15" s="282"/>
      <c r="AA15" s="282"/>
      <c r="AB15" s="282"/>
      <c r="AC15" s="282"/>
      <c r="AD15" s="282"/>
      <c r="AE15" s="282"/>
      <c r="AF15" s="392">
        <f>AH15/AI15*1000</f>
        <v>539.2282958199357</v>
      </c>
      <c r="AG15" s="282" t="s">
        <v>680</v>
      </c>
      <c r="AH15" s="282">
        <v>167.7</v>
      </c>
      <c r="AI15" s="298">
        <f t="shared" si="2"/>
        <v>311</v>
      </c>
      <c r="AJ15" s="192">
        <f aca="true" t="shared" si="3" ref="AJ15:AJ32">AK15+AL15+AM15+AN15</f>
        <v>60</v>
      </c>
      <c r="AK15" s="192"/>
      <c r="AL15" s="192"/>
      <c r="AM15" s="192">
        <v>60</v>
      </c>
      <c r="AN15" s="192"/>
      <c r="AO15" s="192">
        <v>146</v>
      </c>
      <c r="AP15" s="192">
        <v>70</v>
      </c>
      <c r="AQ15" s="192"/>
      <c r="AR15" s="192"/>
      <c r="AS15" s="192"/>
      <c r="AT15" s="192"/>
      <c r="AU15" s="192"/>
      <c r="AV15" s="192"/>
      <c r="AW15" s="192"/>
      <c r="AX15" s="192">
        <v>35</v>
      </c>
      <c r="AY15" s="192"/>
      <c r="AZ15" s="192"/>
      <c r="BA15" s="192"/>
      <c r="BB15" s="192">
        <v>3000</v>
      </c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</row>
    <row r="16" spans="1:71" ht="12.75">
      <c r="A16" s="205" t="s">
        <v>485</v>
      </c>
      <c r="B16" s="211" t="s">
        <v>486</v>
      </c>
      <c r="C16" s="289" t="s">
        <v>710</v>
      </c>
      <c r="D16" s="293" t="s">
        <v>561</v>
      </c>
      <c r="E16" s="204">
        <v>5.9</v>
      </c>
      <c r="F16" s="204">
        <v>5.2</v>
      </c>
      <c r="G16" s="204">
        <v>4.9</v>
      </c>
      <c r="H16" s="204">
        <v>4.4</v>
      </c>
      <c r="I16" s="204">
        <v>0.8</v>
      </c>
      <c r="J16" s="204">
        <f t="shared" si="1"/>
        <v>84.61538461538461</v>
      </c>
      <c r="K16" s="204">
        <f t="shared" si="0"/>
        <v>89.79591836734694</v>
      </c>
      <c r="L16" s="205"/>
      <c r="X16" s="291"/>
      <c r="Y16" s="288"/>
      <c r="Z16" s="282"/>
      <c r="AA16" s="282"/>
      <c r="AB16" s="282"/>
      <c r="AC16" s="282"/>
      <c r="AD16" s="282"/>
      <c r="AE16" s="282"/>
      <c r="AF16" s="386">
        <f aca="true" t="shared" si="4" ref="AF16:AF34">AH16/AI16*1000</f>
        <v>264.3171806167401</v>
      </c>
      <c r="AG16" s="282" t="s">
        <v>681</v>
      </c>
      <c r="AH16" s="282">
        <v>60</v>
      </c>
      <c r="AI16" s="298">
        <f t="shared" si="2"/>
        <v>227</v>
      </c>
      <c r="AJ16" s="192">
        <f t="shared" si="3"/>
        <v>20</v>
      </c>
      <c r="AK16" s="192"/>
      <c r="AL16" s="192"/>
      <c r="AM16" s="192">
        <v>20</v>
      </c>
      <c r="AN16" s="192"/>
      <c r="AO16" s="192"/>
      <c r="AP16" s="192">
        <v>25</v>
      </c>
      <c r="AQ16" s="192">
        <v>20</v>
      </c>
      <c r="AR16" s="192"/>
      <c r="AS16" s="192">
        <v>25</v>
      </c>
      <c r="AT16" s="192"/>
      <c r="AU16" s="192">
        <v>30</v>
      </c>
      <c r="AV16" s="192">
        <v>70</v>
      </c>
      <c r="AW16" s="192">
        <v>30</v>
      </c>
      <c r="AX16" s="192">
        <v>7</v>
      </c>
      <c r="AY16" s="192"/>
      <c r="AZ16" s="192"/>
      <c r="BA16" s="192">
        <v>20</v>
      </c>
      <c r="BB16" s="192">
        <v>4200</v>
      </c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</row>
    <row r="17" spans="1:71" ht="12.75">
      <c r="A17" s="205" t="s">
        <v>487</v>
      </c>
      <c r="B17" s="211" t="s">
        <v>488</v>
      </c>
      <c r="C17" s="196" t="s">
        <v>313</v>
      </c>
      <c r="D17" s="293" t="s">
        <v>245</v>
      </c>
      <c r="E17" s="204">
        <v>35155</v>
      </c>
      <c r="F17" s="204">
        <v>37936</v>
      </c>
      <c r="G17" s="204">
        <v>68389.2</v>
      </c>
      <c r="H17" s="204">
        <v>80946.6</v>
      </c>
      <c r="I17" s="204">
        <v>10606.3</v>
      </c>
      <c r="J17" s="204">
        <f t="shared" si="1"/>
        <v>213.37673977224802</v>
      </c>
      <c r="K17" s="204">
        <f t="shared" si="0"/>
        <v>118.36167114105737</v>
      </c>
      <c r="L17" s="205"/>
      <c r="X17" s="291"/>
      <c r="Y17" s="288"/>
      <c r="Z17" s="282"/>
      <c r="AA17" s="282"/>
      <c r="AB17" s="282"/>
      <c r="AC17" s="282"/>
      <c r="AD17" s="282"/>
      <c r="AE17" s="282"/>
      <c r="AF17" s="349"/>
      <c r="AG17" s="282" t="s">
        <v>682</v>
      </c>
      <c r="AH17" s="282"/>
      <c r="AI17" s="298">
        <f t="shared" si="2"/>
        <v>0</v>
      </c>
      <c r="AJ17" s="192">
        <f t="shared" si="3"/>
        <v>0</v>
      </c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</row>
    <row r="18" spans="1:71" ht="12.75">
      <c r="A18" s="205" t="s">
        <v>676</v>
      </c>
      <c r="B18" s="211" t="s">
        <v>497</v>
      </c>
      <c r="C18" s="196" t="s">
        <v>313</v>
      </c>
      <c r="D18" s="293" t="s">
        <v>245</v>
      </c>
      <c r="E18" s="204">
        <v>24008</v>
      </c>
      <c r="F18" s="204">
        <v>33954.1</v>
      </c>
      <c r="G18" s="204">
        <v>104334.5</v>
      </c>
      <c r="H18" s="204">
        <v>89743.1</v>
      </c>
      <c r="I18" s="204">
        <v>22163.8</v>
      </c>
      <c r="J18" s="204">
        <f t="shared" si="1"/>
        <v>264.3071087144115</v>
      </c>
      <c r="K18" s="204">
        <f t="shared" si="0"/>
        <v>86.0147889720083</v>
      </c>
      <c r="L18" s="205"/>
      <c r="X18" s="291"/>
      <c r="Y18" s="288"/>
      <c r="Z18" s="282"/>
      <c r="AA18" s="282"/>
      <c r="AB18" s="282"/>
      <c r="AC18" s="282"/>
      <c r="AD18" s="282"/>
      <c r="AE18" s="282"/>
      <c r="AF18" s="386">
        <f t="shared" si="4"/>
        <v>297.029702970297</v>
      </c>
      <c r="AG18" s="282" t="s">
        <v>683</v>
      </c>
      <c r="AH18" s="282">
        <v>120</v>
      </c>
      <c r="AI18" s="298">
        <f t="shared" si="2"/>
        <v>404</v>
      </c>
      <c r="AJ18" s="192">
        <f t="shared" si="3"/>
        <v>19</v>
      </c>
      <c r="AK18" s="192">
        <v>15</v>
      </c>
      <c r="AL18" s="192">
        <v>4</v>
      </c>
      <c r="AM18" s="192"/>
      <c r="AN18" s="192"/>
      <c r="AO18" s="192">
        <v>85</v>
      </c>
      <c r="AP18" s="192">
        <v>61</v>
      </c>
      <c r="AQ18" s="192"/>
      <c r="AR18" s="192">
        <v>29</v>
      </c>
      <c r="AS18" s="192"/>
      <c r="AT18" s="192"/>
      <c r="AU18" s="192">
        <v>210</v>
      </c>
      <c r="AV18" s="192"/>
      <c r="AW18" s="192"/>
      <c r="AX18" s="192"/>
      <c r="AY18" s="192">
        <v>250</v>
      </c>
      <c r="AZ18" s="192">
        <v>59</v>
      </c>
      <c r="BA18" s="192">
        <v>15</v>
      </c>
      <c r="BB18" s="192">
        <v>4556</v>
      </c>
      <c r="BC18" s="192">
        <v>5</v>
      </c>
      <c r="BD18" s="192">
        <v>6</v>
      </c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</row>
    <row r="19" spans="1:71" ht="12.75">
      <c r="A19" s="205" t="s">
        <v>489</v>
      </c>
      <c r="B19" s="299" t="s">
        <v>169</v>
      </c>
      <c r="C19" s="196" t="s">
        <v>313</v>
      </c>
      <c r="D19" s="293" t="s">
        <v>245</v>
      </c>
      <c r="E19" s="204">
        <v>129036.8</v>
      </c>
      <c r="F19" s="204">
        <v>72372.6</v>
      </c>
      <c r="G19" s="204">
        <v>30347.1</v>
      </c>
      <c r="H19" s="204">
        <v>14560.8</v>
      </c>
      <c r="I19" s="204">
        <v>3597.6</v>
      </c>
      <c r="J19" s="204">
        <f t="shared" si="1"/>
        <v>20.119216388522727</v>
      </c>
      <c r="K19" s="204">
        <f t="shared" si="0"/>
        <v>47.98086143321767</v>
      </c>
      <c r="L19" s="205"/>
      <c r="X19" s="291"/>
      <c r="Y19" s="288"/>
      <c r="Z19" s="282"/>
      <c r="AA19" s="282"/>
      <c r="AB19" s="282"/>
      <c r="AC19" s="282"/>
      <c r="AD19" s="282"/>
      <c r="AE19" s="282"/>
      <c r="AF19" s="386">
        <f t="shared" si="4"/>
        <v>378.3783783783784</v>
      </c>
      <c r="AG19" s="282" t="s">
        <v>684</v>
      </c>
      <c r="AH19" s="282">
        <v>28</v>
      </c>
      <c r="AI19" s="298">
        <f t="shared" si="2"/>
        <v>74</v>
      </c>
      <c r="AJ19" s="192">
        <f t="shared" si="3"/>
        <v>30</v>
      </c>
      <c r="AK19" s="192"/>
      <c r="AL19" s="192">
        <v>7</v>
      </c>
      <c r="AM19" s="192">
        <v>23</v>
      </c>
      <c r="AN19" s="192"/>
      <c r="AO19" s="192"/>
      <c r="AP19" s="192"/>
      <c r="AQ19" s="192"/>
      <c r="AR19" s="192">
        <v>21</v>
      </c>
      <c r="AS19" s="192"/>
      <c r="AT19" s="192"/>
      <c r="AU19" s="192"/>
      <c r="AV19" s="192"/>
      <c r="AW19" s="192">
        <v>23</v>
      </c>
      <c r="AX19" s="192"/>
      <c r="AY19" s="192">
        <v>800</v>
      </c>
      <c r="AZ19" s="192">
        <v>304</v>
      </c>
      <c r="BA19" s="192"/>
      <c r="BB19" s="192">
        <v>8406.7</v>
      </c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</row>
    <row r="20" spans="1:71" ht="12.75">
      <c r="A20" s="205" t="s">
        <v>490</v>
      </c>
      <c r="B20" s="211" t="s">
        <v>491</v>
      </c>
      <c r="C20" s="196" t="s">
        <v>713</v>
      </c>
      <c r="D20" s="293" t="s">
        <v>245</v>
      </c>
      <c r="E20" s="204">
        <v>900.4</v>
      </c>
      <c r="F20" s="204">
        <v>943</v>
      </c>
      <c r="G20" s="204">
        <v>187.1</v>
      </c>
      <c r="H20" s="204">
        <v>713</v>
      </c>
      <c r="I20" s="204">
        <v>98</v>
      </c>
      <c r="J20" s="204">
        <f t="shared" si="1"/>
        <v>75.60975609756098</v>
      </c>
      <c r="K20" s="204">
        <f t="shared" si="0"/>
        <v>381.0796365579904</v>
      </c>
      <c r="L20" s="205"/>
      <c r="X20" s="291"/>
      <c r="Y20" s="288"/>
      <c r="Z20" s="282"/>
      <c r="AA20" s="282"/>
      <c r="AB20" s="282"/>
      <c r="AC20" s="282"/>
      <c r="AD20" s="282"/>
      <c r="AE20" s="282"/>
      <c r="AF20" s="386">
        <f>AH20/AI20*1000</f>
        <v>336.49289099526067</v>
      </c>
      <c r="AG20" s="282" t="s">
        <v>407</v>
      </c>
      <c r="AH20" s="282">
        <v>35.5</v>
      </c>
      <c r="AI20" s="298">
        <f t="shared" si="2"/>
        <v>105.5</v>
      </c>
      <c r="AJ20" s="192">
        <f t="shared" si="3"/>
        <v>25</v>
      </c>
      <c r="AK20" s="192"/>
      <c r="AL20" s="192"/>
      <c r="AM20" s="192">
        <v>25</v>
      </c>
      <c r="AN20" s="192"/>
      <c r="AO20" s="192"/>
      <c r="AP20" s="192">
        <v>80.5</v>
      </c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>
        <v>5552.6</v>
      </c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</row>
    <row r="21" spans="1:71" ht="12.75">
      <c r="A21" s="205" t="s">
        <v>492</v>
      </c>
      <c r="B21" s="211" t="s">
        <v>493</v>
      </c>
      <c r="C21" s="196" t="s">
        <v>713</v>
      </c>
      <c r="D21" s="293" t="s">
        <v>245</v>
      </c>
      <c r="E21" s="204">
        <v>225.4</v>
      </c>
      <c r="F21" s="204">
        <v>24</v>
      </c>
      <c r="G21" s="204"/>
      <c r="H21" s="204">
        <v>76.5</v>
      </c>
      <c r="I21" s="204">
        <v>18</v>
      </c>
      <c r="J21" s="204"/>
      <c r="K21" s="204"/>
      <c r="L21" s="205"/>
      <c r="X21" s="291"/>
      <c r="Y21" s="288"/>
      <c r="Z21" s="282"/>
      <c r="AA21" s="282"/>
      <c r="AB21" s="282"/>
      <c r="AC21" s="282"/>
      <c r="AD21" s="282"/>
      <c r="AE21" s="282"/>
      <c r="AF21" s="386">
        <f t="shared" si="4"/>
        <v>319.17808219178085</v>
      </c>
      <c r="AG21" s="282" t="s">
        <v>685</v>
      </c>
      <c r="AH21" s="298">
        <v>23.3</v>
      </c>
      <c r="AI21" s="298">
        <f t="shared" si="2"/>
        <v>73</v>
      </c>
      <c r="AJ21" s="192">
        <f t="shared" si="3"/>
        <v>40</v>
      </c>
      <c r="AK21" s="192">
        <v>20</v>
      </c>
      <c r="AL21" s="192"/>
      <c r="AM21" s="192">
        <v>20</v>
      </c>
      <c r="AN21" s="192"/>
      <c r="AO21" s="192"/>
      <c r="AP21" s="192">
        <v>30</v>
      </c>
      <c r="AQ21" s="192"/>
      <c r="AR21" s="192"/>
      <c r="AS21" s="192"/>
      <c r="AT21" s="192"/>
      <c r="AU21" s="192"/>
      <c r="AV21" s="192"/>
      <c r="AW21" s="192"/>
      <c r="AX21" s="192">
        <v>3</v>
      </c>
      <c r="AY21" s="192">
        <v>80</v>
      </c>
      <c r="AZ21" s="192">
        <v>36</v>
      </c>
      <c r="BA21" s="192"/>
      <c r="BB21" s="192">
        <v>7000</v>
      </c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</row>
    <row r="22" spans="1:71" ht="12.75">
      <c r="A22" s="205" t="s">
        <v>677</v>
      </c>
      <c r="B22" s="211" t="s">
        <v>170</v>
      </c>
      <c r="C22" s="196" t="s">
        <v>713</v>
      </c>
      <c r="D22" s="293" t="s">
        <v>245</v>
      </c>
      <c r="E22" s="204">
        <v>463.8</v>
      </c>
      <c r="F22" s="204">
        <v>645</v>
      </c>
      <c r="G22" s="204"/>
      <c r="H22" s="204">
        <v>534.5</v>
      </c>
      <c r="I22" s="204">
        <v>1839.9</v>
      </c>
      <c r="J22" s="204">
        <f t="shared" si="1"/>
        <v>82.86821705426357</v>
      </c>
      <c r="K22" s="204"/>
      <c r="L22" s="205"/>
      <c r="X22" s="291"/>
      <c r="Y22" s="288"/>
      <c r="Z22" s="282"/>
      <c r="AA22" s="282"/>
      <c r="AB22" s="282"/>
      <c r="AC22" s="282"/>
      <c r="AD22" s="282"/>
      <c r="AE22" s="282"/>
      <c r="AF22" s="386">
        <f t="shared" si="4"/>
        <v>313.20269836170894</v>
      </c>
      <c r="AG22" s="282" t="s">
        <v>686</v>
      </c>
      <c r="AH22" s="282">
        <v>97.5</v>
      </c>
      <c r="AI22" s="298">
        <f t="shared" si="2"/>
        <v>311.3</v>
      </c>
      <c r="AJ22" s="192">
        <f t="shared" si="3"/>
        <v>36</v>
      </c>
      <c r="AK22" s="192">
        <v>10</v>
      </c>
      <c r="AL22" s="192">
        <v>8</v>
      </c>
      <c r="AM22" s="192">
        <v>13</v>
      </c>
      <c r="AN22" s="192">
        <v>5</v>
      </c>
      <c r="AO22" s="192">
        <v>50</v>
      </c>
      <c r="AP22" s="192">
        <v>40</v>
      </c>
      <c r="AQ22" s="192">
        <v>3.5</v>
      </c>
      <c r="AR22" s="192">
        <v>3.8</v>
      </c>
      <c r="AS22" s="192">
        <v>50</v>
      </c>
      <c r="AT22" s="192"/>
      <c r="AU22" s="192">
        <v>125</v>
      </c>
      <c r="AV22" s="192"/>
      <c r="AW22" s="192">
        <v>3</v>
      </c>
      <c r="AX22" s="192"/>
      <c r="AY22" s="192">
        <v>400</v>
      </c>
      <c r="AZ22" s="192">
        <v>180</v>
      </c>
      <c r="BA22" s="192">
        <v>10</v>
      </c>
      <c r="BB22" s="192">
        <v>9830</v>
      </c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</row>
    <row r="23" spans="1:71" ht="12.75">
      <c r="A23" s="205" t="s">
        <v>424</v>
      </c>
      <c r="B23" s="211" t="s">
        <v>494</v>
      </c>
      <c r="C23" s="196" t="s">
        <v>713</v>
      </c>
      <c r="D23" s="293" t="s">
        <v>245</v>
      </c>
      <c r="E23" s="204">
        <v>3011</v>
      </c>
      <c r="F23" s="204">
        <v>4460</v>
      </c>
      <c r="G23" s="204">
        <v>1714</v>
      </c>
      <c r="H23" s="204">
        <v>5300.7</v>
      </c>
      <c r="I23" s="204">
        <v>1165</v>
      </c>
      <c r="J23" s="204">
        <f>H23/F23*100</f>
        <v>118.84977578475335</v>
      </c>
      <c r="K23" s="204">
        <f>H23/G23*100</f>
        <v>309.2590431738623</v>
      </c>
      <c r="L23" s="205"/>
      <c r="X23" s="291"/>
      <c r="Y23" s="288"/>
      <c r="Z23" s="282"/>
      <c r="AA23" s="282"/>
      <c r="AB23" s="282"/>
      <c r="AC23" s="282"/>
      <c r="AD23" s="282"/>
      <c r="AE23" s="282"/>
      <c r="AF23" s="386">
        <f t="shared" si="4"/>
        <v>398.8505747126437</v>
      </c>
      <c r="AG23" s="282" t="s">
        <v>687</v>
      </c>
      <c r="AH23" s="282">
        <v>34.7</v>
      </c>
      <c r="AI23" s="298">
        <v>87</v>
      </c>
      <c r="AJ23" s="192">
        <f t="shared" si="3"/>
        <v>0</v>
      </c>
      <c r="AK23" s="192"/>
      <c r="AL23" s="192"/>
      <c r="AM23" s="192"/>
      <c r="AN23" s="192"/>
      <c r="AO23" s="192"/>
      <c r="AP23" s="192">
        <v>218</v>
      </c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>
        <v>7395</v>
      </c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</row>
    <row r="24" spans="1:71" ht="12.75">
      <c r="A24" s="205" t="s">
        <v>212</v>
      </c>
      <c r="B24" s="211" t="s">
        <v>495</v>
      </c>
      <c r="C24" s="196" t="s">
        <v>280</v>
      </c>
      <c r="D24" s="293" t="s">
        <v>562</v>
      </c>
      <c r="E24" s="389">
        <v>1629</v>
      </c>
      <c r="F24" s="389">
        <v>1044</v>
      </c>
      <c r="G24" s="389">
        <v>874</v>
      </c>
      <c r="H24" s="389">
        <v>642</v>
      </c>
      <c r="I24" s="389">
        <v>642</v>
      </c>
      <c r="J24" s="204">
        <f t="shared" si="1"/>
        <v>61.49425287356321</v>
      </c>
      <c r="K24" s="204">
        <f t="shared" si="0"/>
        <v>73.4553775743707</v>
      </c>
      <c r="L24" s="205"/>
      <c r="X24" s="291"/>
      <c r="Y24" s="288"/>
      <c r="Z24" s="282"/>
      <c r="AA24" s="282"/>
      <c r="AB24" s="282"/>
      <c r="AC24" s="282"/>
      <c r="AD24" s="282"/>
      <c r="AE24" s="282"/>
      <c r="AF24" s="386">
        <f t="shared" si="4"/>
        <v>217.3913043478261</v>
      </c>
      <c r="AG24" s="282" t="s">
        <v>813</v>
      </c>
      <c r="AH24" s="282">
        <v>47.5</v>
      </c>
      <c r="AI24" s="298">
        <f aca="true" t="shared" si="5" ref="AI24:AI32">AJ24+AO24+AP24+AS24+AT24+AU24+AV24+AW24+AX24+AQ24+AR24</f>
        <v>218.5</v>
      </c>
      <c r="AJ24" s="192">
        <f t="shared" si="3"/>
        <v>126</v>
      </c>
      <c r="AK24" s="192"/>
      <c r="AL24" s="192">
        <v>23</v>
      </c>
      <c r="AM24" s="192">
        <v>103</v>
      </c>
      <c r="AN24" s="192"/>
      <c r="AO24" s="192">
        <v>48</v>
      </c>
      <c r="AP24" s="192"/>
      <c r="AQ24" s="192">
        <v>20</v>
      </c>
      <c r="AR24" s="192">
        <v>20</v>
      </c>
      <c r="AS24" s="192"/>
      <c r="AT24" s="192"/>
      <c r="AU24" s="192"/>
      <c r="AV24" s="192"/>
      <c r="AW24" s="192"/>
      <c r="AX24" s="192">
        <v>4.5</v>
      </c>
      <c r="AY24" s="192">
        <v>260</v>
      </c>
      <c r="AZ24" s="192">
        <v>185.6</v>
      </c>
      <c r="BA24" s="192"/>
      <c r="BB24" s="192">
        <v>4350</v>
      </c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</row>
    <row r="25" spans="1:71" ht="12.75">
      <c r="A25" s="206" t="s">
        <v>213</v>
      </c>
      <c r="B25" s="300" t="s">
        <v>496</v>
      </c>
      <c r="C25" s="295" t="s">
        <v>280</v>
      </c>
      <c r="D25" s="301" t="s">
        <v>562</v>
      </c>
      <c r="E25" s="390">
        <v>445</v>
      </c>
      <c r="F25" s="390">
        <v>439</v>
      </c>
      <c r="G25" s="390">
        <v>420</v>
      </c>
      <c r="H25" s="390">
        <v>598</v>
      </c>
      <c r="I25" s="390">
        <v>598</v>
      </c>
      <c r="J25" s="207">
        <f t="shared" si="1"/>
        <v>136.21867881548974</v>
      </c>
      <c r="K25" s="207">
        <f t="shared" si="0"/>
        <v>142.38095238095238</v>
      </c>
      <c r="L25" s="205"/>
      <c r="X25" s="291"/>
      <c r="Y25" s="288"/>
      <c r="Z25" s="282"/>
      <c r="AA25" s="282"/>
      <c r="AB25" s="282"/>
      <c r="AC25" s="282"/>
      <c r="AD25" s="282"/>
      <c r="AE25" s="282"/>
      <c r="AF25" s="386">
        <f t="shared" si="4"/>
        <v>208.83534136546186</v>
      </c>
      <c r="AG25" s="282" t="s">
        <v>814</v>
      </c>
      <c r="AH25" s="282">
        <v>5.2</v>
      </c>
      <c r="AI25" s="298">
        <f t="shared" si="5"/>
        <v>24.9</v>
      </c>
      <c r="AJ25" s="192">
        <f t="shared" si="3"/>
        <v>0</v>
      </c>
      <c r="AK25" s="192"/>
      <c r="AL25" s="192"/>
      <c r="AM25" s="192"/>
      <c r="AN25" s="192"/>
      <c r="AO25" s="192">
        <v>10</v>
      </c>
      <c r="AP25" s="192"/>
      <c r="AQ25" s="192"/>
      <c r="AR25" s="192"/>
      <c r="AS25" s="192"/>
      <c r="AT25" s="192"/>
      <c r="AU25" s="192">
        <v>14.9</v>
      </c>
      <c r="AV25" s="192"/>
      <c r="AW25" s="192"/>
      <c r="AX25" s="192"/>
      <c r="AY25" s="192">
        <v>25</v>
      </c>
      <c r="AZ25" s="192">
        <v>25</v>
      </c>
      <c r="BA25" s="192"/>
      <c r="BB25" s="192">
        <v>1000</v>
      </c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</row>
    <row r="26" spans="1:71" ht="12.75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05"/>
      <c r="X26" s="288"/>
      <c r="Y26" s="288"/>
      <c r="Z26" s="282"/>
      <c r="AA26" s="282"/>
      <c r="AB26" s="282"/>
      <c r="AC26" s="282"/>
      <c r="AD26" s="282"/>
      <c r="AE26" s="282"/>
      <c r="AF26" s="386">
        <f t="shared" si="4"/>
        <v>359.66386554621846</v>
      </c>
      <c r="AG26" s="282" t="s">
        <v>717</v>
      </c>
      <c r="AH26" s="282">
        <v>42.8</v>
      </c>
      <c r="AI26" s="298">
        <f t="shared" si="5"/>
        <v>119</v>
      </c>
      <c r="AJ26" s="192">
        <f t="shared" si="3"/>
        <v>12</v>
      </c>
      <c r="AK26" s="192"/>
      <c r="AL26" s="192">
        <v>12</v>
      </c>
      <c r="AM26" s="192"/>
      <c r="AN26" s="192"/>
      <c r="AO26" s="192"/>
      <c r="AP26" s="192">
        <v>5</v>
      </c>
      <c r="AQ26" s="192"/>
      <c r="AR26" s="192"/>
      <c r="AS26" s="192">
        <v>90</v>
      </c>
      <c r="AT26" s="192"/>
      <c r="AU26" s="192">
        <v>10</v>
      </c>
      <c r="AV26" s="192"/>
      <c r="AW26" s="192"/>
      <c r="AX26" s="192">
        <v>2</v>
      </c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</row>
    <row r="27" spans="1:71" ht="12.75">
      <c r="A27" s="288"/>
      <c r="B27" s="1030" t="s">
        <v>965</v>
      </c>
      <c r="C27" s="1031"/>
      <c r="D27" s="1031"/>
      <c r="E27" s="1031"/>
      <c r="F27" s="1031"/>
      <c r="G27" s="1031"/>
      <c r="H27" s="288"/>
      <c r="I27" s="288"/>
      <c r="J27" s="288"/>
      <c r="K27" s="288"/>
      <c r="L27" s="205"/>
      <c r="X27" s="288"/>
      <c r="Y27" s="288"/>
      <c r="Z27" s="282"/>
      <c r="AA27" s="282"/>
      <c r="AB27" s="282"/>
      <c r="AC27" s="282"/>
      <c r="AD27" s="282"/>
      <c r="AE27" s="282"/>
      <c r="AF27" s="386">
        <f t="shared" si="4"/>
        <v>151.11111111111111</v>
      </c>
      <c r="AG27" s="282" t="s">
        <v>815</v>
      </c>
      <c r="AH27" s="282">
        <v>40.8</v>
      </c>
      <c r="AI27" s="298">
        <f t="shared" si="5"/>
        <v>270</v>
      </c>
      <c r="AJ27" s="192">
        <f t="shared" si="3"/>
        <v>0</v>
      </c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>
        <v>270</v>
      </c>
      <c r="AY27" s="192"/>
      <c r="AZ27" s="192"/>
      <c r="BA27" s="192"/>
      <c r="BB27" s="192">
        <v>4500</v>
      </c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</row>
    <row r="28" spans="1:71" ht="12.75">
      <c r="A28" s="288"/>
      <c r="B28" s="1032"/>
      <c r="C28" s="1032"/>
      <c r="D28" s="1032"/>
      <c r="E28" s="1032"/>
      <c r="F28" s="1032"/>
      <c r="G28" s="1032"/>
      <c r="H28" s="288"/>
      <c r="I28" s="288"/>
      <c r="J28" s="288"/>
      <c r="K28" s="288"/>
      <c r="L28" s="205"/>
      <c r="X28" s="288"/>
      <c r="Y28" s="288"/>
      <c r="Z28" s="282"/>
      <c r="AA28" s="282"/>
      <c r="AB28" s="282"/>
      <c r="AC28" s="282"/>
      <c r="AD28" s="282"/>
      <c r="AE28" s="282"/>
      <c r="AF28" s="386">
        <f t="shared" si="4"/>
        <v>338.3084577114428</v>
      </c>
      <c r="AG28" s="282" t="s">
        <v>816</v>
      </c>
      <c r="AH28" s="282">
        <v>68</v>
      </c>
      <c r="AI28" s="298">
        <f t="shared" si="5"/>
        <v>201</v>
      </c>
      <c r="AJ28" s="192">
        <f>AK28+AL28+AM28+AN28</f>
        <v>35</v>
      </c>
      <c r="AK28" s="192"/>
      <c r="AL28" s="192">
        <v>20</v>
      </c>
      <c r="AM28" s="192">
        <v>15</v>
      </c>
      <c r="AN28" s="192"/>
      <c r="AO28" s="192">
        <v>60</v>
      </c>
      <c r="AP28" s="192">
        <v>80</v>
      </c>
      <c r="AQ28" s="192"/>
      <c r="AR28" s="192">
        <v>26</v>
      </c>
      <c r="AS28" s="192"/>
      <c r="AT28" s="192"/>
      <c r="AU28" s="192"/>
      <c r="AV28" s="192"/>
      <c r="AW28" s="192"/>
      <c r="AX28" s="192"/>
      <c r="AY28" s="192">
        <v>2.4</v>
      </c>
      <c r="AZ28" s="192">
        <v>2.4</v>
      </c>
      <c r="BA28" s="192"/>
      <c r="BB28" s="192">
        <v>9000</v>
      </c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</row>
    <row r="29" spans="1:71" ht="12.75">
      <c r="A29" s="205"/>
      <c r="B29" s="1032"/>
      <c r="C29" s="1032"/>
      <c r="D29" s="1032"/>
      <c r="E29" s="1032"/>
      <c r="F29" s="1032"/>
      <c r="G29" s="1032"/>
      <c r="H29" s="282"/>
      <c r="I29" s="282"/>
      <c r="J29" s="282"/>
      <c r="K29" s="282"/>
      <c r="L29" s="205"/>
      <c r="X29" s="282"/>
      <c r="Y29" s="282"/>
      <c r="Z29" s="282"/>
      <c r="AA29" s="282"/>
      <c r="AB29" s="282"/>
      <c r="AC29" s="282"/>
      <c r="AD29" s="282"/>
      <c r="AE29" s="282"/>
      <c r="AF29" s="386"/>
      <c r="AG29" s="282"/>
      <c r="AH29" s="298"/>
      <c r="AI29" s="298">
        <f t="shared" si="5"/>
        <v>0</v>
      </c>
      <c r="AJ29" s="192">
        <f t="shared" si="3"/>
        <v>0</v>
      </c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</row>
    <row r="30" spans="1:71" ht="12.75">
      <c r="A30" s="205"/>
      <c r="B30" s="205"/>
      <c r="C30" s="205"/>
      <c r="D30" s="282"/>
      <c r="E30" s="282"/>
      <c r="F30" s="282"/>
      <c r="G30" s="282"/>
      <c r="H30" s="282"/>
      <c r="I30" s="282"/>
      <c r="J30" s="292"/>
      <c r="K30" s="292"/>
      <c r="L30" s="205"/>
      <c r="X30" s="205"/>
      <c r="Y30" s="205"/>
      <c r="Z30" s="282"/>
      <c r="AA30" s="282"/>
      <c r="AB30" s="282"/>
      <c r="AC30" s="282"/>
      <c r="AD30" s="282"/>
      <c r="AE30" s="282"/>
      <c r="AF30" s="386"/>
      <c r="AG30" s="282" t="s">
        <v>413</v>
      </c>
      <c r="AH30" s="298"/>
      <c r="AI30" s="298">
        <f t="shared" si="5"/>
        <v>0</v>
      </c>
      <c r="AJ30" s="192">
        <f t="shared" si="3"/>
        <v>0</v>
      </c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</row>
    <row r="31" spans="1:71" ht="12.75">
      <c r="A31" s="292"/>
      <c r="B31" s="205"/>
      <c r="C31" s="205"/>
      <c r="D31" s="203"/>
      <c r="E31" s="204"/>
      <c r="F31" s="204"/>
      <c r="G31" s="204"/>
      <c r="H31" s="204"/>
      <c r="I31" s="204"/>
      <c r="J31" s="204"/>
      <c r="K31" s="204"/>
      <c r="L31" s="205"/>
      <c r="M31" s="205"/>
      <c r="N31" s="205"/>
      <c r="O31" s="205"/>
      <c r="P31" s="282"/>
      <c r="Q31" s="282"/>
      <c r="R31" s="282"/>
      <c r="S31" s="282"/>
      <c r="T31" s="282"/>
      <c r="U31" s="282"/>
      <c r="V31" s="292"/>
      <c r="W31" s="292"/>
      <c r="X31" s="205"/>
      <c r="Y31" s="205"/>
      <c r="Z31" s="282"/>
      <c r="AA31" s="282"/>
      <c r="AB31" s="282"/>
      <c r="AC31" s="282"/>
      <c r="AD31" s="282"/>
      <c r="AE31" s="282"/>
      <c r="AF31" s="386"/>
      <c r="AG31" s="282"/>
      <c r="AH31" s="298"/>
      <c r="AI31" s="298">
        <f t="shared" si="5"/>
        <v>0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</row>
    <row r="32" spans="1:71" ht="12.75">
      <c r="A32" s="292"/>
      <c r="B32" s="205"/>
      <c r="C32" s="205"/>
      <c r="D32" s="203"/>
      <c r="E32" s="205"/>
      <c r="F32" s="205"/>
      <c r="G32" s="204"/>
      <c r="H32" s="205"/>
      <c r="I32" s="204"/>
      <c r="J32" s="204"/>
      <c r="K32" s="204"/>
      <c r="L32" s="205"/>
      <c r="M32" s="205"/>
      <c r="N32" s="205"/>
      <c r="O32" s="205"/>
      <c r="P32" s="282"/>
      <c r="Q32" s="282"/>
      <c r="R32" s="282"/>
      <c r="S32" s="282"/>
      <c r="T32" s="282"/>
      <c r="U32" s="282"/>
      <c r="V32" s="292"/>
      <c r="W32" s="292"/>
      <c r="X32" s="205"/>
      <c r="Y32" s="205"/>
      <c r="Z32" s="282"/>
      <c r="AA32" s="282"/>
      <c r="AB32" s="282"/>
      <c r="AC32" s="282"/>
      <c r="AD32" s="282"/>
      <c r="AE32" s="282"/>
      <c r="AF32" s="386"/>
      <c r="AG32" s="205" t="s">
        <v>281</v>
      </c>
      <c r="AH32" s="205"/>
      <c r="AI32" s="298">
        <f t="shared" si="5"/>
        <v>0</v>
      </c>
      <c r="AJ32" s="192">
        <f t="shared" si="3"/>
        <v>0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</row>
    <row r="33" spans="1:71" ht="12.75">
      <c r="A33" s="291"/>
      <c r="B33" s="205"/>
      <c r="C33" s="291"/>
      <c r="D33" s="203"/>
      <c r="E33" s="204"/>
      <c r="F33" s="204"/>
      <c r="G33" s="204"/>
      <c r="H33" s="204"/>
      <c r="I33" s="204"/>
      <c r="J33" s="204"/>
      <c r="K33" s="204"/>
      <c r="L33" s="205"/>
      <c r="M33" s="205"/>
      <c r="N33" s="205"/>
      <c r="O33" s="205"/>
      <c r="P33" s="205"/>
      <c r="Q33" s="205"/>
      <c r="R33" s="205"/>
      <c r="S33" s="205"/>
      <c r="T33" s="205"/>
      <c r="U33" s="282"/>
      <c r="V33" s="292"/>
      <c r="W33" s="292"/>
      <c r="X33" s="205"/>
      <c r="Y33" s="205"/>
      <c r="Z33" s="203"/>
      <c r="AA33" s="205"/>
      <c r="AB33" s="205"/>
      <c r="AC33" s="205"/>
      <c r="AD33" s="205"/>
      <c r="AE33" s="204"/>
      <c r="AF33" s="386"/>
      <c r="AG33" s="282"/>
      <c r="AH33" s="288"/>
      <c r="AI33" s="288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</row>
    <row r="34" spans="1:71" ht="12.75">
      <c r="A34" s="403"/>
      <c r="B34" s="205"/>
      <c r="C34" s="205"/>
      <c r="D34" s="203"/>
      <c r="E34" s="204"/>
      <c r="F34" s="204"/>
      <c r="G34" s="204"/>
      <c r="H34" s="204"/>
      <c r="I34" s="204"/>
      <c r="J34" s="204"/>
      <c r="K34" s="204"/>
      <c r="L34" s="205"/>
      <c r="M34" s="205"/>
      <c r="N34" s="205"/>
      <c r="O34" s="205"/>
      <c r="P34" s="205"/>
      <c r="Q34" s="205"/>
      <c r="R34" s="205"/>
      <c r="S34" s="205"/>
      <c r="T34" s="205"/>
      <c r="U34" s="282"/>
      <c r="V34" s="292"/>
      <c r="W34" s="292"/>
      <c r="X34" s="205"/>
      <c r="Y34" s="205"/>
      <c r="Z34" s="203"/>
      <c r="AA34" s="205"/>
      <c r="AB34" s="205"/>
      <c r="AC34" s="204"/>
      <c r="AD34" s="205"/>
      <c r="AE34" s="204"/>
      <c r="AF34" s="386">
        <f t="shared" si="4"/>
        <v>331.4693547200353</v>
      </c>
      <c r="AG34" s="338" t="s">
        <v>144</v>
      </c>
      <c r="AH34" s="338">
        <f aca="true" t="shared" si="6" ref="AH34:BG34">SUM(AH13:AH33)</f>
        <v>901</v>
      </c>
      <c r="AI34" s="338">
        <f t="shared" si="6"/>
        <v>2718.2000000000003</v>
      </c>
      <c r="AJ34" s="338">
        <f t="shared" si="6"/>
        <v>483</v>
      </c>
      <c r="AK34" s="338">
        <f t="shared" si="6"/>
        <v>45</v>
      </c>
      <c r="AL34" s="338">
        <f t="shared" si="6"/>
        <v>74</v>
      </c>
      <c r="AM34" s="338">
        <f t="shared" si="6"/>
        <v>359</v>
      </c>
      <c r="AN34" s="338">
        <f t="shared" si="6"/>
        <v>5</v>
      </c>
      <c r="AO34" s="338">
        <f t="shared" si="6"/>
        <v>399</v>
      </c>
      <c r="AP34" s="338">
        <f t="shared" si="6"/>
        <v>709.5</v>
      </c>
      <c r="AQ34" s="338">
        <f t="shared" si="6"/>
        <v>43.5</v>
      </c>
      <c r="AR34" s="338">
        <f t="shared" si="6"/>
        <v>99.8</v>
      </c>
      <c r="AS34" s="338">
        <f t="shared" si="6"/>
        <v>165</v>
      </c>
      <c r="AT34" s="338">
        <f t="shared" si="6"/>
        <v>0</v>
      </c>
      <c r="AU34" s="338">
        <f t="shared" si="6"/>
        <v>389.9</v>
      </c>
      <c r="AV34" s="338">
        <f t="shared" si="6"/>
        <v>70</v>
      </c>
      <c r="AW34" s="338">
        <f t="shared" si="6"/>
        <v>131</v>
      </c>
      <c r="AX34" s="338">
        <f t="shared" si="6"/>
        <v>358.5</v>
      </c>
      <c r="AY34" s="338">
        <f t="shared" si="6"/>
        <v>2762.4</v>
      </c>
      <c r="AZ34" s="338">
        <f t="shared" si="6"/>
        <v>837.8</v>
      </c>
      <c r="BA34" s="338">
        <f t="shared" si="6"/>
        <v>45</v>
      </c>
      <c r="BB34" s="338">
        <f t="shared" si="6"/>
        <v>77570.3</v>
      </c>
      <c r="BC34" s="339">
        <f t="shared" si="6"/>
        <v>5</v>
      </c>
      <c r="BD34" s="338">
        <f t="shared" si="6"/>
        <v>6</v>
      </c>
      <c r="BE34" s="339">
        <f t="shared" si="6"/>
        <v>0</v>
      </c>
      <c r="BF34" s="339">
        <f t="shared" si="6"/>
        <v>0</v>
      </c>
      <c r="BG34" s="339">
        <f t="shared" si="6"/>
        <v>0</v>
      </c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</row>
    <row r="35" spans="1:71" ht="12.75">
      <c r="A35" s="292"/>
      <c r="B35" s="205"/>
      <c r="C35" s="205"/>
      <c r="D35" s="203"/>
      <c r="E35" s="204"/>
      <c r="F35" s="204"/>
      <c r="G35" s="204"/>
      <c r="H35" s="204"/>
      <c r="I35" s="204"/>
      <c r="J35" s="204"/>
      <c r="K35" s="204"/>
      <c r="L35" s="205"/>
      <c r="M35" s="203"/>
      <c r="N35" s="203"/>
      <c r="O35" s="203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205"/>
      <c r="AB35" s="204"/>
      <c r="AC35" s="205"/>
      <c r="AD35" s="205"/>
      <c r="AE35" s="204"/>
      <c r="AF35" s="204"/>
      <c r="AG35" s="282"/>
      <c r="AH35" s="282"/>
      <c r="AI35" s="28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</row>
    <row r="36" spans="1:71" ht="12.7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3"/>
      <c r="AA36" s="282"/>
      <c r="AB36" s="282"/>
      <c r="AC36" s="282"/>
      <c r="AD36" s="282"/>
      <c r="AE36" s="282"/>
      <c r="AF36" s="282"/>
      <c r="AG36" s="282"/>
      <c r="AH36" s="282"/>
      <c r="AI36" s="28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</row>
    <row r="37" spans="1:71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</row>
    <row r="38" spans="1:71" ht="12.7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</row>
    <row r="39" spans="1:71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</row>
    <row r="40" spans="1:71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</row>
    <row r="41" spans="1:71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82"/>
      <c r="M41" s="205"/>
      <c r="N41" s="205"/>
      <c r="O41" s="205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</row>
    <row r="42" spans="1:71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82"/>
      <c r="M42" s="205"/>
      <c r="N42" s="205"/>
      <c r="O42" s="205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</row>
    <row r="43" spans="1:71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82"/>
      <c r="M43" s="205"/>
      <c r="N43" s="205"/>
      <c r="O43" s="205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</row>
    <row r="44" spans="1:71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82"/>
      <c r="M44" s="205"/>
      <c r="N44" s="205"/>
      <c r="O44" s="205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</row>
    <row r="45" spans="1:71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82"/>
      <c r="M45" s="205"/>
      <c r="N45" s="205"/>
      <c r="O45" s="205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</row>
    <row r="46" spans="1:7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05"/>
      <c r="N46" s="205"/>
      <c r="O46" s="205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</row>
    <row r="47" spans="1:7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05"/>
      <c r="N47" s="205"/>
      <c r="O47" s="205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</row>
    <row r="48" spans="1:7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05"/>
      <c r="N48" s="205"/>
      <c r="O48" s="205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</row>
    <row r="49" spans="1:71" ht="12.7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05"/>
      <c r="N49" s="205"/>
      <c r="O49" s="205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</row>
    <row r="50" spans="1:71" ht="12.75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05"/>
      <c r="N50" s="205"/>
      <c r="O50" s="205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</row>
    <row r="51" spans="1:71" ht="12.75">
      <c r="A51" s="282"/>
      <c r="B51" s="282"/>
      <c r="C51" s="282"/>
      <c r="D51" s="282"/>
      <c r="E51" s="282"/>
      <c r="F51" s="282"/>
      <c r="G51" s="282" t="s">
        <v>660</v>
      </c>
      <c r="H51" s="282"/>
      <c r="I51" s="282"/>
      <c r="J51" s="282"/>
      <c r="K51" s="282"/>
      <c r="L51" s="282"/>
      <c r="M51" s="205"/>
      <c r="N51" s="205"/>
      <c r="O51" s="205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</row>
    <row r="52" spans="1:71" ht="12.7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05"/>
      <c r="N52" s="205"/>
      <c r="O52" s="205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</row>
    <row r="53" spans="1:71" ht="12.7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05"/>
      <c r="N53" s="205"/>
      <c r="O53" s="205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</row>
    <row r="54" spans="1:71" ht="12.7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05"/>
      <c r="N54" s="205"/>
      <c r="O54" s="205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</row>
    <row r="55" spans="1:71" ht="12.75">
      <c r="A55" s="282"/>
      <c r="B55" s="282"/>
      <c r="C55" s="282"/>
      <c r="D55" s="282"/>
      <c r="E55" s="282"/>
      <c r="F55" s="282"/>
      <c r="G55" s="282"/>
      <c r="H55" s="282">
        <v>10729.9</v>
      </c>
      <c r="I55" s="282"/>
      <c r="J55" s="282"/>
      <c r="K55" s="282"/>
      <c r="L55" s="282"/>
      <c r="M55" s="205"/>
      <c r="N55" s="205"/>
      <c r="O55" s="205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</row>
    <row r="56" spans="1:71" ht="12.75">
      <c r="A56" s="282"/>
      <c r="B56" s="282"/>
      <c r="C56" s="282"/>
      <c r="D56" s="282"/>
      <c r="E56" s="282"/>
      <c r="F56" s="282"/>
      <c r="G56" s="282"/>
      <c r="H56" s="282">
        <v>19.5</v>
      </c>
      <c r="I56" s="282"/>
      <c r="J56" s="282"/>
      <c r="K56" s="282"/>
      <c r="L56" s="282"/>
      <c r="M56" s="205"/>
      <c r="N56" s="205"/>
      <c r="O56" s="205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</row>
    <row r="57" spans="1:71" ht="12.75">
      <c r="A57" s="282"/>
      <c r="B57" s="282"/>
      <c r="C57" s="282"/>
      <c r="D57" s="282"/>
      <c r="E57" s="282"/>
      <c r="F57" s="282"/>
      <c r="G57" s="282"/>
      <c r="H57" s="282">
        <v>189589</v>
      </c>
      <c r="I57" s="282"/>
      <c r="J57" s="282"/>
      <c r="K57" s="282"/>
      <c r="L57" s="282"/>
      <c r="M57" s="205"/>
      <c r="N57" s="205"/>
      <c r="O57" s="205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</row>
    <row r="58" spans="1:71" ht="12.7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05"/>
      <c r="N58" s="205"/>
      <c r="O58" s="205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</row>
    <row r="59" spans="1:71" ht="12.7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05"/>
      <c r="N59" s="205"/>
      <c r="O59" s="205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</row>
    <row r="60" spans="1:71" ht="12.7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05"/>
      <c r="N60" s="205"/>
      <c r="O60" s="205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</row>
    <row r="61" spans="1:71" ht="12.7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05"/>
      <c r="N61" s="205"/>
      <c r="O61" s="205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</row>
    <row r="62" spans="1:71" ht="12.7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05"/>
      <c r="N62" s="205"/>
      <c r="O62" s="205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</row>
    <row r="63" spans="1:71" ht="12.75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05"/>
      <c r="N63" s="205"/>
      <c r="O63" s="205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</row>
    <row r="64" spans="1:71" ht="12.75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05"/>
      <c r="N64" s="205"/>
      <c r="O64" s="205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</row>
    <row r="65" spans="1:71" ht="12.75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05"/>
      <c r="N65" s="205"/>
      <c r="O65" s="205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</row>
    <row r="66" spans="1:71" ht="12.75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05"/>
      <c r="N66" s="205"/>
      <c r="O66" s="205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</row>
    <row r="67" spans="1:71" ht="12.75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05"/>
      <c r="N67" s="205"/>
      <c r="O67" s="205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</row>
    <row r="68" spans="1:71" ht="12.75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</row>
    <row r="69" spans="1:71" ht="12.75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</row>
    <row r="70" spans="1:71" ht="12.75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</row>
    <row r="71" spans="1:71" ht="12.75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</row>
    <row r="72" spans="1:71" ht="12.75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</row>
    <row r="73" spans="1:71" ht="12.75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</row>
    <row r="74" spans="1:71" ht="12.75">
      <c r="A74" s="282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</row>
    <row r="75" spans="1:71" ht="12.75">
      <c r="A75" s="282"/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</row>
    <row r="76" spans="1:71" ht="12.75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</row>
    <row r="77" spans="1:71" ht="12.75">
      <c r="A77" s="282"/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</row>
    <row r="78" spans="1:71" ht="12.75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</row>
    <row r="79" spans="1:71" ht="12.75">
      <c r="A79" s="282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</row>
    <row r="80" spans="1:71" ht="12.75">
      <c r="A80" s="282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</row>
    <row r="81" spans="1:71" ht="12.75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</row>
    <row r="82" spans="1:71" ht="12.75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</row>
    <row r="83" spans="1:71" ht="12.75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</row>
    <row r="84" spans="1:71" ht="12.75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</row>
    <row r="85" spans="1:71" ht="12.75">
      <c r="A85" s="282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</row>
    <row r="86" spans="1:71" ht="12.75">
      <c r="A86" s="282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</row>
    <row r="87" spans="1:71" ht="12.75">
      <c r="A87" s="282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</row>
    <row r="88" spans="1:71" ht="12.75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</row>
    <row r="89" spans="1:71" ht="12.75">
      <c r="A89" s="282"/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</row>
    <row r="90" spans="1:71" ht="12.75">
      <c r="A90" s="282"/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</row>
    <row r="91" spans="1:71" ht="12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209"/>
      <c r="Q91" s="209"/>
      <c r="R91" s="191"/>
      <c r="S91" s="191"/>
      <c r="T91" s="191"/>
      <c r="U91" s="191"/>
      <c r="V91" s="191"/>
      <c r="W91" s="191"/>
      <c r="X91" s="191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</row>
    <row r="92" spans="1:71" ht="12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209"/>
      <c r="Q92" s="209"/>
      <c r="R92" s="191"/>
      <c r="S92" s="191"/>
      <c r="T92" s="191"/>
      <c r="U92" s="191"/>
      <c r="V92" s="191"/>
      <c r="W92" s="191"/>
      <c r="X92" s="191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</row>
    <row r="93" spans="1:71" ht="12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209"/>
      <c r="Q93" s="209"/>
      <c r="R93" s="191"/>
      <c r="S93" s="191"/>
      <c r="T93" s="191"/>
      <c r="U93" s="191"/>
      <c r="V93" s="191"/>
      <c r="W93" s="191"/>
      <c r="X93" s="191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</row>
    <row r="94" spans="1:71" ht="12.7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209"/>
      <c r="Q94" s="209"/>
      <c r="R94" s="191"/>
      <c r="S94" s="191"/>
      <c r="T94" s="191"/>
      <c r="U94" s="191"/>
      <c r="V94" s="191"/>
      <c r="W94" s="191"/>
      <c r="X94" s="191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</row>
    <row r="95" spans="1:71" ht="12.7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209"/>
      <c r="Q95" s="209"/>
      <c r="R95" s="191"/>
      <c r="S95" s="191"/>
      <c r="T95" s="191"/>
      <c r="U95" s="191"/>
      <c r="V95" s="191"/>
      <c r="W95" s="191"/>
      <c r="X95" s="191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</row>
    <row r="96" spans="1:71" ht="12.7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209"/>
      <c r="Q96" s="209"/>
      <c r="R96" s="191"/>
      <c r="S96" s="191"/>
      <c r="T96" s="191"/>
      <c r="U96" s="191"/>
      <c r="V96" s="191"/>
      <c r="W96" s="191"/>
      <c r="X96" s="191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</row>
    <row r="97" spans="1:71" ht="12.7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209"/>
      <c r="Q97" s="209"/>
      <c r="R97" s="191"/>
      <c r="S97" s="191"/>
      <c r="T97" s="191"/>
      <c r="U97" s="191"/>
      <c r="V97" s="191"/>
      <c r="W97" s="191"/>
      <c r="X97" s="191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</row>
    <row r="98" spans="1:71" ht="12.7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209"/>
      <c r="Q98" s="209"/>
      <c r="R98" s="191"/>
      <c r="S98" s="191"/>
      <c r="T98" s="191"/>
      <c r="U98" s="191"/>
      <c r="V98" s="191"/>
      <c r="W98" s="191"/>
      <c r="X98" s="191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</row>
    <row r="99" spans="1:71" ht="12.7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209"/>
      <c r="Q99" s="209"/>
      <c r="R99" s="191"/>
      <c r="S99" s="191"/>
      <c r="T99" s="191"/>
      <c r="U99" s="191"/>
      <c r="V99" s="191"/>
      <c r="W99" s="191"/>
      <c r="X99" s="191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</row>
    <row r="100" spans="1:71" ht="12.7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209"/>
      <c r="Q100" s="209"/>
      <c r="R100" s="191"/>
      <c r="S100" s="191"/>
      <c r="T100" s="191"/>
      <c r="U100" s="191"/>
      <c r="V100" s="191"/>
      <c r="W100" s="191"/>
      <c r="X100" s="191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</row>
    <row r="101" spans="1:71" ht="12.7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209"/>
      <c r="Q101" s="209"/>
      <c r="R101" s="191"/>
      <c r="S101" s="191"/>
      <c r="T101" s="191"/>
      <c r="U101" s="191"/>
      <c r="V101" s="191"/>
      <c r="W101" s="191"/>
      <c r="X101" s="191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</row>
    <row r="102" spans="1:71" ht="12.7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209"/>
      <c r="Q102" s="209"/>
      <c r="R102" s="191"/>
      <c r="S102" s="191"/>
      <c r="T102" s="191"/>
      <c r="U102" s="191"/>
      <c r="V102" s="191"/>
      <c r="W102" s="191"/>
      <c r="X102" s="191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</row>
    <row r="103" spans="1:71" ht="12.7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209"/>
      <c r="Q103" s="209"/>
      <c r="R103" s="191"/>
      <c r="S103" s="191"/>
      <c r="T103" s="191"/>
      <c r="U103" s="191"/>
      <c r="V103" s="191"/>
      <c r="W103" s="191"/>
      <c r="X103" s="191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</row>
    <row r="104" spans="1:71" ht="12.7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209"/>
      <c r="Q104" s="209"/>
      <c r="R104" s="191"/>
      <c r="S104" s="191"/>
      <c r="T104" s="191"/>
      <c r="U104" s="191"/>
      <c r="V104" s="191"/>
      <c r="W104" s="191"/>
      <c r="X104" s="191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</row>
    <row r="105" spans="1:71" ht="12.7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209"/>
      <c r="Q105" s="209"/>
      <c r="R105" s="191"/>
      <c r="S105" s="191"/>
      <c r="T105" s="191"/>
      <c r="U105" s="191"/>
      <c r="V105" s="191"/>
      <c r="W105" s="191"/>
      <c r="X105" s="191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</row>
    <row r="106" spans="1:71" ht="12.7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209"/>
      <c r="Q106" s="209"/>
      <c r="R106" s="191"/>
      <c r="S106" s="191"/>
      <c r="T106" s="191"/>
      <c r="U106" s="191"/>
      <c r="V106" s="191"/>
      <c r="W106" s="191"/>
      <c r="X106" s="191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</row>
    <row r="107" spans="1:71" ht="12.7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209"/>
      <c r="Q107" s="209"/>
      <c r="R107" s="191"/>
      <c r="S107" s="191"/>
      <c r="T107" s="191"/>
      <c r="U107" s="191"/>
      <c r="V107" s="191"/>
      <c r="W107" s="191"/>
      <c r="X107" s="191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</row>
    <row r="108" spans="1:71" ht="12.7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209"/>
      <c r="Q108" s="209"/>
      <c r="R108" s="191"/>
      <c r="S108" s="191"/>
      <c r="T108" s="191"/>
      <c r="U108" s="191"/>
      <c r="V108" s="191"/>
      <c r="W108" s="191"/>
      <c r="X108" s="191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</row>
    <row r="109" spans="1:71" ht="12.7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209"/>
      <c r="Q109" s="209"/>
      <c r="R109" s="191"/>
      <c r="S109" s="191"/>
      <c r="T109" s="191"/>
      <c r="U109" s="191"/>
      <c r="V109" s="191"/>
      <c r="W109" s="191"/>
      <c r="X109" s="191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</row>
    <row r="110" spans="1:71" ht="12.75">
      <c r="A110" s="278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191"/>
      <c r="N110" s="191"/>
      <c r="O110" s="191"/>
      <c r="P110" s="209"/>
      <c r="Q110" s="209"/>
      <c r="R110" s="191"/>
      <c r="S110" s="191"/>
      <c r="T110" s="191"/>
      <c r="U110" s="191"/>
      <c r="V110" s="191"/>
      <c r="W110" s="191"/>
      <c r="X110" s="191"/>
      <c r="Y110" s="192"/>
      <c r="Z110" s="192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</row>
    <row r="111" spans="1:71" ht="12.75">
      <c r="A111" s="278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191"/>
      <c r="N111" s="191"/>
      <c r="O111" s="191"/>
      <c r="P111" s="209"/>
      <c r="Q111" s="209"/>
      <c r="R111" s="191"/>
      <c r="S111" s="191"/>
      <c r="T111" s="191"/>
      <c r="U111" s="191"/>
      <c r="V111" s="191"/>
      <c r="W111" s="191"/>
      <c r="X111" s="191"/>
      <c r="Y111" s="192"/>
      <c r="Z111" s="192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</row>
    <row r="112" spans="1:71" ht="12.75">
      <c r="A112" s="278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191"/>
      <c r="N112" s="191"/>
      <c r="O112" s="191"/>
      <c r="P112" s="209"/>
      <c r="Q112" s="209"/>
      <c r="R112" s="191"/>
      <c r="S112" s="191"/>
      <c r="T112" s="191"/>
      <c r="U112" s="191"/>
      <c r="V112" s="191"/>
      <c r="W112" s="191"/>
      <c r="X112" s="191"/>
      <c r="Y112" s="192"/>
      <c r="Z112" s="192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</row>
    <row r="113" spans="1:71" ht="12.75">
      <c r="A113" s="278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191"/>
      <c r="N113" s="191"/>
      <c r="O113" s="191"/>
      <c r="P113" s="209"/>
      <c r="Q113" s="209"/>
      <c r="R113" s="191"/>
      <c r="S113" s="191"/>
      <c r="T113" s="191"/>
      <c r="U113" s="191"/>
      <c r="V113" s="191"/>
      <c r="W113" s="191"/>
      <c r="X113" s="191"/>
      <c r="Y113" s="192"/>
      <c r="Z113" s="192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</row>
    <row r="114" spans="1:71" ht="12.75">
      <c r="A114" s="279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191"/>
      <c r="N114" s="191"/>
      <c r="O114" s="191"/>
      <c r="P114" s="209"/>
      <c r="Q114" s="209"/>
      <c r="R114" s="191"/>
      <c r="S114" s="191"/>
      <c r="T114" s="191"/>
      <c r="U114" s="191"/>
      <c r="V114" s="191"/>
      <c r="W114" s="191"/>
      <c r="X114" s="191"/>
      <c r="Y114" s="192"/>
      <c r="Z114" s="192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</row>
    <row r="115" spans="1:71" ht="12.75">
      <c r="A115" s="279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191"/>
      <c r="N115" s="191"/>
      <c r="O115" s="191"/>
      <c r="P115" s="209"/>
      <c r="Q115" s="209"/>
      <c r="R115" s="191"/>
      <c r="S115" s="191"/>
      <c r="T115" s="191"/>
      <c r="U115" s="191"/>
      <c r="V115" s="191"/>
      <c r="W115" s="191"/>
      <c r="X115" s="191"/>
      <c r="Y115" s="192"/>
      <c r="Z115" s="192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</row>
    <row r="116" spans="1:71" ht="12.75">
      <c r="A116" s="279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191"/>
      <c r="N116" s="191"/>
      <c r="O116" s="191"/>
      <c r="P116" s="209"/>
      <c r="Q116" s="209"/>
      <c r="R116" s="191"/>
      <c r="S116" s="191"/>
      <c r="T116" s="191"/>
      <c r="U116" s="191"/>
      <c r="V116" s="191"/>
      <c r="W116" s="191"/>
      <c r="X116" s="191"/>
      <c r="Y116" s="192"/>
      <c r="Z116" s="192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</row>
    <row r="117" spans="1:71" ht="12.75">
      <c r="A117" s="279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191"/>
      <c r="N117" s="191"/>
      <c r="O117" s="191"/>
      <c r="P117" s="209"/>
      <c r="Q117" s="209"/>
      <c r="R117" s="191"/>
      <c r="S117" s="191"/>
      <c r="T117" s="191"/>
      <c r="U117" s="191"/>
      <c r="V117" s="191"/>
      <c r="W117" s="191"/>
      <c r="X117" s="191"/>
      <c r="Y117" s="192"/>
      <c r="Z117" s="192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</row>
    <row r="118" spans="1:71" ht="12.75">
      <c r="A118" s="279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191"/>
      <c r="N118" s="191"/>
      <c r="O118" s="191"/>
      <c r="P118" s="209"/>
      <c r="Q118" s="209"/>
      <c r="R118" s="191"/>
      <c r="S118" s="191"/>
      <c r="T118" s="191"/>
      <c r="U118" s="191"/>
      <c r="V118" s="191"/>
      <c r="W118" s="191"/>
      <c r="X118" s="191"/>
      <c r="Y118" s="192"/>
      <c r="Z118" s="192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</row>
    <row r="119" spans="1:71" ht="12.75">
      <c r="A119" s="279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191"/>
      <c r="N119" s="191"/>
      <c r="O119" s="191"/>
      <c r="P119" s="209"/>
      <c r="Q119" s="209"/>
      <c r="R119" s="191"/>
      <c r="S119" s="191"/>
      <c r="T119" s="191"/>
      <c r="U119" s="191"/>
      <c r="V119" s="191"/>
      <c r="W119" s="191"/>
      <c r="X119" s="191"/>
      <c r="Y119" s="192"/>
      <c r="Z119" s="192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</row>
    <row r="120" spans="1:71" ht="12.75">
      <c r="A120" s="279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191"/>
      <c r="N120" s="191"/>
      <c r="O120" s="191"/>
      <c r="P120" s="209"/>
      <c r="Q120" s="209"/>
      <c r="R120" s="191"/>
      <c r="S120" s="191"/>
      <c r="T120" s="191"/>
      <c r="U120" s="191"/>
      <c r="V120" s="191"/>
      <c r="W120" s="191"/>
      <c r="X120" s="191"/>
      <c r="Y120" s="192"/>
      <c r="Z120" s="192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</row>
    <row r="121" spans="1:71" ht="12.75">
      <c r="A121" s="279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191"/>
      <c r="N121" s="191"/>
      <c r="O121" s="191"/>
      <c r="P121" s="209"/>
      <c r="Q121" s="209"/>
      <c r="R121" s="191"/>
      <c r="S121" s="191"/>
      <c r="T121" s="191"/>
      <c r="U121" s="191"/>
      <c r="V121" s="191"/>
      <c r="W121" s="191"/>
      <c r="X121" s="191"/>
      <c r="Y121" s="192"/>
      <c r="Z121" s="192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</row>
    <row r="122" spans="1:71" ht="12.75">
      <c r="A122" s="279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191"/>
      <c r="N122" s="191"/>
      <c r="O122" s="191"/>
      <c r="P122" s="209"/>
      <c r="Q122" s="209"/>
      <c r="R122" s="191"/>
      <c r="S122" s="191"/>
      <c r="T122" s="191"/>
      <c r="U122" s="191"/>
      <c r="V122" s="191"/>
      <c r="W122" s="191"/>
      <c r="X122" s="191"/>
      <c r="Y122" s="192"/>
      <c r="Z122" s="192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</row>
    <row r="123" spans="1:71" ht="12.75">
      <c r="A123" s="279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191"/>
      <c r="N123" s="191"/>
      <c r="O123" s="191"/>
      <c r="P123" s="209"/>
      <c r="Q123" s="209"/>
      <c r="R123" s="191"/>
      <c r="S123" s="191"/>
      <c r="T123" s="191"/>
      <c r="U123" s="191"/>
      <c r="V123" s="191"/>
      <c r="W123" s="191"/>
      <c r="X123" s="191"/>
      <c r="Y123" s="192"/>
      <c r="Z123" s="192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</row>
    <row r="124" spans="1:71" ht="12.75">
      <c r="A124" s="279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191"/>
      <c r="N124" s="191"/>
      <c r="O124" s="191"/>
      <c r="P124" s="209"/>
      <c r="Q124" s="209"/>
      <c r="R124" s="191"/>
      <c r="S124" s="191"/>
      <c r="T124" s="191"/>
      <c r="U124" s="191"/>
      <c r="V124" s="191"/>
      <c r="W124" s="191"/>
      <c r="X124" s="191"/>
      <c r="Y124" s="192"/>
      <c r="Z124" s="192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</row>
    <row r="125" spans="1:71" ht="12.75">
      <c r="A125" s="279"/>
      <c r="B125" s="279"/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191"/>
      <c r="N125" s="191"/>
      <c r="O125" s="191"/>
      <c r="P125" s="209"/>
      <c r="Q125" s="209"/>
      <c r="R125" s="191"/>
      <c r="S125" s="191"/>
      <c r="T125" s="191"/>
      <c r="U125" s="191"/>
      <c r="V125" s="191"/>
      <c r="W125" s="191"/>
      <c r="X125" s="191"/>
      <c r="Y125" s="192"/>
      <c r="Z125" s="192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</row>
    <row r="126" spans="1:71" ht="12.75">
      <c r="A126" s="279"/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191"/>
      <c r="N126" s="191"/>
      <c r="O126" s="191"/>
      <c r="P126" s="209"/>
      <c r="Q126" s="209"/>
      <c r="R126" s="191"/>
      <c r="S126" s="191"/>
      <c r="T126" s="191"/>
      <c r="U126" s="191"/>
      <c r="V126" s="191"/>
      <c r="W126" s="191"/>
      <c r="X126" s="191"/>
      <c r="Y126" s="192"/>
      <c r="Z126" s="192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</row>
    <row r="127" spans="1:71" ht="12.75">
      <c r="A127" s="279"/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191"/>
      <c r="N127" s="191"/>
      <c r="O127" s="191"/>
      <c r="P127" s="209"/>
      <c r="Q127" s="209"/>
      <c r="R127" s="191"/>
      <c r="S127" s="191"/>
      <c r="T127" s="191"/>
      <c r="U127" s="191"/>
      <c r="V127" s="191"/>
      <c r="W127" s="191"/>
      <c r="X127" s="191"/>
      <c r="Y127" s="192"/>
      <c r="Z127" s="192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</row>
    <row r="128" spans="1:71" ht="12.75">
      <c r="A128" s="279"/>
      <c r="B128" s="279"/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191"/>
      <c r="N128" s="191"/>
      <c r="O128" s="191"/>
      <c r="P128" s="209"/>
      <c r="Q128" s="209"/>
      <c r="R128" s="191"/>
      <c r="S128" s="191"/>
      <c r="T128" s="191"/>
      <c r="U128" s="191"/>
      <c r="V128" s="191"/>
      <c r="W128" s="191"/>
      <c r="X128" s="191"/>
      <c r="Y128" s="192"/>
      <c r="Z128" s="192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</row>
    <row r="129" spans="1:71" ht="12.75">
      <c r="A129" s="279"/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191"/>
      <c r="N129" s="191"/>
      <c r="O129" s="191"/>
      <c r="P129" s="209"/>
      <c r="Q129" s="209"/>
      <c r="R129" s="191"/>
      <c r="S129" s="191"/>
      <c r="T129" s="191"/>
      <c r="U129" s="191"/>
      <c r="V129" s="191"/>
      <c r="W129" s="191"/>
      <c r="X129" s="191"/>
      <c r="Y129" s="192"/>
      <c r="Z129" s="192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</row>
    <row r="130" spans="1:71" ht="12.75">
      <c r="A130" s="279"/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191"/>
      <c r="N130" s="191"/>
      <c r="O130" s="191"/>
      <c r="P130" s="209"/>
      <c r="Q130" s="209"/>
      <c r="R130" s="191"/>
      <c r="S130" s="191"/>
      <c r="T130" s="191"/>
      <c r="U130" s="191"/>
      <c r="V130" s="191"/>
      <c r="W130" s="191"/>
      <c r="X130" s="191"/>
      <c r="Y130" s="192"/>
      <c r="Z130" s="192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</row>
    <row r="131" spans="1:71" ht="12.75">
      <c r="A131" s="279"/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191"/>
      <c r="N131" s="191"/>
      <c r="O131" s="191"/>
      <c r="P131" s="209"/>
      <c r="Q131" s="209"/>
      <c r="R131" s="191"/>
      <c r="S131" s="191"/>
      <c r="T131" s="191"/>
      <c r="U131" s="191"/>
      <c r="V131" s="191"/>
      <c r="W131" s="191"/>
      <c r="X131" s="191"/>
      <c r="Y131" s="192"/>
      <c r="Z131" s="192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</row>
    <row r="132" spans="1:71" ht="12.75">
      <c r="A132" s="279"/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191"/>
      <c r="N132" s="191"/>
      <c r="O132" s="191"/>
      <c r="P132" s="209"/>
      <c r="Q132" s="209"/>
      <c r="R132" s="191"/>
      <c r="S132" s="191"/>
      <c r="T132" s="191"/>
      <c r="U132" s="191"/>
      <c r="V132" s="191"/>
      <c r="W132" s="191"/>
      <c r="X132" s="191"/>
      <c r="Y132" s="192"/>
      <c r="Z132" s="192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</row>
    <row r="133" spans="1:71" ht="12.75">
      <c r="A133" s="279"/>
      <c r="B133" s="279"/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191"/>
      <c r="N133" s="191"/>
      <c r="O133" s="191"/>
      <c r="P133" s="209"/>
      <c r="Q133" s="209"/>
      <c r="R133" s="191"/>
      <c r="S133" s="191"/>
      <c r="T133" s="191"/>
      <c r="U133" s="191"/>
      <c r="V133" s="191"/>
      <c r="W133" s="191"/>
      <c r="X133" s="191"/>
      <c r="Y133" s="192"/>
      <c r="Z133" s="192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</row>
    <row r="134" spans="1:71" ht="12.75">
      <c r="A134" s="279"/>
      <c r="B134" s="279"/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191"/>
      <c r="N134" s="191"/>
      <c r="O134" s="191"/>
      <c r="P134" s="209"/>
      <c r="Q134" s="209"/>
      <c r="R134" s="191"/>
      <c r="S134" s="191"/>
      <c r="T134" s="191"/>
      <c r="U134" s="191"/>
      <c r="V134" s="191"/>
      <c r="W134" s="191"/>
      <c r="X134" s="191"/>
      <c r="Y134" s="192"/>
      <c r="Z134" s="192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</row>
    <row r="135" spans="1:71" ht="12.75">
      <c r="A135" s="279"/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191"/>
      <c r="N135" s="191"/>
      <c r="O135" s="191"/>
      <c r="P135" s="209"/>
      <c r="Q135" s="209"/>
      <c r="R135" s="191"/>
      <c r="S135" s="191"/>
      <c r="T135" s="191"/>
      <c r="U135" s="191"/>
      <c r="V135" s="191"/>
      <c r="W135" s="191"/>
      <c r="X135" s="191"/>
      <c r="Y135" s="192"/>
      <c r="Z135" s="192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</row>
    <row r="136" spans="1:71" ht="12.75">
      <c r="A136" s="279"/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191"/>
      <c r="N136" s="191"/>
      <c r="O136" s="191"/>
      <c r="P136" s="209"/>
      <c r="Q136" s="209"/>
      <c r="R136" s="191"/>
      <c r="S136" s="191"/>
      <c r="T136" s="191"/>
      <c r="U136" s="191"/>
      <c r="V136" s="191"/>
      <c r="W136" s="191"/>
      <c r="X136" s="191"/>
      <c r="Y136" s="192"/>
      <c r="Z136" s="192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</row>
    <row r="137" spans="1:71" ht="12.75">
      <c r="A137" s="279"/>
      <c r="B137" s="279"/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191"/>
      <c r="N137" s="191"/>
      <c r="O137" s="191"/>
      <c r="P137" s="209"/>
      <c r="Q137" s="209"/>
      <c r="R137" s="191"/>
      <c r="S137" s="191"/>
      <c r="T137" s="191"/>
      <c r="U137" s="191"/>
      <c r="V137" s="191"/>
      <c r="W137" s="191"/>
      <c r="X137" s="191"/>
      <c r="Y137" s="192"/>
      <c r="Z137" s="192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</row>
    <row r="138" spans="1:71" ht="12.7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191"/>
      <c r="N138" s="191"/>
      <c r="O138" s="191"/>
      <c r="P138" s="209"/>
      <c r="Q138" s="209"/>
      <c r="R138" s="191"/>
      <c r="S138" s="191"/>
      <c r="T138" s="191"/>
      <c r="U138" s="191"/>
      <c r="V138" s="191"/>
      <c r="W138" s="191"/>
      <c r="X138" s="191"/>
      <c r="Y138" s="192"/>
      <c r="Z138" s="192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</row>
    <row r="139" spans="1:71" ht="12.75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191"/>
      <c r="N139" s="191"/>
      <c r="O139" s="191"/>
      <c r="P139" s="209"/>
      <c r="Q139" s="209"/>
      <c r="R139" s="191"/>
      <c r="S139" s="191"/>
      <c r="T139" s="191"/>
      <c r="U139" s="191"/>
      <c r="V139" s="191"/>
      <c r="W139" s="191"/>
      <c r="X139" s="191"/>
      <c r="Y139" s="192"/>
      <c r="Z139" s="192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</row>
    <row r="140" spans="1:71" ht="12.75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191"/>
      <c r="N140" s="191"/>
      <c r="O140" s="191"/>
      <c r="P140" s="209"/>
      <c r="Q140" s="209"/>
      <c r="R140" s="191"/>
      <c r="S140" s="191"/>
      <c r="T140" s="191"/>
      <c r="U140" s="191"/>
      <c r="V140" s="191"/>
      <c r="W140" s="191"/>
      <c r="X140" s="191"/>
      <c r="Y140" s="192"/>
      <c r="Z140" s="192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</row>
    <row r="141" spans="1:71" ht="12.75">
      <c r="A141" s="279"/>
      <c r="B141" s="279"/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191"/>
      <c r="N141" s="191"/>
      <c r="O141" s="191"/>
      <c r="P141" s="209"/>
      <c r="Q141" s="209"/>
      <c r="R141" s="191"/>
      <c r="S141" s="191"/>
      <c r="T141" s="191"/>
      <c r="U141" s="191"/>
      <c r="V141" s="191"/>
      <c r="W141" s="191"/>
      <c r="X141" s="191"/>
      <c r="Y141" s="192"/>
      <c r="Z141" s="192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</row>
    <row r="142" spans="1:71" ht="12.75">
      <c r="A142" s="279"/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191"/>
      <c r="N142" s="191"/>
      <c r="O142" s="191"/>
      <c r="P142" s="209"/>
      <c r="Q142" s="209"/>
      <c r="R142" s="191"/>
      <c r="S142" s="191"/>
      <c r="T142" s="191"/>
      <c r="U142" s="191"/>
      <c r="V142" s="191"/>
      <c r="W142" s="191"/>
      <c r="X142" s="191"/>
      <c r="Y142" s="192"/>
      <c r="Z142" s="192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</row>
    <row r="143" spans="1:71" ht="12.75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191"/>
      <c r="N143" s="191"/>
      <c r="O143" s="191"/>
      <c r="P143" s="209"/>
      <c r="Q143" s="209"/>
      <c r="R143" s="191"/>
      <c r="S143" s="191"/>
      <c r="T143" s="191"/>
      <c r="U143" s="191"/>
      <c r="V143" s="191"/>
      <c r="W143" s="191"/>
      <c r="X143" s="191"/>
      <c r="Y143" s="192"/>
      <c r="Z143" s="192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</row>
    <row r="144" spans="1:71" ht="12.75">
      <c r="A144" s="279"/>
      <c r="B144" s="279"/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191"/>
      <c r="N144" s="191"/>
      <c r="O144" s="191"/>
      <c r="P144" s="209"/>
      <c r="Q144" s="209"/>
      <c r="R144" s="191"/>
      <c r="S144" s="191"/>
      <c r="T144" s="191"/>
      <c r="U144" s="191"/>
      <c r="V144" s="191"/>
      <c r="W144" s="191"/>
      <c r="X144" s="191"/>
      <c r="Y144" s="192"/>
      <c r="Z144" s="192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</row>
    <row r="145" spans="1:71" ht="12.75">
      <c r="A145" s="279"/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191"/>
      <c r="N145" s="191"/>
      <c r="O145" s="191"/>
      <c r="P145" s="209"/>
      <c r="Q145" s="209"/>
      <c r="R145" s="191"/>
      <c r="S145" s="191"/>
      <c r="T145" s="191"/>
      <c r="U145" s="191"/>
      <c r="V145" s="191"/>
      <c r="W145" s="191"/>
      <c r="X145" s="191"/>
      <c r="Y145" s="192"/>
      <c r="Z145" s="192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</row>
    <row r="146" spans="1:71" ht="12.75">
      <c r="A146" s="279"/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191"/>
      <c r="N146" s="191"/>
      <c r="O146" s="191"/>
      <c r="P146" s="209"/>
      <c r="Q146" s="209"/>
      <c r="R146" s="191"/>
      <c r="S146" s="191"/>
      <c r="T146" s="191"/>
      <c r="U146" s="191"/>
      <c r="V146" s="191"/>
      <c r="W146" s="191"/>
      <c r="X146" s="191"/>
      <c r="Y146" s="192"/>
      <c r="Z146" s="192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</row>
    <row r="147" spans="1:71" ht="12.75">
      <c r="A147" s="279"/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191"/>
      <c r="N147" s="191"/>
      <c r="O147" s="191"/>
      <c r="P147" s="209"/>
      <c r="Q147" s="209"/>
      <c r="R147" s="191"/>
      <c r="S147" s="191"/>
      <c r="T147" s="191"/>
      <c r="U147" s="191"/>
      <c r="V147" s="191"/>
      <c r="W147" s="191"/>
      <c r="X147" s="191"/>
      <c r="Y147" s="192"/>
      <c r="Z147" s="192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</row>
    <row r="148" spans="1:71" ht="12.75">
      <c r="A148" s="279"/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191"/>
      <c r="N148" s="191"/>
      <c r="O148" s="191"/>
      <c r="P148" s="209"/>
      <c r="Q148" s="209"/>
      <c r="R148" s="191"/>
      <c r="S148" s="191"/>
      <c r="T148" s="191"/>
      <c r="U148" s="191"/>
      <c r="V148" s="191"/>
      <c r="W148" s="191"/>
      <c r="X148" s="191"/>
      <c r="Y148" s="192"/>
      <c r="Z148" s="192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</row>
    <row r="149" spans="1:71" ht="12.75">
      <c r="A149" s="279"/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191"/>
      <c r="N149" s="191"/>
      <c r="O149" s="191"/>
      <c r="P149" s="209"/>
      <c r="Q149" s="209"/>
      <c r="R149" s="191"/>
      <c r="S149" s="191"/>
      <c r="T149" s="191"/>
      <c r="U149" s="191"/>
      <c r="V149" s="191"/>
      <c r="W149" s="191"/>
      <c r="X149" s="191"/>
      <c r="Y149" s="192"/>
      <c r="Z149" s="192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</row>
    <row r="150" spans="1:71" ht="12.75">
      <c r="A150" s="279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191"/>
      <c r="N150" s="191"/>
      <c r="O150" s="191"/>
      <c r="P150" s="209"/>
      <c r="Q150" s="209"/>
      <c r="R150" s="191"/>
      <c r="S150" s="191"/>
      <c r="T150" s="191"/>
      <c r="U150" s="191"/>
      <c r="V150" s="191"/>
      <c r="W150" s="191"/>
      <c r="X150" s="191"/>
      <c r="Y150" s="192"/>
      <c r="Z150" s="192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</row>
    <row r="151" spans="1:71" ht="12.75">
      <c r="A151" s="279"/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191"/>
      <c r="N151" s="191"/>
      <c r="O151" s="191"/>
      <c r="P151" s="209"/>
      <c r="Q151" s="209"/>
      <c r="R151" s="191"/>
      <c r="S151" s="191"/>
      <c r="T151" s="191"/>
      <c r="U151" s="191"/>
      <c r="V151" s="191"/>
      <c r="W151" s="191"/>
      <c r="X151" s="191"/>
      <c r="Y151" s="192"/>
      <c r="Z151" s="192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</row>
    <row r="152" spans="1:71" ht="12.75">
      <c r="A152" s="279"/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191"/>
      <c r="N152" s="191"/>
      <c r="O152" s="191"/>
      <c r="P152" s="209"/>
      <c r="Q152" s="209"/>
      <c r="R152" s="191"/>
      <c r="S152" s="191"/>
      <c r="T152" s="191"/>
      <c r="U152" s="191"/>
      <c r="V152" s="191"/>
      <c r="W152" s="191"/>
      <c r="X152" s="191"/>
      <c r="Y152" s="192"/>
      <c r="Z152" s="192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</row>
    <row r="153" spans="1:71" ht="12.75">
      <c r="A153" s="279"/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191"/>
      <c r="N153" s="191"/>
      <c r="O153" s="191"/>
      <c r="P153" s="209"/>
      <c r="Q153" s="209"/>
      <c r="R153" s="191"/>
      <c r="S153" s="191"/>
      <c r="T153" s="191"/>
      <c r="U153" s="191"/>
      <c r="V153" s="191"/>
      <c r="W153" s="191"/>
      <c r="X153" s="191"/>
      <c r="Y153" s="192"/>
      <c r="Z153" s="192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</row>
    <row r="154" spans="1:71" ht="12.75">
      <c r="A154" s="279"/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191"/>
      <c r="N154" s="191"/>
      <c r="O154" s="191"/>
      <c r="P154" s="209"/>
      <c r="Q154" s="209"/>
      <c r="R154" s="191"/>
      <c r="S154" s="191"/>
      <c r="T154" s="191"/>
      <c r="U154" s="191"/>
      <c r="V154" s="191"/>
      <c r="W154" s="191"/>
      <c r="X154" s="191"/>
      <c r="Y154" s="192"/>
      <c r="Z154" s="192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</row>
    <row r="155" spans="1:71" ht="12.7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2"/>
      <c r="N155" s="192"/>
      <c r="O155" s="192"/>
      <c r="P155" s="208"/>
      <c r="Q155" s="208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</row>
    <row r="156" spans="1:71" ht="12.7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2"/>
      <c r="N156" s="192"/>
      <c r="O156" s="192"/>
      <c r="P156" s="208"/>
      <c r="Q156" s="208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</row>
    <row r="157" spans="1:71" ht="12.7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2"/>
      <c r="N157" s="192"/>
      <c r="O157" s="192"/>
      <c r="P157" s="208"/>
      <c r="Q157" s="208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</row>
    <row r="158" spans="1:71" ht="12.7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2"/>
      <c r="N158" s="192"/>
      <c r="O158" s="192"/>
      <c r="P158" s="208"/>
      <c r="Q158" s="208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</row>
    <row r="159" spans="1:71" ht="12.7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2"/>
      <c r="N159" s="192"/>
      <c r="O159" s="192"/>
      <c r="P159" s="208"/>
      <c r="Q159" s="208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</row>
    <row r="160" spans="1:71" ht="12.7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2"/>
      <c r="N160" s="192"/>
      <c r="O160" s="192"/>
      <c r="P160" s="208"/>
      <c r="Q160" s="208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</row>
    <row r="161" spans="1:71" ht="12.7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2"/>
      <c r="N161" s="192"/>
      <c r="O161" s="192"/>
      <c r="P161" s="208"/>
      <c r="Q161" s="208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</row>
  </sheetData>
  <sheetProtection/>
  <mergeCells count="9">
    <mergeCell ref="B27:G29"/>
    <mergeCell ref="BA10:BA11"/>
    <mergeCell ref="AY10:AY11"/>
    <mergeCell ref="AZ10:AZ11"/>
    <mergeCell ref="E6:I6"/>
    <mergeCell ref="AH10:AH11"/>
    <mergeCell ref="AI10:AI11"/>
    <mergeCell ref="AJ10:AX10"/>
    <mergeCell ref="AG10:AG11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&amp;L&amp;"Arial Mon,Regular"&amp;8&amp;USection 12, Transport and communication&amp;R&amp;"Arial Mon,Regular"
</oddHeader>
    <oddFooter>&amp;R&amp;"Arial Mon,Regular"&amp;18 36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2">
      <selection activeCell="F15" sqref="F15"/>
    </sheetView>
  </sheetViews>
  <sheetFormatPr defaultColWidth="9.00390625" defaultRowHeight="12.75"/>
  <sheetData>
    <row r="1" spans="1:15" ht="12.75">
      <c r="A1" s="404" t="s">
        <v>986</v>
      </c>
      <c r="B1" s="404"/>
      <c r="C1" s="404"/>
      <c r="D1" s="405" t="s">
        <v>987</v>
      </c>
      <c r="E1" s="406"/>
      <c r="F1" s="404"/>
      <c r="G1" s="407"/>
      <c r="H1" s="407"/>
      <c r="I1" s="407"/>
      <c r="J1" s="407"/>
      <c r="K1" s="404"/>
      <c r="L1" s="404"/>
      <c r="M1" s="404"/>
      <c r="N1" s="404"/>
      <c r="O1" s="404"/>
    </row>
    <row r="2" spans="1:15" ht="12.75">
      <c r="A2" s="404"/>
      <c r="B2" s="404"/>
      <c r="C2" s="404"/>
      <c r="D2" s="408" t="s">
        <v>988</v>
      </c>
      <c r="E2" s="406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2.75">
      <c r="A3" s="404"/>
      <c r="B3" s="404"/>
      <c r="C3" s="404"/>
      <c r="D3" s="404"/>
      <c r="E3" s="406"/>
      <c r="F3" s="404"/>
      <c r="G3" s="404"/>
      <c r="H3" s="404"/>
      <c r="I3" s="404"/>
      <c r="J3" s="404"/>
      <c r="K3" s="409"/>
      <c r="L3" s="1059" t="s">
        <v>989</v>
      </c>
      <c r="M3" s="1059"/>
      <c r="N3" s="1059"/>
      <c r="O3" s="1059"/>
    </row>
    <row r="4" spans="1:15" ht="12.75">
      <c r="A4" s="410"/>
      <c r="B4" s="410"/>
      <c r="C4" s="1055" t="s">
        <v>990</v>
      </c>
      <c r="D4" s="1056"/>
      <c r="E4" s="1057"/>
      <c r="F4" s="1055" t="s">
        <v>991</v>
      </c>
      <c r="G4" s="1056"/>
      <c r="H4" s="1057"/>
      <c r="I4" s="1055" t="s">
        <v>992</v>
      </c>
      <c r="J4" s="1056"/>
      <c r="K4" s="1056"/>
      <c r="L4" s="1055" t="s">
        <v>993</v>
      </c>
      <c r="M4" s="1056"/>
      <c r="N4" s="1056"/>
      <c r="O4" s="1056"/>
    </row>
    <row r="5" spans="1:15" ht="12.75">
      <c r="A5" s="411" t="s">
        <v>994</v>
      </c>
      <c r="B5" s="412" t="s">
        <v>995</v>
      </c>
      <c r="C5" s="1063" t="s">
        <v>996</v>
      </c>
      <c r="D5" s="1064"/>
      <c r="E5" s="1065"/>
      <c r="F5" s="1063" t="s">
        <v>997</v>
      </c>
      <c r="G5" s="1064"/>
      <c r="H5" s="1065"/>
      <c r="I5" s="1063" t="s">
        <v>998</v>
      </c>
      <c r="J5" s="1064"/>
      <c r="K5" s="1064"/>
      <c r="L5" s="1063" t="s">
        <v>999</v>
      </c>
      <c r="M5" s="1064"/>
      <c r="N5" s="1064"/>
      <c r="O5" s="1064"/>
    </row>
    <row r="6" spans="1:15" ht="12.75">
      <c r="A6" s="411" t="s">
        <v>1000</v>
      </c>
      <c r="B6" s="412" t="s">
        <v>1001</v>
      </c>
      <c r="C6" s="414"/>
      <c r="D6" s="415"/>
      <c r="E6" s="416"/>
      <c r="F6" s="414"/>
      <c r="G6" s="415"/>
      <c r="H6" s="415"/>
      <c r="I6" s="414"/>
      <c r="J6" s="415"/>
      <c r="K6" s="413"/>
      <c r="L6" s="1058"/>
      <c r="M6" s="1059"/>
      <c r="N6" s="1059"/>
      <c r="O6" s="1059"/>
    </row>
    <row r="7" spans="1:15" ht="12.75">
      <c r="A7" s="411" t="s">
        <v>1002</v>
      </c>
      <c r="B7" s="417"/>
      <c r="C7" s="418">
        <v>2009</v>
      </c>
      <c r="D7" s="419">
        <v>2010</v>
      </c>
      <c r="E7" s="419">
        <v>2010</v>
      </c>
      <c r="F7" s="418">
        <v>2009</v>
      </c>
      <c r="G7" s="419">
        <v>2010</v>
      </c>
      <c r="H7" s="419">
        <v>2010</v>
      </c>
      <c r="I7" s="418">
        <v>2009</v>
      </c>
      <c r="J7" s="419">
        <v>2010</v>
      </c>
      <c r="K7" s="419">
        <v>2010</v>
      </c>
      <c r="L7" s="418">
        <v>2009</v>
      </c>
      <c r="M7" s="420">
        <v>2010</v>
      </c>
      <c r="N7" s="1060">
        <v>2010</v>
      </c>
      <c r="O7" s="1061"/>
    </row>
    <row r="8" spans="1:15" ht="12.75">
      <c r="A8" s="417"/>
      <c r="B8" s="411"/>
      <c r="C8" s="421" t="s">
        <v>1003</v>
      </c>
      <c r="D8" s="421" t="s">
        <v>1004</v>
      </c>
      <c r="E8" s="421" t="s">
        <v>1003</v>
      </c>
      <c r="F8" s="421" t="s">
        <v>1003</v>
      </c>
      <c r="G8" s="421" t="s">
        <v>1004</v>
      </c>
      <c r="H8" s="421" t="s">
        <v>1003</v>
      </c>
      <c r="I8" s="421" t="s">
        <v>1003</v>
      </c>
      <c r="J8" s="421" t="s">
        <v>1004</v>
      </c>
      <c r="K8" s="421" t="s">
        <v>1003</v>
      </c>
      <c r="L8" s="421" t="s">
        <v>1003</v>
      </c>
      <c r="M8" s="422" t="s">
        <v>1004</v>
      </c>
      <c r="N8" s="1051" t="s">
        <v>1003</v>
      </c>
      <c r="O8" s="1052"/>
    </row>
    <row r="9" spans="1:15" ht="12.75">
      <c r="A9" s="417"/>
      <c r="B9" s="423"/>
      <c r="C9" s="424"/>
      <c r="D9" s="425"/>
      <c r="E9" s="425"/>
      <c r="F9" s="424"/>
      <c r="G9" s="425"/>
      <c r="H9" s="425"/>
      <c r="I9" s="424"/>
      <c r="J9" s="426"/>
      <c r="K9" s="426"/>
      <c r="L9" s="424"/>
      <c r="M9" s="425"/>
      <c r="N9" s="1062"/>
      <c r="O9" s="1054"/>
    </row>
    <row r="10" spans="1:15" ht="9.75" customHeight="1">
      <c r="A10" s="428" t="s">
        <v>49</v>
      </c>
      <c r="B10" s="429" t="s">
        <v>1005</v>
      </c>
      <c r="C10" s="430">
        <v>10</v>
      </c>
      <c r="D10" s="430">
        <v>-4</v>
      </c>
      <c r="E10" s="430">
        <v>7</v>
      </c>
      <c r="F10" s="431">
        <v>23</v>
      </c>
      <c r="G10" s="431">
        <v>19</v>
      </c>
      <c r="H10" s="431">
        <v>22</v>
      </c>
      <c r="I10" s="431">
        <v>-7</v>
      </c>
      <c r="J10" s="431">
        <v>-26</v>
      </c>
      <c r="K10" s="431">
        <v>-12</v>
      </c>
      <c r="L10" s="430">
        <v>23.3</v>
      </c>
      <c r="M10" s="430">
        <v>16.3</v>
      </c>
      <c r="N10" s="1053">
        <v>45.2</v>
      </c>
      <c r="O10" s="1053"/>
    </row>
    <row r="11" spans="1:15" ht="12.75">
      <c r="A11" s="404" t="s">
        <v>668</v>
      </c>
      <c r="B11" s="429" t="s">
        <v>1006</v>
      </c>
      <c r="C11" s="430">
        <v>9</v>
      </c>
      <c r="D11" s="430">
        <v>-5</v>
      </c>
      <c r="E11" s="430">
        <v>9</v>
      </c>
      <c r="F11" s="431">
        <v>22</v>
      </c>
      <c r="G11" s="431">
        <v>20</v>
      </c>
      <c r="H11" s="431">
        <v>21</v>
      </c>
      <c r="I11" s="431">
        <v>-7</v>
      </c>
      <c r="J11" s="431">
        <v>-24</v>
      </c>
      <c r="K11" s="431">
        <v>-9</v>
      </c>
      <c r="L11" s="430">
        <v>44</v>
      </c>
      <c r="M11" s="430">
        <v>7.2</v>
      </c>
      <c r="N11" s="1053">
        <v>24.8</v>
      </c>
      <c r="O11" s="1053"/>
    </row>
    <row r="12" spans="1:15" ht="12.75">
      <c r="A12" s="404" t="s">
        <v>50</v>
      </c>
      <c r="B12" s="429" t="s">
        <v>1007</v>
      </c>
      <c r="C12" s="430">
        <v>7</v>
      </c>
      <c r="D12" s="430">
        <v>-6</v>
      </c>
      <c r="E12" s="430">
        <v>6</v>
      </c>
      <c r="F12" s="431">
        <v>22</v>
      </c>
      <c r="G12" s="431">
        <v>18</v>
      </c>
      <c r="H12" s="431">
        <v>22</v>
      </c>
      <c r="I12" s="431">
        <v>-4</v>
      </c>
      <c r="J12" s="431">
        <v>-22</v>
      </c>
      <c r="K12" s="431">
        <v>-8</v>
      </c>
      <c r="L12" s="430">
        <v>18.9</v>
      </c>
      <c r="M12" s="430">
        <v>11.4</v>
      </c>
      <c r="N12" s="1053">
        <v>11.8</v>
      </c>
      <c r="O12" s="1053"/>
    </row>
    <row r="13" spans="1:15" ht="12.75">
      <c r="A13" s="404" t="s">
        <v>1008</v>
      </c>
      <c r="B13" s="429" t="s">
        <v>1009</v>
      </c>
      <c r="C13" s="430">
        <v>10</v>
      </c>
      <c r="D13" s="430">
        <v>-3</v>
      </c>
      <c r="E13" s="430">
        <v>8</v>
      </c>
      <c r="F13" s="431">
        <v>24</v>
      </c>
      <c r="G13" s="431">
        <v>19</v>
      </c>
      <c r="H13" s="431">
        <v>24</v>
      </c>
      <c r="I13" s="431">
        <v>-8</v>
      </c>
      <c r="J13" s="431">
        <v>-28</v>
      </c>
      <c r="K13" s="431">
        <v>-12</v>
      </c>
      <c r="L13" s="430">
        <v>17.4</v>
      </c>
      <c r="M13" s="430">
        <v>12.9</v>
      </c>
      <c r="N13" s="1053">
        <v>27</v>
      </c>
      <c r="O13" s="1053"/>
    </row>
    <row r="14" spans="1:15" ht="12.75">
      <c r="A14" s="404" t="s">
        <v>777</v>
      </c>
      <c r="B14" s="429" t="s">
        <v>1010</v>
      </c>
      <c r="C14" s="430">
        <v>11</v>
      </c>
      <c r="D14" s="430">
        <v>-2</v>
      </c>
      <c r="E14" s="430">
        <v>9</v>
      </c>
      <c r="F14" s="431">
        <v>26</v>
      </c>
      <c r="G14" s="431">
        <v>23</v>
      </c>
      <c r="H14" s="431">
        <v>28</v>
      </c>
      <c r="I14" s="431">
        <v>-2</v>
      </c>
      <c r="J14" s="431">
        <v>-18</v>
      </c>
      <c r="K14" s="431">
        <v>-4</v>
      </c>
      <c r="L14" s="430">
        <v>21.1</v>
      </c>
      <c r="M14" s="430">
        <v>3.5</v>
      </c>
      <c r="N14" s="1053">
        <v>12.4</v>
      </c>
      <c r="O14" s="1053"/>
    </row>
    <row r="15" spans="1:15" ht="12.75">
      <c r="A15" s="404" t="s">
        <v>586</v>
      </c>
      <c r="B15" s="429" t="s">
        <v>1011</v>
      </c>
      <c r="C15" s="430">
        <v>13</v>
      </c>
      <c r="D15" s="430">
        <v>-1</v>
      </c>
      <c r="E15" s="430">
        <v>10</v>
      </c>
      <c r="F15" s="431">
        <v>25</v>
      </c>
      <c r="G15" s="431">
        <v>21</v>
      </c>
      <c r="H15" s="431">
        <v>28</v>
      </c>
      <c r="I15" s="431">
        <v>-1</v>
      </c>
      <c r="J15" s="431">
        <v>-18</v>
      </c>
      <c r="K15" s="431">
        <v>-11</v>
      </c>
      <c r="L15" s="430">
        <v>23.4</v>
      </c>
      <c r="M15" s="430">
        <v>4.4</v>
      </c>
      <c r="N15" s="1053">
        <v>21.4</v>
      </c>
      <c r="O15" s="1053"/>
    </row>
    <row r="16" spans="1:15" ht="12.75">
      <c r="A16" s="404" t="s">
        <v>20</v>
      </c>
      <c r="B16" s="429" t="s">
        <v>1012</v>
      </c>
      <c r="C16" s="430">
        <v>12</v>
      </c>
      <c r="D16" s="430">
        <v>-2</v>
      </c>
      <c r="E16" s="430">
        <v>9</v>
      </c>
      <c r="F16" s="431">
        <v>27</v>
      </c>
      <c r="G16" s="431">
        <v>21</v>
      </c>
      <c r="H16" s="431">
        <v>26</v>
      </c>
      <c r="I16" s="431">
        <v>-2</v>
      </c>
      <c r="J16" s="431">
        <v>-18</v>
      </c>
      <c r="K16" s="431">
        <v>-5</v>
      </c>
      <c r="L16" s="430">
        <v>16.5</v>
      </c>
      <c r="M16" s="430">
        <v>3.7</v>
      </c>
      <c r="N16" s="1053">
        <v>10.7</v>
      </c>
      <c r="O16" s="1053"/>
    </row>
    <row r="17" spans="1:15" ht="12.75">
      <c r="A17" s="404" t="s">
        <v>21</v>
      </c>
      <c r="B17" s="429" t="s">
        <v>1013</v>
      </c>
      <c r="C17" s="430">
        <v>14</v>
      </c>
      <c r="D17" s="430">
        <v>0</v>
      </c>
      <c r="E17" s="430"/>
      <c r="F17" s="431">
        <v>28</v>
      </c>
      <c r="G17" s="431">
        <v>23</v>
      </c>
      <c r="H17" s="431"/>
      <c r="I17" s="431">
        <v>-2</v>
      </c>
      <c r="J17" s="431">
        <v>-16</v>
      </c>
      <c r="K17" s="431"/>
      <c r="L17" s="430">
        <v>5.6</v>
      </c>
      <c r="M17" s="430">
        <v>1.7</v>
      </c>
      <c r="N17" s="1053"/>
      <c r="O17" s="1053"/>
    </row>
    <row r="18" spans="1:15" ht="12.75">
      <c r="A18" s="404" t="s">
        <v>22</v>
      </c>
      <c r="B18" s="429" t="s">
        <v>1014</v>
      </c>
      <c r="C18" s="430">
        <v>14</v>
      </c>
      <c r="D18" s="430">
        <v>0</v>
      </c>
      <c r="E18" s="430">
        <v>12</v>
      </c>
      <c r="F18" s="431">
        <v>29</v>
      </c>
      <c r="G18" s="431">
        <v>23</v>
      </c>
      <c r="H18" s="431">
        <v>28</v>
      </c>
      <c r="I18" s="431">
        <v>-4</v>
      </c>
      <c r="J18" s="431">
        <v>-19</v>
      </c>
      <c r="K18" s="431">
        <v>-7</v>
      </c>
      <c r="L18" s="430">
        <v>23.4</v>
      </c>
      <c r="M18" s="430">
        <v>11.2</v>
      </c>
      <c r="N18" s="1053">
        <v>21.3</v>
      </c>
      <c r="O18" s="1053"/>
    </row>
    <row r="19" spans="1:15" ht="12.75">
      <c r="A19" s="404" t="s">
        <v>546</v>
      </c>
      <c r="B19" s="429" t="s">
        <v>1015</v>
      </c>
      <c r="C19" s="430">
        <v>14</v>
      </c>
      <c r="D19" s="430">
        <v>1</v>
      </c>
      <c r="E19" s="430">
        <v>12</v>
      </c>
      <c r="F19" s="431">
        <v>30</v>
      </c>
      <c r="G19" s="431">
        <v>23</v>
      </c>
      <c r="H19" s="431">
        <v>29</v>
      </c>
      <c r="I19" s="431">
        <v>-3</v>
      </c>
      <c r="J19" s="431">
        <v>-17</v>
      </c>
      <c r="K19" s="431">
        <v>-7</v>
      </c>
      <c r="L19" s="430">
        <v>21.6</v>
      </c>
      <c r="M19" s="430">
        <v>3.1</v>
      </c>
      <c r="N19" s="1053">
        <v>7.7</v>
      </c>
      <c r="O19" s="1053"/>
    </row>
    <row r="20" spans="1:15" ht="12.75">
      <c r="A20" s="404" t="s">
        <v>23</v>
      </c>
      <c r="B20" s="429" t="s">
        <v>1016</v>
      </c>
      <c r="C20" s="430">
        <v>16</v>
      </c>
      <c r="D20" s="430">
        <v>-2</v>
      </c>
      <c r="E20" s="430"/>
      <c r="F20" s="431">
        <v>27</v>
      </c>
      <c r="G20" s="431">
        <v>23</v>
      </c>
      <c r="H20" s="431"/>
      <c r="I20" s="431">
        <v>-2</v>
      </c>
      <c r="J20" s="431">
        <v>-14</v>
      </c>
      <c r="K20" s="431"/>
      <c r="L20" s="430">
        <v>2.9</v>
      </c>
      <c r="M20" s="430">
        <v>0.8</v>
      </c>
      <c r="N20" s="1053"/>
      <c r="O20" s="1053"/>
    </row>
    <row r="21" spans="1:15" ht="12.75">
      <c r="A21" s="404" t="s">
        <v>24</v>
      </c>
      <c r="B21" s="429" t="s">
        <v>1017</v>
      </c>
      <c r="C21" s="430">
        <v>11</v>
      </c>
      <c r="D21" s="430">
        <v>1</v>
      </c>
      <c r="E21" s="430">
        <v>14</v>
      </c>
      <c r="F21" s="431">
        <v>30</v>
      </c>
      <c r="G21" s="431">
        <v>23</v>
      </c>
      <c r="H21" s="431">
        <v>29</v>
      </c>
      <c r="I21" s="431">
        <v>-7</v>
      </c>
      <c r="J21" s="431">
        <v>-13</v>
      </c>
      <c r="K21" s="431">
        <v>-5</v>
      </c>
      <c r="L21" s="430">
        <v>26.4</v>
      </c>
      <c r="M21" s="430">
        <v>6.1</v>
      </c>
      <c r="N21" s="1053">
        <v>30.6</v>
      </c>
      <c r="O21" s="1053"/>
    </row>
    <row r="22" spans="1:15" ht="12.75">
      <c r="A22" s="404" t="s">
        <v>45</v>
      </c>
      <c r="B22" s="429" t="s">
        <v>1018</v>
      </c>
      <c r="C22" s="430">
        <v>15</v>
      </c>
      <c r="D22" s="430">
        <v>-1</v>
      </c>
      <c r="E22" s="430">
        <v>6</v>
      </c>
      <c r="F22" s="431">
        <v>28</v>
      </c>
      <c r="G22" s="431">
        <v>22</v>
      </c>
      <c r="H22" s="431">
        <v>28</v>
      </c>
      <c r="I22" s="431">
        <v>-3</v>
      </c>
      <c r="J22" s="431">
        <v>-18</v>
      </c>
      <c r="K22" s="431">
        <v>-5</v>
      </c>
      <c r="L22" s="430">
        <v>26.8</v>
      </c>
      <c r="M22" s="430">
        <v>8</v>
      </c>
      <c r="N22" s="1053">
        <v>16.2</v>
      </c>
      <c r="O22" s="1053"/>
    </row>
    <row r="23" spans="1:15" ht="12.75">
      <c r="A23" s="404" t="s">
        <v>46</v>
      </c>
      <c r="B23" s="429" t="s">
        <v>1019</v>
      </c>
      <c r="C23" s="430">
        <v>11</v>
      </c>
      <c r="D23" s="430">
        <v>-2</v>
      </c>
      <c r="E23" s="430">
        <v>9</v>
      </c>
      <c r="F23" s="431">
        <v>28</v>
      </c>
      <c r="G23" s="431">
        <v>21</v>
      </c>
      <c r="H23" s="431">
        <v>27</v>
      </c>
      <c r="I23" s="431">
        <v>-3</v>
      </c>
      <c r="J23" s="431">
        <v>-21</v>
      </c>
      <c r="K23" s="431">
        <v>-5</v>
      </c>
      <c r="L23" s="430">
        <v>22.5</v>
      </c>
      <c r="M23" s="430">
        <v>8.9</v>
      </c>
      <c r="N23" s="1053">
        <v>15.8</v>
      </c>
      <c r="O23" s="1053"/>
    </row>
    <row r="24" spans="1:15" ht="12.75">
      <c r="A24" s="404" t="s">
        <v>25</v>
      </c>
      <c r="B24" s="429" t="s">
        <v>1020</v>
      </c>
      <c r="C24" s="406">
        <v>11</v>
      </c>
      <c r="D24" s="430">
        <v>-5</v>
      </c>
      <c r="E24" s="430">
        <v>9</v>
      </c>
      <c r="F24" s="404">
        <v>26</v>
      </c>
      <c r="G24" s="431">
        <v>20</v>
      </c>
      <c r="H24" s="431">
        <v>23</v>
      </c>
      <c r="I24" s="404">
        <v>-7</v>
      </c>
      <c r="J24" s="431">
        <v>-24</v>
      </c>
      <c r="K24" s="431">
        <v>-8</v>
      </c>
      <c r="L24" s="430">
        <v>27.9</v>
      </c>
      <c r="M24" s="430">
        <v>20.4</v>
      </c>
      <c r="N24" s="1053">
        <v>71.3</v>
      </c>
      <c r="O24" s="1053"/>
    </row>
    <row r="25" spans="1:15" ht="12.75">
      <c r="A25" s="404" t="s">
        <v>47</v>
      </c>
      <c r="B25" s="429" t="s">
        <v>1021</v>
      </c>
      <c r="C25" s="406">
        <v>11</v>
      </c>
      <c r="D25" s="430">
        <v>-2</v>
      </c>
      <c r="E25" s="430">
        <v>9</v>
      </c>
      <c r="F25" s="404">
        <v>27</v>
      </c>
      <c r="G25" s="431">
        <v>21</v>
      </c>
      <c r="H25" s="431">
        <v>26</v>
      </c>
      <c r="I25" s="404">
        <v>-2</v>
      </c>
      <c r="J25" s="431">
        <v>-20</v>
      </c>
      <c r="K25" s="431">
        <v>-4</v>
      </c>
      <c r="L25" s="406">
        <v>24.4</v>
      </c>
      <c r="M25" s="430">
        <v>18</v>
      </c>
      <c r="N25" s="1053">
        <v>46.2</v>
      </c>
      <c r="O25" s="1053"/>
    </row>
    <row r="26" spans="1:15" ht="12.75">
      <c r="A26" s="432" t="s">
        <v>26</v>
      </c>
      <c r="B26" s="433" t="s">
        <v>1022</v>
      </c>
      <c r="C26" s="434">
        <v>7</v>
      </c>
      <c r="D26" s="434">
        <v>-3</v>
      </c>
      <c r="E26" s="434">
        <v>8</v>
      </c>
      <c r="F26" s="432">
        <v>23</v>
      </c>
      <c r="G26" s="432">
        <v>22</v>
      </c>
      <c r="H26" s="432">
        <v>17</v>
      </c>
      <c r="I26" s="432">
        <v>-5</v>
      </c>
      <c r="J26" s="432">
        <v>-24</v>
      </c>
      <c r="K26" s="432">
        <v>-6</v>
      </c>
      <c r="L26" s="434">
        <v>10.5</v>
      </c>
      <c r="M26" s="434">
        <v>1.9</v>
      </c>
      <c r="N26" s="1054">
        <v>10.1</v>
      </c>
      <c r="O26" s="1054"/>
    </row>
    <row r="27" spans="1:15" ht="12.75">
      <c r="A27" s="404"/>
      <c r="B27" s="404"/>
      <c r="C27" s="404"/>
      <c r="D27" s="431"/>
      <c r="E27" s="431"/>
      <c r="F27" s="404"/>
      <c r="G27" s="404"/>
      <c r="H27" s="431"/>
      <c r="I27" s="435"/>
      <c r="J27" s="406"/>
      <c r="K27" s="406"/>
      <c r="L27" s="404"/>
      <c r="M27" s="431"/>
      <c r="N27" s="431"/>
      <c r="O27" s="431"/>
    </row>
    <row r="28" spans="1:15" ht="12.75">
      <c r="A28" s="404"/>
      <c r="B28" s="432"/>
      <c r="C28" s="404"/>
      <c r="D28" s="404"/>
      <c r="E28" s="406"/>
      <c r="F28" s="404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.75">
      <c r="A29" s="436" t="s">
        <v>994</v>
      </c>
      <c r="B29" s="437" t="s">
        <v>995</v>
      </c>
      <c r="C29" s="1055" t="s">
        <v>1023</v>
      </c>
      <c r="D29" s="1056"/>
      <c r="E29" s="1057"/>
      <c r="F29" s="1055" t="s">
        <v>1024</v>
      </c>
      <c r="G29" s="1056"/>
      <c r="H29" s="1057"/>
      <c r="I29" s="1055" t="s">
        <v>1025</v>
      </c>
      <c r="J29" s="1056"/>
      <c r="K29" s="1056"/>
      <c r="L29" s="1055" t="s">
        <v>1026</v>
      </c>
      <c r="M29" s="1056"/>
      <c r="N29" s="1056"/>
      <c r="O29" s="1056"/>
    </row>
    <row r="30" spans="1:15" ht="12.75">
      <c r="A30" s="438" t="s">
        <v>1027</v>
      </c>
      <c r="B30" s="437" t="s">
        <v>1001</v>
      </c>
      <c r="C30" s="1046"/>
      <c r="D30" s="1047"/>
      <c r="E30" s="1048"/>
      <c r="F30" s="1046" t="s">
        <v>1028</v>
      </c>
      <c r="G30" s="1047"/>
      <c r="H30" s="1048"/>
      <c r="I30" s="1046" t="s">
        <v>1029</v>
      </c>
      <c r="J30" s="1047"/>
      <c r="K30" s="1047"/>
      <c r="L30" s="439"/>
      <c r="M30" s="440"/>
      <c r="N30" s="440"/>
      <c r="O30" s="415"/>
    </row>
    <row r="31" spans="1:15" ht="12.75">
      <c r="A31" s="438" t="s">
        <v>1002</v>
      </c>
      <c r="B31" s="441"/>
      <c r="C31" s="418">
        <v>2009</v>
      </c>
      <c r="D31" s="419">
        <v>2010</v>
      </c>
      <c r="E31" s="419">
        <v>2010</v>
      </c>
      <c r="F31" s="418">
        <v>2009</v>
      </c>
      <c r="G31" s="419">
        <v>2010</v>
      </c>
      <c r="H31" s="419">
        <v>2010</v>
      </c>
      <c r="I31" s="418">
        <v>2009</v>
      </c>
      <c r="J31" s="419">
        <v>2010</v>
      </c>
      <c r="K31" s="419">
        <v>2010</v>
      </c>
      <c r="L31" s="418">
        <v>2009</v>
      </c>
      <c r="M31" s="420">
        <v>2010</v>
      </c>
      <c r="N31" s="1049">
        <v>2010</v>
      </c>
      <c r="O31" s="1050"/>
    </row>
    <row r="32" spans="1:15" ht="12.75">
      <c r="A32" s="438"/>
      <c r="B32" s="438"/>
      <c r="C32" s="421" t="s">
        <v>1003</v>
      </c>
      <c r="D32" s="421" t="s">
        <v>1004</v>
      </c>
      <c r="E32" s="421" t="s">
        <v>1003</v>
      </c>
      <c r="F32" s="421" t="s">
        <v>1003</v>
      </c>
      <c r="G32" s="421" t="s">
        <v>1004</v>
      </c>
      <c r="H32" s="421" t="s">
        <v>1003</v>
      </c>
      <c r="I32" s="421" t="s">
        <v>1003</v>
      </c>
      <c r="J32" s="421" t="s">
        <v>1004</v>
      </c>
      <c r="K32" s="421" t="s">
        <v>1003</v>
      </c>
      <c r="L32" s="421" t="s">
        <v>1003</v>
      </c>
      <c r="M32" s="421" t="s">
        <v>1004</v>
      </c>
      <c r="N32" s="1051" t="s">
        <v>1003</v>
      </c>
      <c r="O32" s="1052"/>
    </row>
    <row r="33" spans="1:15" ht="12.75">
      <c r="A33" s="441"/>
      <c r="B33" s="424"/>
      <c r="C33" s="424"/>
      <c r="D33" s="425"/>
      <c r="E33" s="425"/>
      <c r="F33" s="424"/>
      <c r="G33" s="425"/>
      <c r="H33" s="425"/>
      <c r="I33" s="424"/>
      <c r="J33" s="425"/>
      <c r="K33" s="425"/>
      <c r="L33" s="442" t="s">
        <v>1030</v>
      </c>
      <c r="M33" s="427" t="s">
        <v>1031</v>
      </c>
      <c r="N33" s="442" t="s">
        <v>1030</v>
      </c>
      <c r="O33" s="427" t="s">
        <v>1031</v>
      </c>
    </row>
    <row r="34" spans="1:15" ht="12.75">
      <c r="A34" s="428" t="s">
        <v>49</v>
      </c>
      <c r="B34" s="443" t="s">
        <v>1005</v>
      </c>
      <c r="C34" s="430">
        <v>4</v>
      </c>
      <c r="D34" s="430">
        <v>8</v>
      </c>
      <c r="E34" s="430">
        <v>13</v>
      </c>
      <c r="F34" s="431">
        <v>12</v>
      </c>
      <c r="G34" s="431">
        <v>14</v>
      </c>
      <c r="H34" s="431">
        <v>14</v>
      </c>
      <c r="I34" s="431">
        <v>4</v>
      </c>
      <c r="J34" s="431">
        <v>10</v>
      </c>
      <c r="K34" s="431">
        <v>9</v>
      </c>
      <c r="L34" s="431">
        <v>3</v>
      </c>
      <c r="M34" s="444">
        <v>2</v>
      </c>
      <c r="N34" s="444">
        <v>2</v>
      </c>
      <c r="O34" s="444">
        <v>4</v>
      </c>
    </row>
    <row r="35" spans="1:15" ht="12.75">
      <c r="A35" s="404" t="s">
        <v>668</v>
      </c>
      <c r="B35" s="429" t="s">
        <v>1006</v>
      </c>
      <c r="C35" s="430">
        <v>5</v>
      </c>
      <c r="D35" s="430">
        <v>8</v>
      </c>
      <c r="E35" s="430">
        <v>7</v>
      </c>
      <c r="F35" s="431">
        <v>8</v>
      </c>
      <c r="G35" s="431" t="s">
        <v>614</v>
      </c>
      <c r="H35" s="431">
        <v>9</v>
      </c>
      <c r="I35" s="431"/>
      <c r="J35" s="444"/>
      <c r="K35" s="444"/>
      <c r="L35" s="431">
        <v>1</v>
      </c>
      <c r="M35" s="444">
        <v>2</v>
      </c>
      <c r="N35" s="444">
        <v>1</v>
      </c>
      <c r="O35" s="444">
        <v>2</v>
      </c>
    </row>
    <row r="36" spans="1:15" ht="12.75">
      <c r="A36" s="404" t="s">
        <v>50</v>
      </c>
      <c r="B36" s="429" t="s">
        <v>1007</v>
      </c>
      <c r="C36" s="430">
        <v>5</v>
      </c>
      <c r="D36" s="430">
        <v>8</v>
      </c>
      <c r="E36" s="430">
        <v>9</v>
      </c>
      <c r="F36" s="431">
        <v>12</v>
      </c>
      <c r="G36" s="431">
        <v>14</v>
      </c>
      <c r="H36" s="431">
        <v>16</v>
      </c>
      <c r="I36" s="431">
        <v>4</v>
      </c>
      <c r="J36" s="431">
        <v>2</v>
      </c>
      <c r="K36" s="431">
        <v>6</v>
      </c>
      <c r="L36" s="431"/>
      <c r="M36" s="431"/>
      <c r="N36" s="431">
        <v>1</v>
      </c>
      <c r="O36" s="431">
        <v>3</v>
      </c>
    </row>
    <row r="37" spans="1:15" ht="12.75">
      <c r="A37" s="404" t="s">
        <v>1008</v>
      </c>
      <c r="B37" s="429" t="s">
        <v>1009</v>
      </c>
      <c r="C37" s="430">
        <v>4</v>
      </c>
      <c r="D37" s="430">
        <v>12</v>
      </c>
      <c r="E37" s="430">
        <v>10</v>
      </c>
      <c r="F37" s="431">
        <v>14</v>
      </c>
      <c r="G37" s="431">
        <v>14</v>
      </c>
      <c r="H37" s="431">
        <v>14</v>
      </c>
      <c r="I37" s="431">
        <v>2</v>
      </c>
      <c r="J37" s="444">
        <v>2</v>
      </c>
      <c r="K37" s="444">
        <v>1</v>
      </c>
      <c r="L37" s="431"/>
      <c r="M37" s="431"/>
      <c r="N37" s="431">
        <v>1</v>
      </c>
      <c r="O37" s="431">
        <v>3</v>
      </c>
    </row>
    <row r="38" spans="1:15" ht="12.75">
      <c r="A38" s="404" t="s">
        <v>777</v>
      </c>
      <c r="B38" s="429" t="s">
        <v>1010</v>
      </c>
      <c r="C38" s="430">
        <v>3</v>
      </c>
      <c r="D38" s="430">
        <v>6</v>
      </c>
      <c r="E38" s="430">
        <v>10</v>
      </c>
      <c r="F38" s="431">
        <v>22</v>
      </c>
      <c r="G38" s="431">
        <v>23</v>
      </c>
      <c r="H38" s="431">
        <v>24</v>
      </c>
      <c r="I38" s="431">
        <v>12</v>
      </c>
      <c r="J38" s="431">
        <v>21</v>
      </c>
      <c r="K38" s="431">
        <v>23</v>
      </c>
      <c r="L38" s="431">
        <v>2</v>
      </c>
      <c r="M38" s="431">
        <v>1</v>
      </c>
      <c r="N38" s="431">
        <v>1</v>
      </c>
      <c r="O38" s="431">
        <v>3</v>
      </c>
    </row>
    <row r="39" spans="1:15" ht="12.75">
      <c r="A39" s="404" t="s">
        <v>586</v>
      </c>
      <c r="B39" s="429" t="s">
        <v>1011</v>
      </c>
      <c r="C39" s="430">
        <v>6</v>
      </c>
      <c r="D39" s="430">
        <v>5</v>
      </c>
      <c r="E39" s="430">
        <v>7</v>
      </c>
      <c r="F39" s="431">
        <v>12</v>
      </c>
      <c r="G39" s="431">
        <v>14</v>
      </c>
      <c r="H39" s="431">
        <v>14</v>
      </c>
      <c r="I39" s="431">
        <v>6</v>
      </c>
      <c r="J39" s="431">
        <v>2</v>
      </c>
      <c r="K39" s="431">
        <v>3</v>
      </c>
      <c r="L39" s="431">
        <v>4</v>
      </c>
      <c r="M39" s="431"/>
      <c r="N39" s="431">
        <v>3</v>
      </c>
      <c r="O39" s="431">
        <v>3</v>
      </c>
    </row>
    <row r="40" spans="1:15" ht="12.75">
      <c r="A40" s="404" t="s">
        <v>20</v>
      </c>
      <c r="B40" s="429" t="s">
        <v>1012</v>
      </c>
      <c r="C40" s="430">
        <v>3</v>
      </c>
      <c r="D40" s="430">
        <v>8</v>
      </c>
      <c r="E40" s="430">
        <v>7</v>
      </c>
      <c r="F40" s="431">
        <v>19</v>
      </c>
      <c r="G40" s="431">
        <v>14</v>
      </c>
      <c r="H40" s="431">
        <v>12</v>
      </c>
      <c r="I40" s="431">
        <v>4</v>
      </c>
      <c r="J40" s="431">
        <v>3</v>
      </c>
      <c r="K40" s="431">
        <v>4</v>
      </c>
      <c r="L40" s="431">
        <v>4</v>
      </c>
      <c r="M40" s="444">
        <v>1</v>
      </c>
      <c r="N40" s="444">
        <v>2</v>
      </c>
      <c r="O40" s="444">
        <v>2</v>
      </c>
    </row>
    <row r="41" spans="1:15" ht="12.75">
      <c r="A41" s="404" t="s">
        <v>21</v>
      </c>
      <c r="B41" s="429" t="s">
        <v>1013</v>
      </c>
      <c r="C41" s="430">
        <v>3</v>
      </c>
      <c r="D41" s="430">
        <v>5</v>
      </c>
      <c r="E41" s="430"/>
      <c r="F41" s="431">
        <v>12</v>
      </c>
      <c r="G41" s="431">
        <v>12</v>
      </c>
      <c r="H41" s="431"/>
      <c r="I41" s="431">
        <v>8</v>
      </c>
      <c r="J41" s="431">
        <v>5</v>
      </c>
      <c r="K41" s="431">
        <v>5</v>
      </c>
      <c r="L41" s="431">
        <v>2</v>
      </c>
      <c r="M41" s="444">
        <v>1</v>
      </c>
      <c r="N41" s="444"/>
      <c r="O41" s="444"/>
    </row>
    <row r="42" spans="1:15" ht="12.75">
      <c r="A42" s="404" t="s">
        <v>22</v>
      </c>
      <c r="B42" s="429" t="s">
        <v>1014</v>
      </c>
      <c r="C42" s="430">
        <v>4</v>
      </c>
      <c r="D42" s="430">
        <v>6</v>
      </c>
      <c r="E42" s="430">
        <v>8</v>
      </c>
      <c r="F42" s="431">
        <v>14</v>
      </c>
      <c r="G42" s="431">
        <v>14</v>
      </c>
      <c r="H42" s="431">
        <v>14</v>
      </c>
      <c r="I42" s="431">
        <v>6</v>
      </c>
      <c r="J42" s="431">
        <v>9</v>
      </c>
      <c r="K42" s="431">
        <v>15</v>
      </c>
      <c r="L42" s="431">
        <v>1</v>
      </c>
      <c r="M42" s="431"/>
      <c r="N42" s="431">
        <v>3</v>
      </c>
      <c r="O42" s="431">
        <v>3</v>
      </c>
    </row>
    <row r="43" spans="1:15" ht="12.75">
      <c r="A43" s="404" t="s">
        <v>546</v>
      </c>
      <c r="B43" s="429" t="s">
        <v>1015</v>
      </c>
      <c r="C43" s="430">
        <v>3</v>
      </c>
      <c r="D43" s="430">
        <v>4</v>
      </c>
      <c r="E43" s="430">
        <v>3</v>
      </c>
      <c r="F43" s="431">
        <v>14</v>
      </c>
      <c r="G43" s="431">
        <v>14</v>
      </c>
      <c r="H43" s="431">
        <v>14</v>
      </c>
      <c r="I43" s="431">
        <v>10</v>
      </c>
      <c r="J43" s="431">
        <v>6</v>
      </c>
      <c r="K43" s="431">
        <v>11</v>
      </c>
      <c r="L43" s="431">
        <v>4</v>
      </c>
      <c r="M43" s="431">
        <v>1</v>
      </c>
      <c r="N43" s="431">
        <v>1</v>
      </c>
      <c r="O43" s="431">
        <v>2</v>
      </c>
    </row>
    <row r="44" spans="1:15" ht="12.75">
      <c r="A44" s="404" t="s">
        <v>23</v>
      </c>
      <c r="B44" s="429" t="s">
        <v>1016</v>
      </c>
      <c r="C44" s="430">
        <v>4</v>
      </c>
      <c r="D44" s="430">
        <v>4</v>
      </c>
      <c r="E44" s="430"/>
      <c r="F44" s="431">
        <v>9</v>
      </c>
      <c r="G44" s="431">
        <v>12</v>
      </c>
      <c r="H44" s="431"/>
      <c r="I44" s="431"/>
      <c r="J44" s="431">
        <v>1</v>
      </c>
      <c r="K44" s="431"/>
      <c r="L44" s="431">
        <v>4</v>
      </c>
      <c r="M44" s="431">
        <v>1</v>
      </c>
      <c r="N44" s="431"/>
      <c r="O44" s="431"/>
    </row>
    <row r="45" spans="1:15" ht="12.75">
      <c r="A45" s="404" t="s">
        <v>24</v>
      </c>
      <c r="B45" s="429" t="s">
        <v>1017</v>
      </c>
      <c r="C45" s="430">
        <v>4</v>
      </c>
      <c r="D45" s="430">
        <v>1</v>
      </c>
      <c r="E45" s="430">
        <v>5</v>
      </c>
      <c r="F45" s="431">
        <v>14</v>
      </c>
      <c r="G45" s="431">
        <v>12</v>
      </c>
      <c r="H45" s="431">
        <v>12</v>
      </c>
      <c r="I45" s="431">
        <v>4</v>
      </c>
      <c r="J45" s="444">
        <v>1</v>
      </c>
      <c r="K45" s="444">
        <v>1</v>
      </c>
      <c r="L45" s="431">
        <v>2</v>
      </c>
      <c r="M45" s="444"/>
      <c r="N45" s="444">
        <v>3</v>
      </c>
      <c r="O45" s="444">
        <v>2</v>
      </c>
    </row>
    <row r="46" spans="1:15" ht="12.75">
      <c r="A46" s="404" t="s">
        <v>45</v>
      </c>
      <c r="B46" s="429" t="s">
        <v>1018</v>
      </c>
      <c r="C46" s="430">
        <v>3</v>
      </c>
      <c r="D46" s="430">
        <v>10</v>
      </c>
      <c r="E46" s="430">
        <v>7</v>
      </c>
      <c r="F46" s="431">
        <v>12</v>
      </c>
      <c r="G46" s="431">
        <v>12</v>
      </c>
      <c r="H46" s="431">
        <v>16</v>
      </c>
      <c r="I46" s="431">
        <v>5</v>
      </c>
      <c r="J46" s="431">
        <v>10</v>
      </c>
      <c r="K46" s="431">
        <v>3</v>
      </c>
      <c r="L46" s="431">
        <v>6</v>
      </c>
      <c r="M46" s="431">
        <v>3</v>
      </c>
      <c r="N46" s="431">
        <v>5</v>
      </c>
      <c r="O46" s="431">
        <v>3</v>
      </c>
    </row>
    <row r="47" spans="1:15" ht="12.75">
      <c r="A47" s="404" t="s">
        <v>46</v>
      </c>
      <c r="B47" s="429" t="s">
        <v>1019</v>
      </c>
      <c r="C47" s="430">
        <v>6</v>
      </c>
      <c r="D47" s="430">
        <v>9</v>
      </c>
      <c r="E47" s="430">
        <v>10</v>
      </c>
      <c r="F47" s="431">
        <v>19</v>
      </c>
      <c r="G47" s="431">
        <v>20</v>
      </c>
      <c r="H47" s="431">
        <v>24</v>
      </c>
      <c r="I47" s="431">
        <v>18</v>
      </c>
      <c r="J47" s="431">
        <v>14</v>
      </c>
      <c r="K47" s="431">
        <v>25</v>
      </c>
      <c r="L47" s="431">
        <v>7</v>
      </c>
      <c r="M47" s="431">
        <v>2</v>
      </c>
      <c r="N47" s="431">
        <v>6</v>
      </c>
      <c r="O47" s="431">
        <v>4</v>
      </c>
    </row>
    <row r="48" spans="1:15" ht="12.75">
      <c r="A48" s="404" t="s">
        <v>25</v>
      </c>
      <c r="B48" s="429" t="s">
        <v>1020</v>
      </c>
      <c r="C48" s="430">
        <v>6</v>
      </c>
      <c r="D48" s="430">
        <v>8</v>
      </c>
      <c r="E48" s="430">
        <v>7</v>
      </c>
      <c r="F48" s="431">
        <v>12</v>
      </c>
      <c r="G48" s="431">
        <v>12</v>
      </c>
      <c r="H48" s="431">
        <v>14</v>
      </c>
      <c r="I48" s="431">
        <v>1</v>
      </c>
      <c r="J48" s="431">
        <v>3</v>
      </c>
      <c r="K48" s="431">
        <v>4</v>
      </c>
      <c r="L48" s="431">
        <v>4</v>
      </c>
      <c r="M48" s="431"/>
      <c r="N48" s="431">
        <v>3</v>
      </c>
      <c r="O48" s="431">
        <v>2</v>
      </c>
    </row>
    <row r="49" spans="1:15" ht="12.75">
      <c r="A49" s="404" t="s">
        <v>47</v>
      </c>
      <c r="B49" s="429" t="s">
        <v>1021</v>
      </c>
      <c r="C49" s="406">
        <v>8</v>
      </c>
      <c r="D49" s="430">
        <v>12</v>
      </c>
      <c r="E49" s="430">
        <v>13</v>
      </c>
      <c r="F49" s="404">
        <v>18</v>
      </c>
      <c r="G49" s="404">
        <v>17</v>
      </c>
      <c r="H49" s="404">
        <v>20</v>
      </c>
      <c r="I49" s="404">
        <v>10</v>
      </c>
      <c r="J49" s="404">
        <v>25</v>
      </c>
      <c r="K49" s="404">
        <v>23</v>
      </c>
      <c r="L49" s="404">
        <v>6</v>
      </c>
      <c r="M49" s="404">
        <v>2</v>
      </c>
      <c r="N49" s="404">
        <v>4</v>
      </c>
      <c r="O49" s="404">
        <v>3</v>
      </c>
    </row>
    <row r="50" spans="1:15" ht="12.75">
      <c r="A50" s="432" t="s">
        <v>26</v>
      </c>
      <c r="B50" s="433" t="s">
        <v>1022</v>
      </c>
      <c r="C50" s="434">
        <v>6</v>
      </c>
      <c r="D50" s="434">
        <v>6</v>
      </c>
      <c r="E50" s="434">
        <v>7</v>
      </c>
      <c r="F50" s="432">
        <v>9</v>
      </c>
      <c r="G50" s="432">
        <v>11</v>
      </c>
      <c r="H50" s="432">
        <v>9</v>
      </c>
      <c r="I50" s="432"/>
      <c r="J50" s="445">
        <v>1</v>
      </c>
      <c r="K50" s="445"/>
      <c r="L50" s="432">
        <v>2</v>
      </c>
      <c r="M50" s="445"/>
      <c r="N50" s="445"/>
      <c r="O50" s="445"/>
    </row>
    <row r="51" spans="1:15" ht="12.75">
      <c r="A51" s="431"/>
      <c r="B51" s="431"/>
      <c r="C51" s="431"/>
      <c r="D51" s="431"/>
      <c r="E51" s="430"/>
      <c r="F51" s="431"/>
      <c r="G51" s="431"/>
      <c r="H51" s="431"/>
      <c r="I51" s="431"/>
      <c r="J51" s="431"/>
      <c r="K51" s="431"/>
      <c r="L51" s="431"/>
      <c r="M51" s="431"/>
      <c r="N51" s="431"/>
      <c r="O51" s="431"/>
    </row>
    <row r="52" spans="1:15" ht="12.75">
      <c r="A52" s="431"/>
      <c r="B52" s="431"/>
      <c r="C52" s="431"/>
      <c r="D52" s="431"/>
      <c r="E52" s="430"/>
      <c r="F52" s="431"/>
      <c r="G52" s="431"/>
      <c r="H52" s="431"/>
      <c r="I52" s="431"/>
      <c r="J52" s="431"/>
      <c r="K52" s="431"/>
      <c r="L52" s="431"/>
      <c r="M52" s="431"/>
      <c r="N52" s="431"/>
      <c r="O52" s="431"/>
    </row>
  </sheetData>
  <sheetProtection/>
  <mergeCells count="39">
    <mergeCell ref="L3:O3"/>
    <mergeCell ref="C4:E4"/>
    <mergeCell ref="F4:H4"/>
    <mergeCell ref="I4:K4"/>
    <mergeCell ref="L4:O4"/>
    <mergeCell ref="C5:E5"/>
    <mergeCell ref="F5:H5"/>
    <mergeCell ref="I5:K5"/>
    <mergeCell ref="L5:O5"/>
    <mergeCell ref="L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I29:K29"/>
    <mergeCell ref="L29:O29"/>
    <mergeCell ref="N18:O18"/>
    <mergeCell ref="N19:O19"/>
    <mergeCell ref="N20:O20"/>
    <mergeCell ref="N21:O21"/>
    <mergeCell ref="N22:O22"/>
    <mergeCell ref="N23:O23"/>
    <mergeCell ref="C30:E30"/>
    <mergeCell ref="F30:H30"/>
    <mergeCell ref="I30:K30"/>
    <mergeCell ref="N31:O31"/>
    <mergeCell ref="N32:O32"/>
    <mergeCell ref="N24:O24"/>
    <mergeCell ref="N25:O25"/>
    <mergeCell ref="N26:O26"/>
    <mergeCell ref="C29:E29"/>
    <mergeCell ref="F29:H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D19">
      <selection activeCell="P39" sqref="P39"/>
    </sheetView>
  </sheetViews>
  <sheetFormatPr defaultColWidth="9.00390625" defaultRowHeight="12.75"/>
  <cols>
    <col min="1" max="1" width="3.25390625" style="0" customWidth="1"/>
    <col min="2" max="2" width="18.00390625" style="0" customWidth="1"/>
    <col min="3" max="3" width="16.75390625" style="0" customWidth="1"/>
    <col min="13" max="13" width="1.875" style="0" customWidth="1"/>
    <col min="14" max="14" width="1.37890625" style="0" hidden="1" customWidth="1"/>
    <col min="15" max="15" width="4.25390625" style="0" customWidth="1"/>
    <col min="16" max="16" width="5.875" style="0" customWidth="1"/>
  </cols>
  <sheetData>
    <row r="1" spans="1:16" ht="12.75">
      <c r="A1" s="446"/>
      <c r="B1" s="447"/>
      <c r="C1" s="447"/>
      <c r="D1" s="447"/>
      <c r="E1" s="448" t="s">
        <v>1032</v>
      </c>
      <c r="F1" s="449"/>
      <c r="G1" s="449"/>
      <c r="H1" s="447"/>
      <c r="I1" s="447"/>
      <c r="J1" s="447"/>
      <c r="K1" s="447"/>
      <c r="L1" s="447"/>
      <c r="M1" s="447"/>
      <c r="N1" s="450"/>
      <c r="O1" s="451"/>
      <c r="P1" s="451"/>
    </row>
    <row r="2" spans="1:16" ht="12.75">
      <c r="A2" s="446"/>
      <c r="B2" s="447"/>
      <c r="C2" s="447"/>
      <c r="D2" s="447"/>
      <c r="E2" s="452" t="s">
        <v>1033</v>
      </c>
      <c r="F2" s="449"/>
      <c r="G2" s="449"/>
      <c r="H2" s="447"/>
      <c r="I2" s="447"/>
      <c r="J2" s="447"/>
      <c r="K2" s="447"/>
      <c r="L2" s="447"/>
      <c r="M2" s="447"/>
      <c r="N2" s="450"/>
      <c r="O2" s="451"/>
      <c r="P2" s="451"/>
    </row>
    <row r="3" spans="1:16" ht="12.75">
      <c r="A3" s="446"/>
      <c r="B3" s="447"/>
      <c r="C3" s="447"/>
      <c r="D3" s="447"/>
      <c r="E3" s="453"/>
      <c r="F3" s="449"/>
      <c r="G3" s="449"/>
      <c r="H3" s="447"/>
      <c r="I3" s="447"/>
      <c r="J3" s="447"/>
      <c r="K3" s="447"/>
      <c r="L3" s="447"/>
      <c r="M3" s="447"/>
      <c r="N3" s="450"/>
      <c r="O3" s="451"/>
      <c r="P3" s="451"/>
    </row>
    <row r="4" spans="1:16" ht="12.75">
      <c r="A4" s="446"/>
      <c r="B4" s="447"/>
      <c r="C4" s="447"/>
      <c r="D4" s="447"/>
      <c r="E4" s="453"/>
      <c r="F4" s="449"/>
      <c r="G4" s="449"/>
      <c r="H4" s="447"/>
      <c r="I4" s="447"/>
      <c r="J4" s="447"/>
      <c r="K4" s="447"/>
      <c r="L4" s="447"/>
      <c r="M4" s="447"/>
      <c r="N4" s="450"/>
      <c r="O4" s="451"/>
      <c r="P4" s="451"/>
    </row>
    <row r="5" spans="1:16" ht="48.75" customHeight="1">
      <c r="A5" s="454"/>
      <c r="B5" s="1095" t="s">
        <v>1034</v>
      </c>
      <c r="C5" s="1098" t="s">
        <v>1035</v>
      </c>
      <c r="D5" s="1074" t="s">
        <v>1036</v>
      </c>
      <c r="E5" s="1074" t="s">
        <v>1037</v>
      </c>
      <c r="F5" s="1074" t="s">
        <v>1038</v>
      </c>
      <c r="G5" s="1074" t="s">
        <v>1039</v>
      </c>
      <c r="H5" s="1074" t="s">
        <v>1040</v>
      </c>
      <c r="I5" s="1074" t="s">
        <v>1041</v>
      </c>
      <c r="J5" s="1074" t="s">
        <v>1042</v>
      </c>
      <c r="K5" s="1074" t="s">
        <v>1043</v>
      </c>
      <c r="L5" s="1076" t="s">
        <v>1044</v>
      </c>
      <c r="M5" s="1077"/>
      <c r="N5" s="1078"/>
      <c r="O5" s="1079" t="s">
        <v>1045</v>
      </c>
      <c r="P5" s="1080"/>
    </row>
    <row r="6" spans="1:16" ht="12.75">
      <c r="A6" s="455"/>
      <c r="B6" s="1096"/>
      <c r="C6" s="1099"/>
      <c r="D6" s="1075"/>
      <c r="E6" s="1075"/>
      <c r="F6" s="1075"/>
      <c r="G6" s="1075"/>
      <c r="H6" s="1075"/>
      <c r="I6" s="1075"/>
      <c r="J6" s="1075"/>
      <c r="K6" s="1075"/>
      <c r="L6" s="1081" t="s">
        <v>1046</v>
      </c>
      <c r="M6" s="1082"/>
      <c r="N6" s="1083"/>
      <c r="O6" s="1090" t="s">
        <v>1047</v>
      </c>
      <c r="P6" s="1092" t="s">
        <v>1048</v>
      </c>
    </row>
    <row r="7" spans="1:16" ht="12.75">
      <c r="A7" s="455"/>
      <c r="B7" s="1096"/>
      <c r="C7" s="1099"/>
      <c r="D7" s="456" t="s">
        <v>1049</v>
      </c>
      <c r="E7" s="457" t="s">
        <v>1050</v>
      </c>
      <c r="F7" s="457" t="s">
        <v>1051</v>
      </c>
      <c r="G7" s="458"/>
      <c r="H7" s="459" t="s">
        <v>1052</v>
      </c>
      <c r="I7" s="459" t="s">
        <v>1053</v>
      </c>
      <c r="J7" s="459" t="s">
        <v>1052</v>
      </c>
      <c r="K7" s="460" t="s">
        <v>1053</v>
      </c>
      <c r="L7" s="1084"/>
      <c r="M7" s="1085"/>
      <c r="N7" s="1086"/>
      <c r="O7" s="1091"/>
      <c r="P7" s="1093"/>
    </row>
    <row r="8" spans="1:16" ht="12.75">
      <c r="A8" s="455"/>
      <c r="B8" s="1096"/>
      <c r="C8" s="1099"/>
      <c r="D8" s="456" t="s">
        <v>1054</v>
      </c>
      <c r="E8" s="457"/>
      <c r="F8" s="457" t="s">
        <v>1055</v>
      </c>
      <c r="G8" s="458"/>
      <c r="H8" s="461" t="s">
        <v>1056</v>
      </c>
      <c r="I8" s="459" t="s">
        <v>1057</v>
      </c>
      <c r="J8" s="461" t="s">
        <v>1056</v>
      </c>
      <c r="K8" s="460" t="s">
        <v>1057</v>
      </c>
      <c r="L8" s="1084"/>
      <c r="M8" s="1085"/>
      <c r="N8" s="1086"/>
      <c r="O8" s="1091"/>
      <c r="P8" s="1093"/>
    </row>
    <row r="9" spans="1:16" ht="12.75">
      <c r="A9" s="455"/>
      <c r="B9" s="1096"/>
      <c r="C9" s="1099"/>
      <c r="D9" s="456" t="s">
        <v>1058</v>
      </c>
      <c r="E9" s="458"/>
      <c r="F9" s="457"/>
      <c r="G9" s="458"/>
      <c r="H9" s="459" t="s">
        <v>1059</v>
      </c>
      <c r="J9" s="459" t="s">
        <v>1059</v>
      </c>
      <c r="L9" s="1084"/>
      <c r="M9" s="1085"/>
      <c r="N9" s="1086"/>
      <c r="O9" s="1091"/>
      <c r="P9" s="1093"/>
    </row>
    <row r="10" spans="1:16" ht="12.75">
      <c r="A10" s="462"/>
      <c r="B10" s="1097"/>
      <c r="C10" s="1100"/>
      <c r="D10" s="463"/>
      <c r="E10" s="464"/>
      <c r="F10" s="464"/>
      <c r="G10" s="464"/>
      <c r="H10" s="464"/>
      <c r="I10" s="463"/>
      <c r="J10" s="464"/>
      <c r="K10" s="463"/>
      <c r="L10" s="1087"/>
      <c r="M10" s="1088"/>
      <c r="N10" s="1089"/>
      <c r="O10" s="1091"/>
      <c r="P10" s="1094"/>
    </row>
    <row r="11" spans="1:16" ht="12.75">
      <c r="A11" s="465">
        <v>1</v>
      </c>
      <c r="B11" s="447" t="s">
        <v>1060</v>
      </c>
      <c r="C11" s="466" t="s">
        <v>1061</v>
      </c>
      <c r="D11" s="447">
        <v>121</v>
      </c>
      <c r="E11" s="447">
        <v>3</v>
      </c>
      <c r="F11" s="467">
        <v>88</v>
      </c>
      <c r="G11" s="467">
        <v>66</v>
      </c>
      <c r="H11" s="468"/>
      <c r="I11" s="469"/>
      <c r="J11" s="470">
        <v>100</v>
      </c>
      <c r="K11" s="470">
        <v>100</v>
      </c>
      <c r="L11" s="1069">
        <v>265</v>
      </c>
      <c r="M11" s="1069"/>
      <c r="N11" s="1069"/>
      <c r="O11" s="450">
        <v>14</v>
      </c>
      <c r="P11" s="450">
        <v>14</v>
      </c>
    </row>
    <row r="12" spans="1:16" ht="12.75">
      <c r="A12" s="465">
        <v>2</v>
      </c>
      <c r="B12" s="447" t="s">
        <v>1062</v>
      </c>
      <c r="C12" s="466" t="s">
        <v>1063</v>
      </c>
      <c r="D12" s="447">
        <v>106</v>
      </c>
      <c r="E12" s="447">
        <v>4</v>
      </c>
      <c r="F12" s="447">
        <v>196</v>
      </c>
      <c r="G12" s="467">
        <v>148</v>
      </c>
      <c r="H12" s="468"/>
      <c r="I12" s="470"/>
      <c r="J12" s="470">
        <v>105</v>
      </c>
      <c r="K12" s="470">
        <v>105</v>
      </c>
      <c r="L12" s="1066">
        <v>151</v>
      </c>
      <c r="M12" s="1066"/>
      <c r="N12" s="1066"/>
      <c r="O12" s="450">
        <v>15</v>
      </c>
      <c r="P12" s="450">
        <v>15</v>
      </c>
    </row>
    <row r="13" spans="1:16" ht="12.75">
      <c r="A13" s="465">
        <v>3</v>
      </c>
      <c r="B13" s="447" t="s">
        <v>1064</v>
      </c>
      <c r="C13" s="466" t="s">
        <v>1065</v>
      </c>
      <c r="D13" s="1070">
        <v>17</v>
      </c>
      <c r="E13" s="1070">
        <v>1</v>
      </c>
      <c r="F13" s="1070">
        <v>13</v>
      </c>
      <c r="G13" s="1071">
        <v>6</v>
      </c>
      <c r="H13" s="1070"/>
      <c r="I13" s="1072"/>
      <c r="J13" s="1073"/>
      <c r="K13" s="1073"/>
      <c r="L13" s="1066">
        <v>149</v>
      </c>
      <c r="M13" s="1066"/>
      <c r="N13" s="1066"/>
      <c r="O13" s="1068">
        <v>1</v>
      </c>
      <c r="P13" s="1068">
        <v>1</v>
      </c>
    </row>
    <row r="14" spans="1:16" ht="12.75">
      <c r="A14" s="465"/>
      <c r="B14" s="447" t="s">
        <v>1066</v>
      </c>
      <c r="C14" s="466" t="s">
        <v>1067</v>
      </c>
      <c r="D14" s="1070"/>
      <c r="E14" s="1070"/>
      <c r="F14" s="1070"/>
      <c r="G14" s="1071"/>
      <c r="H14" s="1070"/>
      <c r="I14" s="1072"/>
      <c r="J14" s="1073"/>
      <c r="K14" s="1073"/>
      <c r="L14" s="1066"/>
      <c r="M14" s="1066"/>
      <c r="N14" s="1066"/>
      <c r="O14" s="1068"/>
      <c r="P14" s="1068"/>
    </row>
    <row r="15" spans="1:16" ht="12.75">
      <c r="A15" s="465">
        <v>4</v>
      </c>
      <c r="B15" s="447" t="s">
        <v>1068</v>
      </c>
      <c r="C15" s="466" t="s">
        <v>1069</v>
      </c>
      <c r="D15" s="447">
        <v>26</v>
      </c>
      <c r="E15" s="447">
        <v>2</v>
      </c>
      <c r="F15" s="447">
        <v>58</v>
      </c>
      <c r="G15" s="467">
        <v>23</v>
      </c>
      <c r="H15" s="468"/>
      <c r="I15" s="447"/>
      <c r="J15" s="470"/>
      <c r="K15" s="470"/>
      <c r="L15" s="1066">
        <v>287</v>
      </c>
      <c r="M15" s="1066"/>
      <c r="N15" s="1066"/>
      <c r="O15" s="451">
        <v>4</v>
      </c>
      <c r="P15" s="451">
        <v>4</v>
      </c>
    </row>
    <row r="16" spans="1:16" ht="12.75">
      <c r="A16" s="465">
        <v>5</v>
      </c>
      <c r="B16" s="447" t="s">
        <v>1070</v>
      </c>
      <c r="C16" s="466"/>
      <c r="D16" s="447">
        <v>35</v>
      </c>
      <c r="E16" s="447">
        <v>1</v>
      </c>
      <c r="F16" s="447">
        <v>11</v>
      </c>
      <c r="G16" s="467">
        <v>8</v>
      </c>
      <c r="H16" s="468"/>
      <c r="I16" s="468"/>
      <c r="J16" s="470"/>
      <c r="K16" s="470"/>
      <c r="L16" s="1066">
        <v>13</v>
      </c>
      <c r="M16" s="1066"/>
      <c r="N16" s="1066"/>
      <c r="O16" s="451">
        <v>1</v>
      </c>
      <c r="P16" s="451">
        <v>1</v>
      </c>
    </row>
    <row r="17" spans="1:16" ht="12.75">
      <c r="A17" s="465">
        <v>6</v>
      </c>
      <c r="B17" s="471" t="s">
        <v>1071</v>
      </c>
      <c r="C17" s="466" t="s">
        <v>1072</v>
      </c>
      <c r="D17" s="447">
        <v>41</v>
      </c>
      <c r="E17" s="447">
        <v>2</v>
      </c>
      <c r="F17" s="447">
        <v>15</v>
      </c>
      <c r="G17" s="467">
        <v>10</v>
      </c>
      <c r="H17" s="468"/>
      <c r="I17" s="468"/>
      <c r="J17" s="470"/>
      <c r="K17" s="470"/>
      <c r="L17" s="1066">
        <v>149</v>
      </c>
      <c r="M17" s="1066"/>
      <c r="N17" s="1066"/>
      <c r="O17" s="451">
        <v>10</v>
      </c>
      <c r="P17" s="451">
        <v>10</v>
      </c>
    </row>
    <row r="18" spans="1:16" ht="21.75">
      <c r="A18" s="465">
        <v>7</v>
      </c>
      <c r="B18" s="471" t="s">
        <v>1073</v>
      </c>
      <c r="C18" s="466" t="s">
        <v>1074</v>
      </c>
      <c r="D18" s="447">
        <v>21</v>
      </c>
      <c r="E18" s="447">
        <v>1</v>
      </c>
      <c r="F18" s="447">
        <v>22</v>
      </c>
      <c r="G18" s="467">
        <v>16</v>
      </c>
      <c r="H18" s="468"/>
      <c r="I18" s="468"/>
      <c r="J18" s="470"/>
      <c r="K18" s="470"/>
      <c r="L18" s="1066">
        <v>51</v>
      </c>
      <c r="M18" s="1066"/>
      <c r="N18" s="1066"/>
      <c r="O18" s="451">
        <v>2</v>
      </c>
      <c r="P18" s="451">
        <v>2</v>
      </c>
    </row>
    <row r="19" spans="1:16" ht="21.75">
      <c r="A19" s="465">
        <v>8</v>
      </c>
      <c r="B19" s="471" t="s">
        <v>1075</v>
      </c>
      <c r="C19" s="466" t="s">
        <v>1076</v>
      </c>
      <c r="D19" s="447">
        <v>41</v>
      </c>
      <c r="E19" s="447">
        <v>2</v>
      </c>
      <c r="F19" s="447">
        <v>31</v>
      </c>
      <c r="G19" s="467">
        <v>18</v>
      </c>
      <c r="H19" s="468"/>
      <c r="I19" s="468"/>
      <c r="J19" s="470"/>
      <c r="K19" s="470"/>
      <c r="L19" s="1066">
        <v>76</v>
      </c>
      <c r="M19" s="1066"/>
      <c r="N19" s="1066"/>
      <c r="O19" s="451">
        <v>9</v>
      </c>
      <c r="P19" s="451">
        <v>9</v>
      </c>
    </row>
    <row r="20" spans="1:16" ht="32.25">
      <c r="A20" s="465">
        <v>9</v>
      </c>
      <c r="B20" s="471" t="s">
        <v>1077</v>
      </c>
      <c r="C20" s="466"/>
      <c r="D20" s="447">
        <v>18</v>
      </c>
      <c r="E20" s="447">
        <v>1</v>
      </c>
      <c r="F20" s="447">
        <v>23</v>
      </c>
      <c r="G20" s="472">
        <v>16</v>
      </c>
      <c r="H20" s="468"/>
      <c r="I20" s="468"/>
      <c r="J20" s="470">
        <v>60</v>
      </c>
      <c r="K20" s="470">
        <v>60</v>
      </c>
      <c r="L20" s="1066">
        <v>21</v>
      </c>
      <c r="M20" s="1066"/>
      <c r="N20" s="1066"/>
      <c r="O20" s="451">
        <v>5</v>
      </c>
      <c r="P20" s="451">
        <v>5</v>
      </c>
    </row>
    <row r="21" spans="1:16" ht="12.75">
      <c r="A21" s="465">
        <v>10</v>
      </c>
      <c r="B21" s="473" t="s">
        <v>1078</v>
      </c>
      <c r="C21" s="474" t="s">
        <v>1079</v>
      </c>
      <c r="D21" s="447">
        <v>22</v>
      </c>
      <c r="E21" s="447">
        <v>1</v>
      </c>
      <c r="F21" s="469">
        <v>36</v>
      </c>
      <c r="G21" s="467">
        <v>23</v>
      </c>
      <c r="H21" s="470"/>
      <c r="I21" s="469"/>
      <c r="J21" s="470"/>
      <c r="K21" s="470"/>
      <c r="L21" s="1066">
        <v>40</v>
      </c>
      <c r="M21" s="1066"/>
      <c r="N21" s="1066"/>
      <c r="O21" s="450">
        <v>1</v>
      </c>
      <c r="P21" s="450">
        <v>1</v>
      </c>
    </row>
    <row r="22" spans="1:16" ht="32.25">
      <c r="A22" s="465">
        <v>11</v>
      </c>
      <c r="B22" s="471" t="s">
        <v>1080</v>
      </c>
      <c r="C22" s="466"/>
      <c r="D22" s="447">
        <v>16</v>
      </c>
      <c r="E22" s="447">
        <v>1</v>
      </c>
      <c r="F22" s="447">
        <v>15</v>
      </c>
      <c r="G22" s="472">
        <v>10</v>
      </c>
      <c r="H22" s="468"/>
      <c r="I22" s="468"/>
      <c r="J22" s="470">
        <v>50</v>
      </c>
      <c r="K22" s="470">
        <v>50</v>
      </c>
      <c r="L22" s="1066">
        <v>56</v>
      </c>
      <c r="M22" s="1066"/>
      <c r="N22" s="1066"/>
      <c r="O22" s="451">
        <v>2</v>
      </c>
      <c r="P22" s="451">
        <v>2</v>
      </c>
    </row>
    <row r="23" spans="1:16" ht="12.75">
      <c r="A23" s="465">
        <v>12</v>
      </c>
      <c r="B23" s="447" t="s">
        <v>1081</v>
      </c>
      <c r="C23" s="466" t="s">
        <v>1082</v>
      </c>
      <c r="D23" s="447">
        <v>42</v>
      </c>
      <c r="E23" s="447">
        <v>2</v>
      </c>
      <c r="F23" s="447">
        <v>39</v>
      </c>
      <c r="G23" s="467">
        <v>31</v>
      </c>
      <c r="H23" s="468"/>
      <c r="I23" s="468"/>
      <c r="J23" s="470">
        <v>700</v>
      </c>
      <c r="K23" s="470">
        <v>700</v>
      </c>
      <c r="L23" s="1066">
        <v>67</v>
      </c>
      <c r="M23" s="1066"/>
      <c r="N23" s="1066"/>
      <c r="O23" s="451">
        <v>11</v>
      </c>
      <c r="P23" s="451">
        <v>11</v>
      </c>
    </row>
    <row r="24" spans="1:16" ht="12.75">
      <c r="A24" s="465">
        <v>13</v>
      </c>
      <c r="B24" s="447" t="s">
        <v>1083</v>
      </c>
      <c r="C24" s="466"/>
      <c r="D24" s="447">
        <v>34</v>
      </c>
      <c r="E24" s="447">
        <v>1</v>
      </c>
      <c r="F24" s="447">
        <v>32</v>
      </c>
      <c r="G24" s="472">
        <v>30</v>
      </c>
      <c r="H24" s="468"/>
      <c r="I24" s="468"/>
      <c r="J24" s="470"/>
      <c r="K24" s="470"/>
      <c r="L24" s="1066">
        <v>43</v>
      </c>
      <c r="M24" s="1066"/>
      <c r="N24" s="1066"/>
      <c r="O24" s="451">
        <v>2</v>
      </c>
      <c r="P24" s="451">
        <v>2</v>
      </c>
    </row>
    <row r="25" spans="1:16" ht="21.75">
      <c r="A25" s="465">
        <v>14</v>
      </c>
      <c r="B25" s="471" t="s">
        <v>1084</v>
      </c>
      <c r="C25" s="466" t="s">
        <v>1085</v>
      </c>
      <c r="D25" s="447">
        <v>11</v>
      </c>
      <c r="E25" s="447">
        <v>5</v>
      </c>
      <c r="F25" s="447">
        <v>22</v>
      </c>
      <c r="G25" s="472">
        <v>17</v>
      </c>
      <c r="H25" s="468">
        <v>12917</v>
      </c>
      <c r="I25" s="468">
        <v>9850.6</v>
      </c>
      <c r="J25" s="470">
        <v>60</v>
      </c>
      <c r="K25" s="468">
        <v>60</v>
      </c>
      <c r="L25" s="1066">
        <v>2</v>
      </c>
      <c r="M25" s="1066"/>
      <c r="N25" s="1066"/>
      <c r="O25" s="451"/>
      <c r="P25" s="451"/>
    </row>
    <row r="26" spans="1:16" ht="12.75">
      <c r="A26" s="465">
        <v>15</v>
      </c>
      <c r="B26" s="447" t="s">
        <v>1086</v>
      </c>
      <c r="C26" s="466" t="s">
        <v>1087</v>
      </c>
      <c r="D26" s="447">
        <v>12</v>
      </c>
      <c r="E26" s="447">
        <v>1</v>
      </c>
      <c r="F26" s="447">
        <v>20</v>
      </c>
      <c r="G26" s="467">
        <v>14</v>
      </c>
      <c r="H26" s="468"/>
      <c r="I26" s="468"/>
      <c r="J26" s="470"/>
      <c r="K26" s="468"/>
      <c r="L26" s="1066">
        <v>16</v>
      </c>
      <c r="M26" s="1066"/>
      <c r="N26" s="1066"/>
      <c r="O26" s="451">
        <v>3</v>
      </c>
      <c r="P26" s="451">
        <v>3</v>
      </c>
    </row>
    <row r="27" spans="1:16" ht="12.75">
      <c r="A27" s="465"/>
      <c r="B27" s="475" t="s">
        <v>1088</v>
      </c>
      <c r="C27" s="475" t="s">
        <v>383</v>
      </c>
      <c r="D27" s="476">
        <f aca="true" t="shared" si="0" ref="D27:P27">SUM(D11:D26)</f>
        <v>563</v>
      </c>
      <c r="E27" s="476">
        <f t="shared" si="0"/>
        <v>28</v>
      </c>
      <c r="F27" s="476">
        <f t="shared" si="0"/>
        <v>621</v>
      </c>
      <c r="G27" s="476">
        <f t="shared" si="0"/>
        <v>436</v>
      </c>
      <c r="H27" s="477">
        <f t="shared" si="0"/>
        <v>12917</v>
      </c>
      <c r="I27" s="477">
        <f t="shared" si="0"/>
        <v>9850.6</v>
      </c>
      <c r="J27" s="477">
        <f t="shared" si="0"/>
        <v>1075</v>
      </c>
      <c r="K27" s="477">
        <f t="shared" si="0"/>
        <v>1075</v>
      </c>
      <c r="L27" s="1067">
        <f>SUM(L11:N26)</f>
        <v>1386</v>
      </c>
      <c r="M27" s="1067"/>
      <c r="N27" s="1067"/>
      <c r="O27" s="476">
        <f t="shared" si="0"/>
        <v>80</v>
      </c>
      <c r="P27" s="476">
        <f t="shared" si="0"/>
        <v>80</v>
      </c>
    </row>
    <row r="28" spans="1:16" ht="12.75">
      <c r="A28" s="447"/>
      <c r="B28" s="478"/>
      <c r="C28" s="478"/>
      <c r="D28" s="479"/>
      <c r="E28" s="478"/>
      <c r="F28" s="478"/>
      <c r="G28" s="480"/>
      <c r="H28" s="480"/>
      <c r="I28" s="481"/>
      <c r="J28" s="480"/>
      <c r="K28" s="482"/>
      <c r="L28" s="481"/>
      <c r="M28" s="447"/>
      <c r="N28" s="450"/>
      <c r="O28" s="451"/>
      <c r="P28" s="451"/>
    </row>
    <row r="29" spans="1:16" ht="12.75">
      <c r="A29" s="483"/>
      <c r="B29" s="473"/>
      <c r="C29" s="474"/>
      <c r="D29" s="447"/>
      <c r="E29" s="447"/>
      <c r="F29" s="469"/>
      <c r="G29" s="467"/>
      <c r="H29" s="470"/>
      <c r="I29" s="469"/>
      <c r="J29" s="470"/>
      <c r="K29" s="469"/>
      <c r="L29" s="469"/>
      <c r="M29" s="447"/>
      <c r="N29" s="450"/>
      <c r="O29" s="450"/>
      <c r="P29" s="450"/>
    </row>
  </sheetData>
  <sheetProtection/>
  <mergeCells count="41">
    <mergeCell ref="B5:B10"/>
    <mergeCell ref="C5:C10"/>
    <mergeCell ref="D5:D6"/>
    <mergeCell ref="E5:E6"/>
    <mergeCell ref="F5:F6"/>
    <mergeCell ref="G5:G6"/>
    <mergeCell ref="H5:H6"/>
    <mergeCell ref="I5:I6"/>
    <mergeCell ref="J5:J6"/>
    <mergeCell ref="K5:K6"/>
    <mergeCell ref="L5:N5"/>
    <mergeCell ref="O5:P5"/>
    <mergeCell ref="L6:N10"/>
    <mergeCell ref="O6:O10"/>
    <mergeCell ref="P6:P10"/>
    <mergeCell ref="L11:N11"/>
    <mergeCell ref="L12:N12"/>
    <mergeCell ref="D13:D14"/>
    <mergeCell ref="E13:E14"/>
    <mergeCell ref="F13:F14"/>
    <mergeCell ref="G13:G14"/>
    <mergeCell ref="H13:H14"/>
    <mergeCell ref="I13:I14"/>
    <mergeCell ref="J13:J14"/>
    <mergeCell ref="K13:K14"/>
    <mergeCell ref="L13:N14"/>
    <mergeCell ref="O13:O14"/>
    <mergeCell ref="P13:P14"/>
    <mergeCell ref="L15:N15"/>
    <mergeCell ref="L16:N16"/>
    <mergeCell ref="L17:N17"/>
    <mergeCell ref="L24:N24"/>
    <mergeCell ref="L25:N25"/>
    <mergeCell ref="L26:N26"/>
    <mergeCell ref="L27:N27"/>
    <mergeCell ref="L18:N18"/>
    <mergeCell ref="L19:N19"/>
    <mergeCell ref="L20:N20"/>
    <mergeCell ref="L21:N21"/>
    <mergeCell ref="L22:N22"/>
    <mergeCell ref="L23:N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6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.75390625" style="0" customWidth="1"/>
    <col min="2" max="2" width="5.625" style="0" customWidth="1"/>
    <col min="8" max="8" width="7.625" style="0" customWidth="1"/>
    <col min="9" max="9" width="7.00390625" style="0" customWidth="1"/>
    <col min="10" max="10" width="7.75390625" style="0" customWidth="1"/>
    <col min="11" max="11" width="6.75390625" style="0" customWidth="1"/>
    <col min="13" max="14" width="7.125" style="0" customWidth="1"/>
    <col min="15" max="16" width="7.375" style="0" customWidth="1"/>
    <col min="17" max="17" width="6.375" style="0" customWidth="1"/>
    <col min="41" max="41" width="5.375" style="0" customWidth="1"/>
    <col min="42" max="42" width="5.625" style="0" customWidth="1"/>
    <col min="60" max="60" width="4.625" style="0" customWidth="1"/>
    <col min="61" max="61" width="4.125" style="0" customWidth="1"/>
  </cols>
  <sheetData>
    <row r="1" spans="1:78" ht="12.75">
      <c r="A1" s="496"/>
      <c r="B1" s="496"/>
      <c r="C1" s="496"/>
      <c r="D1" s="496"/>
      <c r="E1" s="496"/>
      <c r="F1" s="497"/>
      <c r="G1" s="497"/>
      <c r="H1" s="497"/>
      <c r="I1" s="497"/>
      <c r="J1" s="497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8"/>
      <c r="AI1" s="498"/>
      <c r="AJ1" s="499"/>
      <c r="AK1" s="499"/>
      <c r="AL1" s="499"/>
      <c r="AM1" s="496"/>
      <c r="AN1" s="496"/>
      <c r="AO1" s="499"/>
      <c r="AP1" s="499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  <c r="BL1" s="496"/>
      <c r="BM1" s="496"/>
      <c r="BN1" s="496"/>
      <c r="BO1" s="496"/>
      <c r="BP1" s="500"/>
      <c r="BQ1" s="497"/>
      <c r="BR1" s="497"/>
      <c r="BS1" s="497"/>
      <c r="BT1" s="497"/>
      <c r="BU1" s="497"/>
      <c r="BV1" s="496"/>
      <c r="BW1" s="496"/>
      <c r="BX1" s="496"/>
      <c r="BY1" s="496"/>
      <c r="BZ1" s="496"/>
    </row>
    <row r="2" spans="1:78" ht="12.75">
      <c r="A2" s="496"/>
      <c r="B2" s="496"/>
      <c r="C2" s="496"/>
      <c r="D2" s="497"/>
      <c r="E2" s="497"/>
      <c r="F2" s="497"/>
      <c r="G2" s="497"/>
      <c r="H2" s="501" t="s">
        <v>1089</v>
      </c>
      <c r="I2" s="501"/>
      <c r="J2" s="501"/>
      <c r="K2" s="497"/>
      <c r="L2" s="497"/>
      <c r="M2" s="496"/>
      <c r="N2" s="496"/>
      <c r="O2" s="496"/>
      <c r="P2" s="496"/>
      <c r="Q2" s="496"/>
      <c r="R2" s="498"/>
      <c r="S2" s="498"/>
      <c r="T2" s="498"/>
      <c r="U2" s="498"/>
      <c r="V2" s="498"/>
      <c r="W2" s="502"/>
      <c r="X2" s="496"/>
      <c r="Y2" s="502"/>
      <c r="Z2" s="496"/>
      <c r="AA2" s="496"/>
      <c r="AB2" s="496" t="s">
        <v>1090</v>
      </c>
      <c r="AC2" s="496"/>
      <c r="AD2" s="496"/>
      <c r="AE2" s="496"/>
      <c r="AF2" s="496"/>
      <c r="AG2" s="496"/>
      <c r="AH2" s="499"/>
      <c r="AI2" s="499"/>
      <c r="AJ2" s="499"/>
      <c r="AK2" s="499"/>
      <c r="AL2" s="499"/>
      <c r="AM2" s="496"/>
      <c r="AN2" s="496"/>
      <c r="AO2" s="499"/>
      <c r="AP2" s="499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500"/>
      <c r="BQ2" s="497"/>
      <c r="BR2" s="497"/>
      <c r="BS2" s="497"/>
      <c r="BT2" s="496" t="s">
        <v>1091</v>
      </c>
      <c r="BU2" s="497"/>
      <c r="BV2" s="497"/>
      <c r="BW2" s="497"/>
      <c r="BX2" s="497"/>
      <c r="BY2" s="497"/>
      <c r="BZ2" s="497"/>
    </row>
    <row r="3" spans="1:78" ht="12.75">
      <c r="A3" s="496"/>
      <c r="B3" s="496"/>
      <c r="C3" s="496"/>
      <c r="D3" s="497"/>
      <c r="E3" s="497"/>
      <c r="F3" s="497"/>
      <c r="G3" s="497"/>
      <c r="H3" s="501" t="s">
        <v>1092</v>
      </c>
      <c r="I3" s="501"/>
      <c r="J3" s="501"/>
      <c r="K3" s="496"/>
      <c r="L3" s="496"/>
      <c r="M3" s="496"/>
      <c r="N3" s="496" t="s">
        <v>1093</v>
      </c>
      <c r="O3" s="496"/>
      <c r="P3" s="496"/>
      <c r="Q3" s="496"/>
      <c r="R3" s="498"/>
      <c r="S3" s="498"/>
      <c r="T3" s="498"/>
      <c r="U3" s="498"/>
      <c r="V3" s="498"/>
      <c r="W3" s="502"/>
      <c r="X3" s="496"/>
      <c r="Y3" s="496"/>
      <c r="Z3" s="496"/>
      <c r="AA3" s="496"/>
      <c r="AB3" s="496"/>
      <c r="AC3" s="496"/>
      <c r="AD3" s="496"/>
      <c r="AE3" s="497"/>
      <c r="AF3" s="497"/>
      <c r="AG3" s="496"/>
      <c r="AH3" s="496"/>
      <c r="AI3" s="496"/>
      <c r="AJ3" s="496"/>
      <c r="AK3" s="496"/>
      <c r="AL3" s="496"/>
      <c r="AM3" s="497"/>
      <c r="AN3" s="497"/>
      <c r="AO3" s="496"/>
      <c r="AP3" s="496"/>
      <c r="AQ3" s="500"/>
      <c r="AR3" s="500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7"/>
      <c r="BR3" s="497"/>
      <c r="BS3" s="497"/>
      <c r="BT3" s="497"/>
      <c r="BU3" s="497"/>
      <c r="BV3" s="496"/>
      <c r="BW3" s="503"/>
      <c r="BX3" s="503"/>
      <c r="BY3" s="496"/>
      <c r="BZ3" s="496"/>
    </row>
    <row r="4" spans="1:78" ht="12.75">
      <c r="A4" s="496"/>
      <c r="B4" s="504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504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504"/>
      <c r="AF4" s="504"/>
      <c r="AG4" s="504"/>
      <c r="AH4" s="504"/>
      <c r="AI4" s="504"/>
      <c r="AJ4" s="504"/>
      <c r="AK4" s="504"/>
      <c r="AL4" s="504"/>
      <c r="AM4" s="496"/>
      <c r="AN4" s="496"/>
      <c r="AO4" s="496"/>
      <c r="AP4" s="504"/>
      <c r="AQ4" s="505"/>
      <c r="AR4" s="505"/>
      <c r="AS4" s="504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504"/>
      <c r="BK4" s="504"/>
      <c r="BL4" s="504"/>
      <c r="BM4" s="496"/>
      <c r="BN4" s="496"/>
      <c r="BO4" s="496"/>
      <c r="BP4" s="496"/>
      <c r="BQ4" s="497"/>
      <c r="BR4" s="497"/>
      <c r="BS4" s="497"/>
      <c r="BT4" s="496"/>
      <c r="BU4" s="497"/>
      <c r="BV4" s="496"/>
      <c r="BW4" s="503"/>
      <c r="BX4" s="503"/>
      <c r="BY4" s="496"/>
      <c r="BZ4" s="496"/>
    </row>
    <row r="5" spans="1:78" ht="12.75">
      <c r="A5" s="506"/>
      <c r="B5" s="507"/>
      <c r="C5" s="1137" t="s">
        <v>1094</v>
      </c>
      <c r="D5" s="1138"/>
      <c r="E5" s="1141" t="s">
        <v>1095</v>
      </c>
      <c r="F5" s="1142"/>
      <c r="G5" s="1142"/>
      <c r="H5" s="1142"/>
      <c r="I5" s="1142"/>
      <c r="J5" s="1142"/>
      <c r="K5" s="1142"/>
      <c r="L5" s="1143"/>
      <c r="M5" s="1137" t="s">
        <v>1096</v>
      </c>
      <c r="N5" s="1138"/>
      <c r="O5" s="1137" t="s">
        <v>1097</v>
      </c>
      <c r="P5" s="1138"/>
      <c r="Q5" s="1144" t="s">
        <v>1098</v>
      </c>
      <c r="R5" s="1145"/>
      <c r="S5" s="1146"/>
      <c r="T5" s="1146"/>
      <c r="U5" s="508"/>
      <c r="V5" s="509"/>
      <c r="W5" s="1137" t="s">
        <v>1095</v>
      </c>
      <c r="X5" s="1110"/>
      <c r="Y5" s="1110"/>
      <c r="Z5" s="1110"/>
      <c r="AA5" s="1110"/>
      <c r="AB5" s="1110"/>
      <c r="AC5" s="1110"/>
      <c r="AD5" s="1111"/>
      <c r="AE5" s="1109" t="s">
        <v>1099</v>
      </c>
      <c r="AF5" s="1126"/>
      <c r="AG5" s="1109" t="s">
        <v>1100</v>
      </c>
      <c r="AH5" s="1131"/>
      <c r="AI5" s="1137" t="s">
        <v>1101</v>
      </c>
      <c r="AJ5" s="1138"/>
      <c r="AK5" s="1131" t="s">
        <v>1102</v>
      </c>
      <c r="AL5" s="1131"/>
      <c r="AM5" s="1109" t="s">
        <v>1103</v>
      </c>
      <c r="AN5" s="1131"/>
      <c r="AO5" s="1126" t="s">
        <v>1104</v>
      </c>
      <c r="AP5" s="1106" t="s">
        <v>52</v>
      </c>
      <c r="AQ5" s="1109" t="s">
        <v>1105</v>
      </c>
      <c r="AR5" s="1110"/>
      <c r="AS5" s="1111"/>
      <c r="AT5" s="1115" t="s">
        <v>1106</v>
      </c>
      <c r="AU5" s="1115"/>
      <c r="AV5" s="1109" t="s">
        <v>1107</v>
      </c>
      <c r="AW5" s="1126"/>
      <c r="AX5" s="1115" t="s">
        <v>1108</v>
      </c>
      <c r="AY5" s="1115"/>
      <c r="AZ5" s="1115" t="s">
        <v>1109</v>
      </c>
      <c r="BA5" s="1115"/>
      <c r="BB5" s="1115" t="s">
        <v>1110</v>
      </c>
      <c r="BC5" s="1104"/>
      <c r="BD5" s="1104"/>
      <c r="BE5" s="1130"/>
      <c r="BF5" s="1131"/>
      <c r="BG5" s="1131"/>
      <c r="BH5" s="1105" t="s">
        <v>1104</v>
      </c>
      <c r="BI5" s="1106" t="s">
        <v>52</v>
      </c>
      <c r="BJ5" s="1109" t="s">
        <v>1111</v>
      </c>
      <c r="BK5" s="1110"/>
      <c r="BL5" s="1111"/>
      <c r="BM5" s="1109" t="s">
        <v>1112</v>
      </c>
      <c r="BN5" s="1110"/>
      <c r="BO5" s="1111"/>
      <c r="BP5" s="1109" t="s">
        <v>1113</v>
      </c>
      <c r="BQ5" s="1126"/>
      <c r="BR5" s="1109" t="s">
        <v>1114</v>
      </c>
      <c r="BS5" s="1126"/>
      <c r="BT5" s="1109" t="s">
        <v>1115</v>
      </c>
      <c r="BU5" s="1126"/>
      <c r="BV5" s="1128" t="s">
        <v>1116</v>
      </c>
      <c r="BW5" s="1111"/>
      <c r="BX5" s="1128" t="s">
        <v>1117</v>
      </c>
      <c r="BY5" s="1110"/>
      <c r="BZ5" s="1110"/>
    </row>
    <row r="6" spans="1:78" ht="12.75">
      <c r="A6" s="510" t="s">
        <v>1104</v>
      </c>
      <c r="B6" s="511" t="s">
        <v>52</v>
      </c>
      <c r="C6" s="1101"/>
      <c r="D6" s="1102"/>
      <c r="E6" s="1119" t="s">
        <v>1118</v>
      </c>
      <c r="F6" s="1120"/>
      <c r="G6" s="1101" t="s">
        <v>1119</v>
      </c>
      <c r="H6" s="1102"/>
      <c r="I6" s="1119" t="s">
        <v>1120</v>
      </c>
      <c r="J6" s="1120"/>
      <c r="K6" s="1119" t="s">
        <v>1121</v>
      </c>
      <c r="L6" s="1120"/>
      <c r="M6" s="1101"/>
      <c r="N6" s="1102"/>
      <c r="O6" s="1101"/>
      <c r="P6" s="1102"/>
      <c r="Q6" s="1119" t="s">
        <v>1122</v>
      </c>
      <c r="R6" s="1129"/>
      <c r="S6" s="1104" t="s">
        <v>1123</v>
      </c>
      <c r="T6" s="1130"/>
      <c r="U6" s="513" t="s">
        <v>1104</v>
      </c>
      <c r="V6" s="514" t="s">
        <v>52</v>
      </c>
      <c r="W6" s="1104" t="s">
        <v>1124</v>
      </c>
      <c r="X6" s="1105"/>
      <c r="Y6" s="1104" t="s">
        <v>1125</v>
      </c>
      <c r="Z6" s="1105"/>
      <c r="AA6" s="1104" t="s">
        <v>1126</v>
      </c>
      <c r="AB6" s="1105"/>
      <c r="AC6" s="1104" t="s">
        <v>1127</v>
      </c>
      <c r="AD6" s="1121"/>
      <c r="AE6" s="1122"/>
      <c r="AF6" s="1127"/>
      <c r="AG6" s="1122"/>
      <c r="AH6" s="1123"/>
      <c r="AI6" s="1101"/>
      <c r="AJ6" s="1102"/>
      <c r="AK6" s="1123"/>
      <c r="AL6" s="1123"/>
      <c r="AM6" s="1122"/>
      <c r="AN6" s="1123"/>
      <c r="AO6" s="1139"/>
      <c r="AP6" s="1107"/>
      <c r="AQ6" s="1112"/>
      <c r="AR6" s="1113"/>
      <c r="AS6" s="1114"/>
      <c r="AT6" s="1115"/>
      <c r="AU6" s="1115"/>
      <c r="AV6" s="1122"/>
      <c r="AW6" s="1127"/>
      <c r="AX6" s="1115"/>
      <c r="AY6" s="1115"/>
      <c r="AZ6" s="1115"/>
      <c r="BA6" s="1115"/>
      <c r="BB6" s="1115"/>
      <c r="BC6" s="1104"/>
      <c r="BD6" s="1122" t="s">
        <v>1128</v>
      </c>
      <c r="BE6" s="1123"/>
      <c r="BF6" s="1124" t="s">
        <v>1129</v>
      </c>
      <c r="BG6" s="1125"/>
      <c r="BH6" s="1132"/>
      <c r="BI6" s="1107"/>
      <c r="BJ6" s="1112"/>
      <c r="BK6" s="1113"/>
      <c r="BL6" s="1114"/>
      <c r="BM6" s="1112"/>
      <c r="BN6" s="1113"/>
      <c r="BO6" s="1114"/>
      <c r="BP6" s="1122"/>
      <c r="BQ6" s="1127"/>
      <c r="BR6" s="1122"/>
      <c r="BS6" s="1127"/>
      <c r="BT6" s="1122"/>
      <c r="BU6" s="1127"/>
      <c r="BV6" s="1112"/>
      <c r="BW6" s="1114"/>
      <c r="BX6" s="1112"/>
      <c r="BY6" s="1113"/>
      <c r="BZ6" s="1113"/>
    </row>
    <row r="7" spans="1:78" ht="12.75">
      <c r="A7" s="510"/>
      <c r="B7" s="511"/>
      <c r="C7" s="1119">
        <v>1</v>
      </c>
      <c r="D7" s="1120"/>
      <c r="E7" s="1119">
        <f>C7+1</f>
        <v>2</v>
      </c>
      <c r="F7" s="1120"/>
      <c r="G7" s="1119">
        <f>E7+1</f>
        <v>3</v>
      </c>
      <c r="H7" s="1120"/>
      <c r="I7" s="512"/>
      <c r="J7" s="512"/>
      <c r="K7" s="1119">
        <f>G7+1</f>
        <v>4</v>
      </c>
      <c r="L7" s="1120"/>
      <c r="M7" s="1119">
        <f>K7+1</f>
        <v>5</v>
      </c>
      <c r="N7" s="1120"/>
      <c r="O7" s="1119">
        <f>M7+1</f>
        <v>6</v>
      </c>
      <c r="P7" s="1120"/>
      <c r="Q7" s="1119">
        <f>O7+1</f>
        <v>7</v>
      </c>
      <c r="R7" s="1120"/>
      <c r="S7" s="1101">
        <f>Q7+1</f>
        <v>8</v>
      </c>
      <c r="T7" s="1102"/>
      <c r="U7" s="513"/>
      <c r="V7" s="514"/>
      <c r="W7" s="1119">
        <v>9</v>
      </c>
      <c r="X7" s="1120"/>
      <c r="Y7" s="1119">
        <f>W7+1</f>
        <v>10</v>
      </c>
      <c r="Z7" s="1120"/>
      <c r="AA7" s="1119">
        <f>Y7+1</f>
        <v>11</v>
      </c>
      <c r="AB7" s="1120"/>
      <c r="AC7" s="1119">
        <f>AA7+1</f>
        <v>12</v>
      </c>
      <c r="AD7" s="1120"/>
      <c r="AE7" s="1119">
        <f>AC7+1</f>
        <v>13</v>
      </c>
      <c r="AF7" s="1120"/>
      <c r="AG7" s="1119">
        <v>14</v>
      </c>
      <c r="AH7" s="1120"/>
      <c r="AI7" s="1119">
        <f>AG7+1</f>
        <v>15</v>
      </c>
      <c r="AJ7" s="1120"/>
      <c r="AK7" s="1119">
        <f>AI7+1</f>
        <v>16</v>
      </c>
      <c r="AL7" s="1120"/>
      <c r="AM7" s="1101">
        <v>17</v>
      </c>
      <c r="AN7" s="1102"/>
      <c r="AO7" s="1139"/>
      <c r="AP7" s="1107"/>
      <c r="AQ7" s="1119">
        <v>18</v>
      </c>
      <c r="AR7" s="1120"/>
      <c r="AS7" s="1134" t="s">
        <v>1130</v>
      </c>
      <c r="AT7" s="1118">
        <v>19</v>
      </c>
      <c r="AU7" s="1118"/>
      <c r="AV7" s="1118">
        <f>AT7+1</f>
        <v>20</v>
      </c>
      <c r="AW7" s="1118"/>
      <c r="AX7" s="1118">
        <f>AV7+1</f>
        <v>21</v>
      </c>
      <c r="AY7" s="1118"/>
      <c r="AZ7" s="1118">
        <f>AX7+1</f>
        <v>22</v>
      </c>
      <c r="BA7" s="1118"/>
      <c r="BB7" s="1118">
        <f>AZ7+1</f>
        <v>23</v>
      </c>
      <c r="BC7" s="1119"/>
      <c r="BD7" s="1119">
        <v>24</v>
      </c>
      <c r="BE7" s="1120"/>
      <c r="BF7" s="1101">
        <f>BD7+1</f>
        <v>25</v>
      </c>
      <c r="BG7" s="1102"/>
      <c r="BH7" s="1133"/>
      <c r="BI7" s="1107"/>
      <c r="BJ7" s="1119">
        <v>26</v>
      </c>
      <c r="BK7" s="1120"/>
      <c r="BL7" s="499"/>
      <c r="BM7" s="1119">
        <v>27</v>
      </c>
      <c r="BN7" s="1120"/>
      <c r="BO7" s="499"/>
      <c r="BP7" s="1104">
        <v>28</v>
      </c>
      <c r="BQ7" s="1105"/>
      <c r="BR7" s="1104">
        <f>BP7+1</f>
        <v>29</v>
      </c>
      <c r="BS7" s="1105"/>
      <c r="BT7" s="1104">
        <f>BR7+1</f>
        <v>30</v>
      </c>
      <c r="BU7" s="1105"/>
      <c r="BV7" s="1104">
        <f>BT7+1</f>
        <v>31</v>
      </c>
      <c r="BW7" s="1105"/>
      <c r="BX7" s="1104">
        <f>BV7+1</f>
        <v>32</v>
      </c>
      <c r="BY7" s="1105"/>
      <c r="BZ7" s="499"/>
    </row>
    <row r="8" spans="1:78" ht="12.75">
      <c r="A8" s="1116"/>
      <c r="B8" s="1117"/>
      <c r="C8" s="516" t="s">
        <v>1131</v>
      </c>
      <c r="D8" s="517" t="s">
        <v>1132</v>
      </c>
      <c r="E8" s="516" t="s">
        <v>1131</v>
      </c>
      <c r="F8" s="517" t="s">
        <v>1132</v>
      </c>
      <c r="G8" s="516" t="s">
        <v>1131</v>
      </c>
      <c r="H8" s="517" t="s">
        <v>1132</v>
      </c>
      <c r="I8" s="516" t="s">
        <v>1131</v>
      </c>
      <c r="J8" s="517" t="s">
        <v>1132</v>
      </c>
      <c r="K8" s="516" t="s">
        <v>1131</v>
      </c>
      <c r="L8" s="517" t="s">
        <v>1132</v>
      </c>
      <c r="M8" s="516" t="s">
        <v>1131</v>
      </c>
      <c r="N8" s="517" t="s">
        <v>1133</v>
      </c>
      <c r="O8" s="516" t="s">
        <v>1131</v>
      </c>
      <c r="P8" s="517" t="s">
        <v>1132</v>
      </c>
      <c r="Q8" s="516" t="s">
        <v>1131</v>
      </c>
      <c r="R8" s="517" t="s">
        <v>1132</v>
      </c>
      <c r="S8" s="518" t="s">
        <v>1131</v>
      </c>
      <c r="T8" s="519" t="s">
        <v>1132</v>
      </c>
      <c r="U8" s="520"/>
      <c r="V8" s="521"/>
      <c r="W8" s="522" t="s">
        <v>1131</v>
      </c>
      <c r="X8" s="519" t="s">
        <v>1132</v>
      </c>
      <c r="Y8" s="522" t="s">
        <v>1131</v>
      </c>
      <c r="Z8" s="519" t="s">
        <v>1132</v>
      </c>
      <c r="AA8" s="522" t="s">
        <v>1131</v>
      </c>
      <c r="AB8" s="522" t="s">
        <v>1132</v>
      </c>
      <c r="AC8" s="522" t="s">
        <v>1131</v>
      </c>
      <c r="AD8" s="522" t="s">
        <v>1132</v>
      </c>
      <c r="AE8" s="522" t="s">
        <v>1131</v>
      </c>
      <c r="AF8" s="519" t="s">
        <v>1132</v>
      </c>
      <c r="AG8" s="522" t="s">
        <v>1131</v>
      </c>
      <c r="AH8" s="519" t="s">
        <v>1132</v>
      </c>
      <c r="AI8" s="522" t="s">
        <v>1131</v>
      </c>
      <c r="AJ8" s="519" t="s">
        <v>1132</v>
      </c>
      <c r="AK8" s="522" t="s">
        <v>1131</v>
      </c>
      <c r="AL8" s="519" t="s">
        <v>1132</v>
      </c>
      <c r="AM8" s="522" t="s">
        <v>1131</v>
      </c>
      <c r="AN8" s="519" t="s">
        <v>1132</v>
      </c>
      <c r="AO8" s="1139"/>
      <c r="AP8" s="1107"/>
      <c r="AQ8" s="522" t="s">
        <v>1131</v>
      </c>
      <c r="AR8" s="519" t="s">
        <v>1132</v>
      </c>
      <c r="AS8" s="1135"/>
      <c r="AT8" s="522" t="s">
        <v>1131</v>
      </c>
      <c r="AU8" s="519" t="s">
        <v>1132</v>
      </c>
      <c r="AV8" s="522" t="s">
        <v>1131</v>
      </c>
      <c r="AW8" s="519" t="s">
        <v>1132</v>
      </c>
      <c r="AX8" s="522" t="s">
        <v>1131</v>
      </c>
      <c r="AY8" s="519" t="s">
        <v>1132</v>
      </c>
      <c r="AZ8" s="522" t="s">
        <v>1131</v>
      </c>
      <c r="BA8" s="519" t="s">
        <v>1132</v>
      </c>
      <c r="BB8" s="522" t="s">
        <v>1131</v>
      </c>
      <c r="BC8" s="519" t="s">
        <v>1132</v>
      </c>
      <c r="BD8" s="522" t="s">
        <v>1131</v>
      </c>
      <c r="BE8" s="519" t="s">
        <v>1132</v>
      </c>
      <c r="BF8" s="516" t="s">
        <v>1131</v>
      </c>
      <c r="BG8" s="517" t="s">
        <v>1132</v>
      </c>
      <c r="BH8" s="1133"/>
      <c r="BI8" s="1107"/>
      <c r="BJ8" s="516" t="s">
        <v>1131</v>
      </c>
      <c r="BK8" s="517" t="s">
        <v>1132</v>
      </c>
      <c r="BL8" s="517"/>
      <c r="BM8" s="516" t="s">
        <v>1131</v>
      </c>
      <c r="BN8" s="517" t="s">
        <v>1132</v>
      </c>
      <c r="BO8" s="517"/>
      <c r="BP8" s="522" t="s">
        <v>1131</v>
      </c>
      <c r="BQ8" s="519" t="s">
        <v>1132</v>
      </c>
      <c r="BR8" s="522" t="s">
        <v>1131</v>
      </c>
      <c r="BS8" s="519" t="s">
        <v>1132</v>
      </c>
      <c r="BT8" s="522" t="s">
        <v>1131</v>
      </c>
      <c r="BU8" s="519" t="s">
        <v>1132</v>
      </c>
      <c r="BV8" s="522" t="s">
        <v>1131</v>
      </c>
      <c r="BW8" s="519" t="s">
        <v>1132</v>
      </c>
      <c r="BX8" s="522" t="s">
        <v>1131</v>
      </c>
      <c r="BY8" s="519" t="s">
        <v>1132</v>
      </c>
      <c r="BZ8" s="519"/>
    </row>
    <row r="9" spans="1:78" ht="12.75">
      <c r="A9" s="523"/>
      <c r="B9" s="524"/>
      <c r="C9" s="525" t="s">
        <v>1134</v>
      </c>
      <c r="D9" s="526" t="s">
        <v>1135</v>
      </c>
      <c r="E9" s="525" t="s">
        <v>1134</v>
      </c>
      <c r="F9" s="526" t="s">
        <v>1135</v>
      </c>
      <c r="G9" s="525" t="s">
        <v>1134</v>
      </c>
      <c r="H9" s="526" t="s">
        <v>1135</v>
      </c>
      <c r="I9" s="525" t="s">
        <v>1134</v>
      </c>
      <c r="J9" s="526" t="s">
        <v>1135</v>
      </c>
      <c r="K9" s="525" t="s">
        <v>1134</v>
      </c>
      <c r="L9" s="526" t="s">
        <v>1135</v>
      </c>
      <c r="M9" s="525" t="s">
        <v>1134</v>
      </c>
      <c r="N9" s="526" t="s">
        <v>1135</v>
      </c>
      <c r="O9" s="527" t="s">
        <v>1134</v>
      </c>
      <c r="P9" s="527" t="s">
        <v>1135</v>
      </c>
      <c r="Q9" s="527" t="s">
        <v>1134</v>
      </c>
      <c r="R9" s="527" t="s">
        <v>1135</v>
      </c>
      <c r="S9" s="528" t="s">
        <v>1134</v>
      </c>
      <c r="T9" s="526" t="s">
        <v>1135</v>
      </c>
      <c r="U9" s="523"/>
      <c r="V9" s="524"/>
      <c r="W9" s="525" t="s">
        <v>1134</v>
      </c>
      <c r="X9" s="528" t="s">
        <v>1135</v>
      </c>
      <c r="Y9" s="525" t="s">
        <v>1134</v>
      </c>
      <c r="Z9" s="528" t="s">
        <v>1135</v>
      </c>
      <c r="AA9" s="525" t="s">
        <v>1134</v>
      </c>
      <c r="AB9" s="525" t="s">
        <v>1135</v>
      </c>
      <c r="AC9" s="525" t="s">
        <v>1134</v>
      </c>
      <c r="AD9" s="525" t="s">
        <v>1135</v>
      </c>
      <c r="AE9" s="525" t="s">
        <v>1134</v>
      </c>
      <c r="AF9" s="526" t="s">
        <v>1135</v>
      </c>
      <c r="AG9" s="525" t="s">
        <v>1134</v>
      </c>
      <c r="AH9" s="526" t="s">
        <v>1135</v>
      </c>
      <c r="AI9" s="525" t="s">
        <v>1134</v>
      </c>
      <c r="AJ9" s="526" t="s">
        <v>1135</v>
      </c>
      <c r="AK9" s="525" t="s">
        <v>1134</v>
      </c>
      <c r="AL9" s="526" t="s">
        <v>1135</v>
      </c>
      <c r="AM9" s="525" t="s">
        <v>1134</v>
      </c>
      <c r="AN9" s="526" t="s">
        <v>1135</v>
      </c>
      <c r="AO9" s="1140"/>
      <c r="AP9" s="1108"/>
      <c r="AQ9" s="525" t="s">
        <v>1134</v>
      </c>
      <c r="AR9" s="526" t="s">
        <v>1135</v>
      </c>
      <c r="AS9" s="1136"/>
      <c r="AT9" s="525" t="s">
        <v>1134</v>
      </c>
      <c r="AU9" s="526" t="s">
        <v>1135</v>
      </c>
      <c r="AV9" s="525" t="s">
        <v>1134</v>
      </c>
      <c r="AW9" s="526" t="s">
        <v>1135</v>
      </c>
      <c r="AX9" s="525" t="s">
        <v>1134</v>
      </c>
      <c r="AY9" s="528" t="s">
        <v>1135</v>
      </c>
      <c r="AZ9" s="525" t="s">
        <v>1134</v>
      </c>
      <c r="BA9" s="526" t="s">
        <v>1135</v>
      </c>
      <c r="BB9" s="525" t="s">
        <v>1134</v>
      </c>
      <c r="BC9" s="526" t="s">
        <v>1135</v>
      </c>
      <c r="BD9" s="525" t="s">
        <v>1134</v>
      </c>
      <c r="BE9" s="526" t="s">
        <v>1135</v>
      </c>
      <c r="BF9" s="525" t="s">
        <v>1134</v>
      </c>
      <c r="BG9" s="526" t="s">
        <v>1135</v>
      </c>
      <c r="BH9" s="1133"/>
      <c r="BI9" s="1108"/>
      <c r="BJ9" s="525" t="s">
        <v>1134</v>
      </c>
      <c r="BK9" s="526" t="s">
        <v>1135</v>
      </c>
      <c r="BL9" s="526" t="s">
        <v>1130</v>
      </c>
      <c r="BM9" s="525" t="s">
        <v>1134</v>
      </c>
      <c r="BN9" s="526" t="s">
        <v>1135</v>
      </c>
      <c r="BO9" s="526" t="s">
        <v>1130</v>
      </c>
      <c r="BP9" s="525" t="s">
        <v>1134</v>
      </c>
      <c r="BQ9" s="526" t="s">
        <v>1135</v>
      </c>
      <c r="BR9" s="525" t="s">
        <v>1134</v>
      </c>
      <c r="BS9" s="526" t="s">
        <v>1135</v>
      </c>
      <c r="BT9" s="525" t="s">
        <v>1134</v>
      </c>
      <c r="BU9" s="526" t="s">
        <v>1135</v>
      </c>
      <c r="BV9" s="525" t="s">
        <v>1134</v>
      </c>
      <c r="BW9" s="526" t="s">
        <v>1135</v>
      </c>
      <c r="BX9" s="525" t="s">
        <v>1134</v>
      </c>
      <c r="BY9" s="526" t="s">
        <v>1135</v>
      </c>
      <c r="BZ9" s="529" t="s">
        <v>1130</v>
      </c>
    </row>
    <row r="10" spans="1:78" ht="12.75">
      <c r="A10" s="368" t="s">
        <v>739</v>
      </c>
      <c r="B10" s="530" t="s">
        <v>653</v>
      </c>
      <c r="C10" s="531">
        <f aca="true" t="shared" si="0" ref="C10:D13">E10+G10+I10+K10</f>
        <v>960</v>
      </c>
      <c r="D10" s="531">
        <f t="shared" si="0"/>
        <v>1082.2</v>
      </c>
      <c r="E10" s="531"/>
      <c r="F10" s="531"/>
      <c r="G10" s="531">
        <v>800</v>
      </c>
      <c r="H10" s="531">
        <v>724.2</v>
      </c>
      <c r="I10" s="531">
        <v>160</v>
      </c>
      <c r="J10" s="531">
        <v>358</v>
      </c>
      <c r="K10" s="531"/>
      <c r="L10" s="531"/>
      <c r="M10" s="531">
        <v>150</v>
      </c>
      <c r="N10" s="531">
        <v>108.5</v>
      </c>
      <c r="O10" s="531">
        <f aca="true" t="shared" si="1" ref="O10:P13">Q10+S10+W10+Y10+AA10+AC10</f>
        <v>4700</v>
      </c>
      <c r="P10" s="531">
        <f t="shared" si="1"/>
        <v>6322.9</v>
      </c>
      <c r="Q10" s="532">
        <v>100</v>
      </c>
      <c r="R10" s="532">
        <v>28.7</v>
      </c>
      <c r="S10" s="533">
        <v>200</v>
      </c>
      <c r="T10" s="533">
        <v>3335</v>
      </c>
      <c r="U10" s="368" t="s">
        <v>739</v>
      </c>
      <c r="V10" s="530" t="s">
        <v>653</v>
      </c>
      <c r="W10" s="532">
        <v>4400</v>
      </c>
      <c r="X10" s="532">
        <v>2949.2</v>
      </c>
      <c r="Y10" s="532"/>
      <c r="Z10" s="532"/>
      <c r="AA10" s="532">
        <v>0</v>
      </c>
      <c r="AB10" s="532">
        <v>10</v>
      </c>
      <c r="AC10" s="532"/>
      <c r="AD10" s="532"/>
      <c r="AE10" s="534">
        <f aca="true" t="shared" si="2" ref="AE10:AF13">C10+M10+O10</f>
        <v>5810</v>
      </c>
      <c r="AF10" s="534">
        <f t="shared" si="2"/>
        <v>7513.599999999999</v>
      </c>
      <c r="AG10" s="532">
        <v>265</v>
      </c>
      <c r="AH10" s="532">
        <v>123</v>
      </c>
      <c r="AI10" s="532">
        <v>50</v>
      </c>
      <c r="AJ10" s="532">
        <v>4.9</v>
      </c>
      <c r="AK10" s="488">
        <v>450</v>
      </c>
      <c r="AL10" s="533">
        <v>1591.5</v>
      </c>
      <c r="AM10" s="532">
        <f aca="true" t="shared" si="3" ref="AM10:AN34">AG10+AI10+AK10</f>
        <v>765</v>
      </c>
      <c r="AN10" s="532">
        <f t="shared" si="3"/>
        <v>1719.4</v>
      </c>
      <c r="AO10" s="368" t="s">
        <v>739</v>
      </c>
      <c r="AP10" s="530" t="s">
        <v>653</v>
      </c>
      <c r="AQ10" s="534">
        <f aca="true" t="shared" si="4" ref="AQ10:AR13">AE10+AM10</f>
        <v>6575</v>
      </c>
      <c r="AR10" s="534">
        <f t="shared" si="4"/>
        <v>9233</v>
      </c>
      <c r="AS10" s="534">
        <f>AR10/AQ10*100</f>
        <v>140.425855513308</v>
      </c>
      <c r="AT10" s="531"/>
      <c r="AU10" s="531"/>
      <c r="AV10" s="531"/>
      <c r="AW10" s="531"/>
      <c r="AX10" s="532"/>
      <c r="AY10" s="368"/>
      <c r="AZ10" s="532"/>
      <c r="BA10" s="532"/>
      <c r="BB10" s="532"/>
      <c r="BC10" s="532"/>
      <c r="BD10" s="532"/>
      <c r="BE10" s="532"/>
      <c r="BF10" s="368"/>
      <c r="BG10" s="368"/>
      <c r="BH10" s="535" t="s">
        <v>739</v>
      </c>
      <c r="BI10" s="536" t="s">
        <v>653</v>
      </c>
      <c r="BJ10" s="537">
        <f>AT10+AV10+AX10+AZ10+BB10+BD10+BF10</f>
        <v>0</v>
      </c>
      <c r="BK10" s="537">
        <f>AU10+AW10+AY10+BA10+BC10+BE10+BG10</f>
        <v>0</v>
      </c>
      <c r="BL10" s="535"/>
      <c r="BM10" s="537">
        <f aca="true" t="shared" si="5" ref="BM10:BN13">AQ10+BJ10</f>
        <v>6575</v>
      </c>
      <c r="BN10" s="537">
        <f t="shared" si="5"/>
        <v>9233</v>
      </c>
      <c r="BO10" s="537">
        <f>BN10/BM10*100</f>
        <v>140.425855513308</v>
      </c>
      <c r="BP10" s="538">
        <v>520</v>
      </c>
      <c r="BQ10" s="537">
        <v>871.5</v>
      </c>
      <c r="BR10" s="537">
        <v>250</v>
      </c>
      <c r="BS10" s="539">
        <v>64.4</v>
      </c>
      <c r="BT10" s="531"/>
      <c r="BU10" s="531"/>
      <c r="BV10" s="531">
        <f>BP10+BR10+BT10</f>
        <v>770</v>
      </c>
      <c r="BW10" s="531">
        <f>BQ10+BS10+BU10</f>
        <v>935.9</v>
      </c>
      <c r="BX10" s="531">
        <f>BM10+BV10</f>
        <v>7345</v>
      </c>
      <c r="BY10" s="531">
        <f>BN10+BW10</f>
        <v>10168.9</v>
      </c>
      <c r="BZ10" s="531">
        <f>BY10/BX10*100</f>
        <v>138.44656228727024</v>
      </c>
    </row>
    <row r="11" spans="1:78" ht="12.75">
      <c r="A11" s="368" t="s">
        <v>740</v>
      </c>
      <c r="B11" s="530" t="s">
        <v>285</v>
      </c>
      <c r="C11" s="531">
        <f t="shared" si="0"/>
        <v>625</v>
      </c>
      <c r="D11" s="531">
        <f t="shared" si="0"/>
        <v>891.4</v>
      </c>
      <c r="E11" s="531"/>
      <c r="F11" s="531"/>
      <c r="G11" s="531">
        <v>550</v>
      </c>
      <c r="H11" s="531">
        <v>424.7</v>
      </c>
      <c r="I11" s="531">
        <v>75</v>
      </c>
      <c r="J11" s="531">
        <v>47</v>
      </c>
      <c r="K11" s="531"/>
      <c r="L11" s="531">
        <v>419.7</v>
      </c>
      <c r="M11" s="531">
        <v>150</v>
      </c>
      <c r="N11" s="531">
        <v>80</v>
      </c>
      <c r="O11" s="531">
        <f t="shared" si="1"/>
        <v>3150</v>
      </c>
      <c r="P11" s="531">
        <f t="shared" si="1"/>
        <v>5111.8</v>
      </c>
      <c r="Q11" s="532">
        <v>100</v>
      </c>
      <c r="R11" s="532">
        <v>165.3</v>
      </c>
      <c r="S11" s="533">
        <v>40</v>
      </c>
      <c r="T11" s="533">
        <v>285</v>
      </c>
      <c r="U11" s="368" t="s">
        <v>740</v>
      </c>
      <c r="V11" s="530" t="s">
        <v>285</v>
      </c>
      <c r="W11" s="532">
        <v>3010</v>
      </c>
      <c r="X11" s="532">
        <v>4216.5</v>
      </c>
      <c r="Y11" s="532"/>
      <c r="Z11" s="532"/>
      <c r="AA11" s="532"/>
      <c r="AB11" s="532">
        <v>16.5</v>
      </c>
      <c r="AC11" s="532"/>
      <c r="AD11" s="532">
        <v>428.5</v>
      </c>
      <c r="AE11" s="532">
        <f t="shared" si="2"/>
        <v>3925</v>
      </c>
      <c r="AF11" s="532">
        <f t="shared" si="2"/>
        <v>6083.2</v>
      </c>
      <c r="AG11" s="532">
        <v>265</v>
      </c>
      <c r="AH11" s="532">
        <v>671.2</v>
      </c>
      <c r="AI11" s="532">
        <v>50</v>
      </c>
      <c r="AJ11" s="532">
        <v>38</v>
      </c>
      <c r="AK11" s="488">
        <v>450</v>
      </c>
      <c r="AL11" s="533">
        <v>46.4</v>
      </c>
      <c r="AM11" s="532">
        <f t="shared" si="3"/>
        <v>765</v>
      </c>
      <c r="AN11" s="532">
        <f t="shared" si="3"/>
        <v>755.6</v>
      </c>
      <c r="AO11" s="368" t="s">
        <v>740</v>
      </c>
      <c r="AP11" s="530" t="s">
        <v>285</v>
      </c>
      <c r="AQ11" s="532">
        <f t="shared" si="4"/>
        <v>4690</v>
      </c>
      <c r="AR11" s="532">
        <f t="shared" si="4"/>
        <v>6838.8</v>
      </c>
      <c r="AS11" s="532">
        <f aca="true" t="shared" si="6" ref="AS11:AS34">AR11/AQ11*100</f>
        <v>145.81663113006397</v>
      </c>
      <c r="AT11" s="531"/>
      <c r="AU11" s="531"/>
      <c r="AV11" s="531"/>
      <c r="AW11" s="531"/>
      <c r="AX11" s="532"/>
      <c r="AY11" s="368"/>
      <c r="AZ11" s="532"/>
      <c r="BA11" s="532"/>
      <c r="BB11" s="532"/>
      <c r="BC11" s="532"/>
      <c r="BD11" s="532"/>
      <c r="BE11" s="532"/>
      <c r="BF11" s="368"/>
      <c r="BG11" s="368"/>
      <c r="BH11" s="535" t="s">
        <v>740</v>
      </c>
      <c r="BI11" s="536" t="s">
        <v>285</v>
      </c>
      <c r="BJ11" s="537">
        <f aca="true" t="shared" si="7" ref="BJ11:BK33">AT11+AV11+AX11+AZ11+BB11+BD11+BF11</f>
        <v>0</v>
      </c>
      <c r="BK11" s="537">
        <f t="shared" si="7"/>
        <v>0</v>
      </c>
      <c r="BL11" s="535"/>
      <c r="BM11" s="537">
        <f t="shared" si="5"/>
        <v>4690</v>
      </c>
      <c r="BN11" s="537">
        <f t="shared" si="5"/>
        <v>6838.8</v>
      </c>
      <c r="BO11" s="537">
        <f aca="true" t="shared" si="8" ref="BO11:BO34">BN11/BM11*100</f>
        <v>145.81663113006397</v>
      </c>
      <c r="BP11" s="538">
        <v>900</v>
      </c>
      <c r="BQ11" s="537">
        <v>501</v>
      </c>
      <c r="BR11" s="537">
        <v>1250</v>
      </c>
      <c r="BS11" s="539">
        <v>2973</v>
      </c>
      <c r="BT11" s="531"/>
      <c r="BU11" s="531"/>
      <c r="BV11" s="531">
        <f aca="true" t="shared" si="9" ref="BV11:BW34">BP11+BR11+BT11</f>
        <v>2150</v>
      </c>
      <c r="BW11" s="531">
        <f t="shared" si="9"/>
        <v>3474</v>
      </c>
      <c r="BX11" s="531">
        <f aca="true" t="shared" si="10" ref="BX11:BY34">BM11+BV11</f>
        <v>6840</v>
      </c>
      <c r="BY11" s="531">
        <f t="shared" si="10"/>
        <v>10312.8</v>
      </c>
      <c r="BZ11" s="531">
        <f aca="true" t="shared" si="11" ref="BZ11:BZ34">BY11/BX11*100</f>
        <v>150.7719298245614</v>
      </c>
    </row>
    <row r="12" spans="1:78" ht="12.75">
      <c r="A12" s="368" t="s">
        <v>741</v>
      </c>
      <c r="B12" s="530" t="s">
        <v>286</v>
      </c>
      <c r="C12" s="531">
        <f t="shared" si="0"/>
        <v>385</v>
      </c>
      <c r="D12" s="531">
        <f t="shared" si="0"/>
        <v>465.8</v>
      </c>
      <c r="E12" s="531"/>
      <c r="F12" s="531"/>
      <c r="G12" s="531">
        <v>310</v>
      </c>
      <c r="H12" s="531">
        <v>407.8</v>
      </c>
      <c r="I12" s="531">
        <v>75</v>
      </c>
      <c r="J12" s="531">
        <v>58</v>
      </c>
      <c r="K12" s="531"/>
      <c r="L12" s="531"/>
      <c r="M12" s="531">
        <v>100</v>
      </c>
      <c r="N12" s="531">
        <v>104</v>
      </c>
      <c r="O12" s="531">
        <f t="shared" si="1"/>
        <v>2800</v>
      </c>
      <c r="P12" s="531">
        <f t="shared" si="1"/>
        <v>3986.5</v>
      </c>
      <c r="Q12" s="532">
        <v>50</v>
      </c>
      <c r="R12" s="532">
        <v>276.9</v>
      </c>
      <c r="S12" s="533">
        <v>40</v>
      </c>
      <c r="T12" s="533"/>
      <c r="U12" s="368" t="s">
        <v>741</v>
      </c>
      <c r="V12" s="530" t="s">
        <v>286</v>
      </c>
      <c r="W12" s="532">
        <v>2710</v>
      </c>
      <c r="X12" s="532">
        <v>3395.8</v>
      </c>
      <c r="Y12" s="532"/>
      <c r="Z12" s="532"/>
      <c r="AA12" s="532">
        <v>0</v>
      </c>
      <c r="AB12" s="532">
        <v>45.7</v>
      </c>
      <c r="AC12" s="532">
        <v>0</v>
      </c>
      <c r="AD12" s="532">
        <v>268.1</v>
      </c>
      <c r="AE12" s="532">
        <f t="shared" si="2"/>
        <v>3285</v>
      </c>
      <c r="AF12" s="532">
        <f t="shared" si="2"/>
        <v>4556.3</v>
      </c>
      <c r="AG12" s="532">
        <v>265</v>
      </c>
      <c r="AH12" s="532">
        <v>115.6</v>
      </c>
      <c r="AI12" s="532">
        <v>50</v>
      </c>
      <c r="AJ12" s="532">
        <v>64.5</v>
      </c>
      <c r="AK12" s="488">
        <v>450</v>
      </c>
      <c r="AL12" s="533">
        <v>282.2</v>
      </c>
      <c r="AM12" s="532">
        <f t="shared" si="3"/>
        <v>765</v>
      </c>
      <c r="AN12" s="532">
        <f t="shared" si="3"/>
        <v>462.29999999999995</v>
      </c>
      <c r="AO12" s="368" t="s">
        <v>741</v>
      </c>
      <c r="AP12" s="530" t="s">
        <v>286</v>
      </c>
      <c r="AQ12" s="532">
        <f t="shared" si="4"/>
        <v>4050</v>
      </c>
      <c r="AR12" s="532">
        <f t="shared" si="4"/>
        <v>5018.6</v>
      </c>
      <c r="AS12" s="532">
        <f t="shared" si="6"/>
        <v>123.91604938271605</v>
      </c>
      <c r="AT12" s="531"/>
      <c r="AU12" s="531"/>
      <c r="AV12" s="531"/>
      <c r="AW12" s="531"/>
      <c r="AX12" s="532"/>
      <c r="AY12" s="368"/>
      <c r="AZ12" s="532"/>
      <c r="BA12" s="532"/>
      <c r="BB12" s="532"/>
      <c r="BC12" s="532"/>
      <c r="BD12" s="532"/>
      <c r="BE12" s="532"/>
      <c r="BF12" s="368"/>
      <c r="BG12" s="368"/>
      <c r="BH12" s="535" t="s">
        <v>741</v>
      </c>
      <c r="BI12" s="536" t="s">
        <v>286</v>
      </c>
      <c r="BJ12" s="537">
        <f t="shared" si="7"/>
        <v>0</v>
      </c>
      <c r="BK12" s="537">
        <f t="shared" si="7"/>
        <v>0</v>
      </c>
      <c r="BL12" s="535"/>
      <c r="BM12" s="537">
        <f t="shared" si="5"/>
        <v>4050</v>
      </c>
      <c r="BN12" s="537">
        <f t="shared" si="5"/>
        <v>5018.6</v>
      </c>
      <c r="BO12" s="537">
        <f t="shared" si="8"/>
        <v>123.91604938271605</v>
      </c>
      <c r="BP12" s="538">
        <v>150</v>
      </c>
      <c r="BQ12" s="537">
        <v>182.9</v>
      </c>
      <c r="BR12" s="535">
        <v>0</v>
      </c>
      <c r="BS12" s="539">
        <v>0</v>
      </c>
      <c r="BT12" s="531"/>
      <c r="BU12" s="531"/>
      <c r="BV12" s="531">
        <f t="shared" si="9"/>
        <v>150</v>
      </c>
      <c r="BW12" s="531">
        <f t="shared" si="9"/>
        <v>182.9</v>
      </c>
      <c r="BX12" s="531">
        <f t="shared" si="10"/>
        <v>4200</v>
      </c>
      <c r="BY12" s="531">
        <f t="shared" si="10"/>
        <v>5201.5</v>
      </c>
      <c r="BZ12" s="531">
        <f t="shared" si="11"/>
        <v>123.84523809523809</v>
      </c>
    </row>
    <row r="13" spans="1:78" ht="12.75">
      <c r="A13" s="368" t="s">
        <v>742</v>
      </c>
      <c r="B13" s="530" t="s">
        <v>287</v>
      </c>
      <c r="C13" s="531">
        <f t="shared" si="0"/>
        <v>1360</v>
      </c>
      <c r="D13" s="531">
        <f t="shared" si="0"/>
        <v>1555.5</v>
      </c>
      <c r="E13" s="531"/>
      <c r="F13" s="531"/>
      <c r="G13" s="531">
        <v>1200</v>
      </c>
      <c r="H13" s="531">
        <v>1067</v>
      </c>
      <c r="I13" s="531">
        <v>160</v>
      </c>
      <c r="J13" s="531">
        <v>0</v>
      </c>
      <c r="K13" s="531"/>
      <c r="L13" s="531">
        <v>488.5</v>
      </c>
      <c r="M13" s="531">
        <v>200</v>
      </c>
      <c r="N13" s="531">
        <v>550</v>
      </c>
      <c r="O13" s="531">
        <f t="shared" si="1"/>
        <v>4013</v>
      </c>
      <c r="P13" s="531">
        <f t="shared" si="1"/>
        <v>9733.8</v>
      </c>
      <c r="Q13" s="532">
        <v>75</v>
      </c>
      <c r="R13" s="532">
        <v>126.7</v>
      </c>
      <c r="S13" s="533">
        <v>300</v>
      </c>
      <c r="T13" s="533">
        <v>1000</v>
      </c>
      <c r="U13" s="368" t="s">
        <v>742</v>
      </c>
      <c r="V13" s="530" t="s">
        <v>287</v>
      </c>
      <c r="W13" s="532">
        <v>3638</v>
      </c>
      <c r="X13" s="532">
        <v>7831.2</v>
      </c>
      <c r="Y13" s="532"/>
      <c r="Z13" s="532"/>
      <c r="AA13" s="532"/>
      <c r="AB13" s="532"/>
      <c r="AC13" s="532"/>
      <c r="AD13" s="532">
        <v>775.9</v>
      </c>
      <c r="AE13" s="532">
        <f t="shared" si="2"/>
        <v>5573</v>
      </c>
      <c r="AF13" s="532">
        <f t="shared" si="2"/>
        <v>11839.3</v>
      </c>
      <c r="AG13" s="532">
        <v>265</v>
      </c>
      <c r="AH13" s="532">
        <v>95</v>
      </c>
      <c r="AI13" s="532">
        <v>50</v>
      </c>
      <c r="AJ13" s="532">
        <v>0</v>
      </c>
      <c r="AK13" s="488">
        <v>450</v>
      </c>
      <c r="AL13" s="533">
        <v>0</v>
      </c>
      <c r="AM13" s="532">
        <f t="shared" si="3"/>
        <v>765</v>
      </c>
      <c r="AN13" s="532">
        <f t="shared" si="3"/>
        <v>95</v>
      </c>
      <c r="AO13" s="368" t="s">
        <v>742</v>
      </c>
      <c r="AP13" s="530" t="s">
        <v>287</v>
      </c>
      <c r="AQ13" s="532">
        <f t="shared" si="4"/>
        <v>6338</v>
      </c>
      <c r="AR13" s="532">
        <f t="shared" si="4"/>
        <v>11934.3</v>
      </c>
      <c r="AS13" s="532">
        <f t="shared" si="6"/>
        <v>188.29757021142314</v>
      </c>
      <c r="AT13" s="531"/>
      <c r="AU13" s="531"/>
      <c r="AV13" s="531"/>
      <c r="AW13" s="531"/>
      <c r="AX13" s="532"/>
      <c r="AY13" s="368"/>
      <c r="AZ13" s="532"/>
      <c r="BA13" s="532"/>
      <c r="BB13" s="540"/>
      <c r="BC13" s="540"/>
      <c r="BD13" s="532"/>
      <c r="BE13" s="532"/>
      <c r="BF13" s="368"/>
      <c r="BG13" s="368"/>
      <c r="BH13" s="535" t="s">
        <v>742</v>
      </c>
      <c r="BI13" s="536" t="s">
        <v>287</v>
      </c>
      <c r="BJ13" s="537">
        <f t="shared" si="7"/>
        <v>0</v>
      </c>
      <c r="BK13" s="537">
        <f t="shared" si="7"/>
        <v>0</v>
      </c>
      <c r="BL13" s="535"/>
      <c r="BM13" s="537">
        <f t="shared" si="5"/>
        <v>6338</v>
      </c>
      <c r="BN13" s="537">
        <f t="shared" si="5"/>
        <v>11934.3</v>
      </c>
      <c r="BO13" s="537">
        <f t="shared" si="8"/>
        <v>188.29757021142314</v>
      </c>
      <c r="BP13" s="538">
        <v>410</v>
      </c>
      <c r="BQ13" s="535">
        <v>145</v>
      </c>
      <c r="BR13" s="537">
        <v>750</v>
      </c>
      <c r="BS13" s="539">
        <v>174.9</v>
      </c>
      <c r="BT13" s="531"/>
      <c r="BU13" s="531"/>
      <c r="BV13" s="531">
        <f t="shared" si="9"/>
        <v>1160</v>
      </c>
      <c r="BW13" s="531">
        <f t="shared" si="9"/>
        <v>319.9</v>
      </c>
      <c r="BX13" s="531">
        <f t="shared" si="10"/>
        <v>7498</v>
      </c>
      <c r="BY13" s="531">
        <f t="shared" si="10"/>
        <v>12254.199999999999</v>
      </c>
      <c r="BZ13" s="531">
        <f t="shared" si="11"/>
        <v>163.4329154441184</v>
      </c>
    </row>
    <row r="14" spans="1:78" ht="12.75">
      <c r="A14" s="368"/>
      <c r="B14" s="530"/>
      <c r="C14" s="531"/>
      <c r="D14" s="531"/>
      <c r="E14" s="531"/>
      <c r="F14" s="531"/>
      <c r="G14" s="540"/>
      <c r="H14" s="540"/>
      <c r="I14" s="540"/>
      <c r="J14" s="540"/>
      <c r="K14" s="531"/>
      <c r="L14" s="540"/>
      <c r="M14" s="531"/>
      <c r="N14" s="540"/>
      <c r="O14" s="531"/>
      <c r="P14" s="531"/>
      <c r="Q14" s="532"/>
      <c r="R14" s="532"/>
      <c r="S14" s="541"/>
      <c r="T14" s="541"/>
      <c r="U14" s="368"/>
      <c r="V14" s="530"/>
      <c r="W14" s="532"/>
      <c r="X14" s="540"/>
      <c r="Y14" s="532"/>
      <c r="Z14" s="540"/>
      <c r="AA14" s="540"/>
      <c r="AB14" s="540"/>
      <c r="AC14" s="540"/>
      <c r="AD14" s="540"/>
      <c r="AE14" s="532"/>
      <c r="AF14" s="532"/>
      <c r="AG14" s="540"/>
      <c r="AH14" s="540"/>
      <c r="AI14" s="540"/>
      <c r="AJ14" s="532"/>
      <c r="AK14" s="488"/>
      <c r="AL14" s="541"/>
      <c r="AM14" s="532"/>
      <c r="AN14" s="532"/>
      <c r="AO14" s="368"/>
      <c r="AP14" s="530"/>
      <c r="AQ14" s="532"/>
      <c r="AR14" s="532"/>
      <c r="AS14" s="532"/>
      <c r="AT14" s="540"/>
      <c r="AU14" s="540"/>
      <c r="AV14" s="531"/>
      <c r="AW14" s="540"/>
      <c r="AX14" s="532"/>
      <c r="AY14" s="368"/>
      <c r="AZ14" s="540"/>
      <c r="BA14" s="540"/>
      <c r="BB14" s="532"/>
      <c r="BC14" s="532"/>
      <c r="BD14" s="540"/>
      <c r="BE14" s="532"/>
      <c r="BF14" s="368"/>
      <c r="BG14" s="368"/>
      <c r="BH14" s="535"/>
      <c r="BI14" s="536"/>
      <c r="BJ14" s="537"/>
      <c r="BK14" s="537"/>
      <c r="BL14" s="535"/>
      <c r="BM14" s="537"/>
      <c r="BN14" s="537"/>
      <c r="BO14" s="537"/>
      <c r="BP14" s="538"/>
      <c r="BQ14" s="535"/>
      <c r="BR14" s="537"/>
      <c r="BS14" s="539"/>
      <c r="BT14" s="531"/>
      <c r="BU14" s="531"/>
      <c r="BV14" s="531"/>
      <c r="BW14" s="531"/>
      <c r="BX14" s="531"/>
      <c r="BY14" s="531"/>
      <c r="BZ14" s="531"/>
    </row>
    <row r="15" spans="1:78" ht="12.75">
      <c r="A15" s="368" t="s">
        <v>743</v>
      </c>
      <c r="B15" s="530" t="s">
        <v>288</v>
      </c>
      <c r="C15" s="531">
        <f aca="true" t="shared" si="12" ref="C15:D18">E15+G15+I15+K15</f>
        <v>750</v>
      </c>
      <c r="D15" s="531">
        <f t="shared" si="12"/>
        <v>1321</v>
      </c>
      <c r="E15" s="531"/>
      <c r="F15" s="531"/>
      <c r="G15" s="531">
        <v>590</v>
      </c>
      <c r="H15" s="531">
        <v>880.2</v>
      </c>
      <c r="I15" s="531">
        <v>160</v>
      </c>
      <c r="J15" s="531">
        <v>0</v>
      </c>
      <c r="K15" s="531"/>
      <c r="L15" s="531">
        <v>440.8</v>
      </c>
      <c r="M15" s="531">
        <v>80</v>
      </c>
      <c r="N15" s="531">
        <v>34</v>
      </c>
      <c r="O15" s="531">
        <f>Q15+S15+W15+Y15+AA15+AC15</f>
        <v>4320</v>
      </c>
      <c r="P15" s="531">
        <f>R15+T15+X15+Z15+AB15+AD15</f>
        <v>8764.6</v>
      </c>
      <c r="Q15" s="532">
        <v>50</v>
      </c>
      <c r="R15" s="532">
        <v>140</v>
      </c>
      <c r="S15" s="533">
        <v>50</v>
      </c>
      <c r="T15" s="533">
        <v>2160</v>
      </c>
      <c r="U15" s="368" t="s">
        <v>743</v>
      </c>
      <c r="V15" s="530" t="s">
        <v>288</v>
      </c>
      <c r="W15" s="532">
        <v>4220</v>
      </c>
      <c r="X15" s="540">
        <v>6390.6</v>
      </c>
      <c r="Y15" s="532"/>
      <c r="Z15" s="532">
        <v>70</v>
      </c>
      <c r="AA15" s="532"/>
      <c r="AB15" s="532">
        <v>4</v>
      </c>
      <c r="AC15" s="532"/>
      <c r="AD15" s="532"/>
      <c r="AE15" s="532">
        <f aca="true" t="shared" si="13" ref="AE15:AF18">C15+M15+O15</f>
        <v>5150</v>
      </c>
      <c r="AF15" s="532">
        <f t="shared" si="13"/>
        <v>10119.6</v>
      </c>
      <c r="AG15" s="532">
        <v>265</v>
      </c>
      <c r="AH15" s="532">
        <v>226</v>
      </c>
      <c r="AI15" s="532">
        <v>50</v>
      </c>
      <c r="AJ15" s="532">
        <v>224</v>
      </c>
      <c r="AK15" s="488">
        <v>450</v>
      </c>
      <c r="AL15" s="533"/>
      <c r="AM15" s="532">
        <f t="shared" si="3"/>
        <v>765</v>
      </c>
      <c r="AN15" s="532">
        <f t="shared" si="3"/>
        <v>450</v>
      </c>
      <c r="AO15" s="368" t="s">
        <v>743</v>
      </c>
      <c r="AP15" s="530" t="s">
        <v>288</v>
      </c>
      <c r="AQ15" s="532">
        <f aca="true" t="shared" si="14" ref="AQ15:AR18">AE15+AM15</f>
        <v>5915</v>
      </c>
      <c r="AR15" s="532">
        <f t="shared" si="14"/>
        <v>10569.6</v>
      </c>
      <c r="AS15" s="532">
        <f t="shared" si="6"/>
        <v>178.69146238377007</v>
      </c>
      <c r="AT15" s="531"/>
      <c r="AU15" s="531"/>
      <c r="AV15" s="531"/>
      <c r="AW15" s="531"/>
      <c r="AX15" s="532"/>
      <c r="AY15" s="368"/>
      <c r="AZ15" s="532"/>
      <c r="BA15" s="532"/>
      <c r="BB15" s="532"/>
      <c r="BC15" s="532"/>
      <c r="BD15" s="532"/>
      <c r="BE15" s="532"/>
      <c r="BF15" s="368"/>
      <c r="BG15" s="368"/>
      <c r="BH15" s="535" t="s">
        <v>743</v>
      </c>
      <c r="BI15" s="536" t="s">
        <v>288</v>
      </c>
      <c r="BJ15" s="537">
        <f t="shared" si="7"/>
        <v>0</v>
      </c>
      <c r="BK15" s="537">
        <f t="shared" si="7"/>
        <v>0</v>
      </c>
      <c r="BL15" s="535"/>
      <c r="BM15" s="537">
        <f aca="true" t="shared" si="15" ref="BM15:BN18">AQ15+BJ15</f>
        <v>5915</v>
      </c>
      <c r="BN15" s="537">
        <f t="shared" si="15"/>
        <v>10569.6</v>
      </c>
      <c r="BO15" s="537">
        <f t="shared" si="8"/>
        <v>178.69146238377007</v>
      </c>
      <c r="BP15" s="538">
        <v>410</v>
      </c>
      <c r="BQ15" s="537">
        <v>271.2</v>
      </c>
      <c r="BR15" s="537">
        <v>400</v>
      </c>
      <c r="BS15" s="539">
        <v>197.4</v>
      </c>
      <c r="BT15" s="531"/>
      <c r="BU15" s="531"/>
      <c r="BV15" s="531">
        <f t="shared" si="9"/>
        <v>810</v>
      </c>
      <c r="BW15" s="531">
        <f t="shared" si="9"/>
        <v>468.6</v>
      </c>
      <c r="BX15" s="531">
        <f t="shared" si="10"/>
        <v>6725</v>
      </c>
      <c r="BY15" s="531">
        <f t="shared" si="10"/>
        <v>11038.2</v>
      </c>
      <c r="BZ15" s="531">
        <f t="shared" si="11"/>
        <v>164.1368029739777</v>
      </c>
    </row>
    <row r="16" spans="1:78" ht="12.75">
      <c r="A16" s="368" t="s">
        <v>744</v>
      </c>
      <c r="B16" s="530" t="s">
        <v>289</v>
      </c>
      <c r="C16" s="531">
        <f t="shared" si="12"/>
        <v>765</v>
      </c>
      <c r="D16" s="531">
        <f t="shared" si="12"/>
        <v>915</v>
      </c>
      <c r="E16" s="531"/>
      <c r="F16" s="531"/>
      <c r="G16" s="531">
        <v>690</v>
      </c>
      <c r="H16" s="531">
        <v>696</v>
      </c>
      <c r="I16" s="531">
        <v>75</v>
      </c>
      <c r="J16" s="531">
        <v>82</v>
      </c>
      <c r="K16" s="531"/>
      <c r="L16" s="531">
        <v>137</v>
      </c>
      <c r="M16" s="531">
        <v>100</v>
      </c>
      <c r="N16" s="531">
        <v>126</v>
      </c>
      <c r="O16" s="531">
        <f>Q16+S16+W16+Y16+AA16+AC16</f>
        <v>4400</v>
      </c>
      <c r="P16" s="531">
        <f>R16+T16+X16+Z16+AB16+AD16</f>
        <v>10159.199999999999</v>
      </c>
      <c r="Q16" s="532">
        <v>50</v>
      </c>
      <c r="R16" s="532">
        <v>81.3</v>
      </c>
      <c r="S16" s="533">
        <v>100</v>
      </c>
      <c r="T16" s="533">
        <v>810</v>
      </c>
      <c r="U16" s="368" t="s">
        <v>744</v>
      </c>
      <c r="V16" s="530" t="s">
        <v>289</v>
      </c>
      <c r="W16" s="532">
        <v>4250</v>
      </c>
      <c r="X16" s="532">
        <v>8854.9</v>
      </c>
      <c r="Y16" s="532"/>
      <c r="Z16" s="532"/>
      <c r="AA16" s="532"/>
      <c r="AB16" s="532">
        <v>35</v>
      </c>
      <c r="AC16" s="532"/>
      <c r="AD16" s="532">
        <v>378</v>
      </c>
      <c r="AE16" s="532">
        <f t="shared" si="13"/>
        <v>5265</v>
      </c>
      <c r="AF16" s="532">
        <f t="shared" si="13"/>
        <v>11200.199999999999</v>
      </c>
      <c r="AG16" s="532">
        <v>265</v>
      </c>
      <c r="AH16" s="532">
        <v>210</v>
      </c>
      <c r="AI16" s="532">
        <v>50</v>
      </c>
      <c r="AJ16" s="532"/>
      <c r="AK16" s="488">
        <v>450</v>
      </c>
      <c r="AL16" s="533">
        <v>1930</v>
      </c>
      <c r="AM16" s="532">
        <f t="shared" si="3"/>
        <v>765</v>
      </c>
      <c r="AN16" s="532">
        <f t="shared" si="3"/>
        <v>2140</v>
      </c>
      <c r="AO16" s="368" t="s">
        <v>744</v>
      </c>
      <c r="AP16" s="530" t="s">
        <v>289</v>
      </c>
      <c r="AQ16" s="532">
        <f t="shared" si="14"/>
        <v>6030</v>
      </c>
      <c r="AR16" s="532">
        <f t="shared" si="14"/>
        <v>13340.199999999999</v>
      </c>
      <c r="AS16" s="532">
        <f t="shared" si="6"/>
        <v>221.23051409618571</v>
      </c>
      <c r="AT16" s="531"/>
      <c r="AU16" s="531"/>
      <c r="AV16" s="532"/>
      <c r="AW16" s="531"/>
      <c r="AX16" s="532"/>
      <c r="AY16" s="368"/>
      <c r="AZ16" s="532"/>
      <c r="BA16" s="532"/>
      <c r="BB16" s="532"/>
      <c r="BC16" s="532"/>
      <c r="BD16" s="532"/>
      <c r="BE16" s="532"/>
      <c r="BF16" s="368"/>
      <c r="BG16" s="368"/>
      <c r="BH16" s="535" t="s">
        <v>744</v>
      </c>
      <c r="BI16" s="536" t="s">
        <v>289</v>
      </c>
      <c r="BJ16" s="537">
        <f t="shared" si="7"/>
        <v>0</v>
      </c>
      <c r="BK16" s="537">
        <f t="shared" si="7"/>
        <v>0</v>
      </c>
      <c r="BL16" s="535"/>
      <c r="BM16" s="537">
        <f t="shared" si="15"/>
        <v>6030</v>
      </c>
      <c r="BN16" s="537">
        <f t="shared" si="15"/>
        <v>13340.199999999999</v>
      </c>
      <c r="BO16" s="537">
        <f t="shared" si="8"/>
        <v>221.23051409618571</v>
      </c>
      <c r="BP16" s="538">
        <v>520</v>
      </c>
      <c r="BQ16" s="537">
        <v>521.9</v>
      </c>
      <c r="BR16" s="537">
        <v>300</v>
      </c>
      <c r="BS16" s="539">
        <v>283.4</v>
      </c>
      <c r="BT16" s="531"/>
      <c r="BU16" s="531"/>
      <c r="BV16" s="531">
        <f t="shared" si="9"/>
        <v>820</v>
      </c>
      <c r="BW16" s="531">
        <f t="shared" si="9"/>
        <v>805.3</v>
      </c>
      <c r="BX16" s="531">
        <f t="shared" si="10"/>
        <v>6850</v>
      </c>
      <c r="BY16" s="531">
        <f t="shared" si="10"/>
        <v>14145.499999999998</v>
      </c>
      <c r="BZ16" s="531">
        <f t="shared" si="11"/>
        <v>206.50364963503648</v>
      </c>
    </row>
    <row r="17" spans="1:78" ht="12.75">
      <c r="A17" s="368" t="s">
        <v>406</v>
      </c>
      <c r="B17" s="530" t="s">
        <v>290</v>
      </c>
      <c r="C17" s="531">
        <f t="shared" si="12"/>
        <v>585</v>
      </c>
      <c r="D17" s="531">
        <f t="shared" si="12"/>
        <v>1725.1</v>
      </c>
      <c r="E17" s="531"/>
      <c r="F17" s="531"/>
      <c r="G17" s="531">
        <v>510</v>
      </c>
      <c r="H17" s="531">
        <v>700.4</v>
      </c>
      <c r="I17" s="531">
        <v>75</v>
      </c>
      <c r="J17" s="531">
        <v>36</v>
      </c>
      <c r="K17" s="531"/>
      <c r="L17" s="531">
        <v>988.7</v>
      </c>
      <c r="M17" s="531">
        <v>80</v>
      </c>
      <c r="N17" s="531">
        <v>112</v>
      </c>
      <c r="O17" s="531">
        <f aca="true" t="shared" si="16" ref="O17:P34">Q17+S17+W17+Y17+AA17+AC17</f>
        <v>3325</v>
      </c>
      <c r="P17" s="531">
        <f>R17+T17+X17+Z17+AB17+AD17</f>
        <v>8734.699999999999</v>
      </c>
      <c r="Q17" s="532">
        <v>75</v>
      </c>
      <c r="R17" s="532">
        <v>164.4</v>
      </c>
      <c r="S17" s="533">
        <v>150</v>
      </c>
      <c r="T17" s="533">
        <v>0</v>
      </c>
      <c r="U17" s="368" t="s">
        <v>406</v>
      </c>
      <c r="V17" s="530" t="s">
        <v>290</v>
      </c>
      <c r="W17" s="532">
        <v>3100</v>
      </c>
      <c r="X17" s="532">
        <v>8570.3</v>
      </c>
      <c r="Y17" s="532"/>
      <c r="Z17" s="532"/>
      <c r="AA17" s="532"/>
      <c r="AB17" s="532"/>
      <c r="AC17" s="532"/>
      <c r="AD17" s="532"/>
      <c r="AE17" s="532">
        <f t="shared" si="13"/>
        <v>3990</v>
      </c>
      <c r="AF17" s="532">
        <f t="shared" si="13"/>
        <v>10571.8</v>
      </c>
      <c r="AG17" s="532">
        <v>265</v>
      </c>
      <c r="AH17" s="532">
        <v>64.5</v>
      </c>
      <c r="AI17" s="532">
        <v>50</v>
      </c>
      <c r="AJ17" s="532">
        <v>9</v>
      </c>
      <c r="AK17" s="488">
        <v>450</v>
      </c>
      <c r="AL17" s="533">
        <v>126</v>
      </c>
      <c r="AM17" s="532">
        <f t="shared" si="3"/>
        <v>765</v>
      </c>
      <c r="AN17" s="532">
        <f t="shared" si="3"/>
        <v>199.5</v>
      </c>
      <c r="AO17" s="368" t="s">
        <v>406</v>
      </c>
      <c r="AP17" s="530" t="s">
        <v>290</v>
      </c>
      <c r="AQ17" s="532">
        <f t="shared" si="14"/>
        <v>4755</v>
      </c>
      <c r="AR17" s="532">
        <f t="shared" si="14"/>
        <v>10771.3</v>
      </c>
      <c r="AS17" s="532">
        <f t="shared" si="6"/>
        <v>226.52576235541534</v>
      </c>
      <c r="AT17" s="531"/>
      <c r="AU17" s="531"/>
      <c r="AV17" s="531"/>
      <c r="AW17" s="531"/>
      <c r="AX17" s="532"/>
      <c r="AY17" s="368"/>
      <c r="AZ17" s="532"/>
      <c r="BA17" s="532"/>
      <c r="BB17" s="532"/>
      <c r="BC17" s="532"/>
      <c r="BD17" s="532"/>
      <c r="BE17" s="532"/>
      <c r="BF17" s="368"/>
      <c r="BG17" s="368"/>
      <c r="BH17" s="535" t="s">
        <v>406</v>
      </c>
      <c r="BI17" s="536" t="s">
        <v>290</v>
      </c>
      <c r="BJ17" s="537">
        <f t="shared" si="7"/>
        <v>0</v>
      </c>
      <c r="BK17" s="537">
        <f t="shared" si="7"/>
        <v>0</v>
      </c>
      <c r="BL17" s="535"/>
      <c r="BM17" s="537">
        <f t="shared" si="15"/>
        <v>4755</v>
      </c>
      <c r="BN17" s="537">
        <f t="shared" si="15"/>
        <v>10771.3</v>
      </c>
      <c r="BO17" s="537">
        <f t="shared" si="8"/>
        <v>226.52576235541534</v>
      </c>
      <c r="BP17" s="538">
        <v>320</v>
      </c>
      <c r="BQ17" s="535">
        <v>198.2</v>
      </c>
      <c r="BR17" s="537">
        <v>250</v>
      </c>
      <c r="BS17" s="539">
        <v>130</v>
      </c>
      <c r="BT17" s="531"/>
      <c r="BU17" s="531"/>
      <c r="BV17" s="531">
        <f t="shared" si="9"/>
        <v>570</v>
      </c>
      <c r="BW17" s="531">
        <f t="shared" si="9"/>
        <v>328.2</v>
      </c>
      <c r="BX17" s="531">
        <f t="shared" si="10"/>
        <v>5325</v>
      </c>
      <c r="BY17" s="531">
        <f t="shared" si="10"/>
        <v>11099.5</v>
      </c>
      <c r="BZ17" s="531">
        <f t="shared" si="11"/>
        <v>208.4413145539906</v>
      </c>
    </row>
    <row r="18" spans="1:78" ht="12.75">
      <c r="A18" s="368" t="s">
        <v>407</v>
      </c>
      <c r="B18" s="530" t="s">
        <v>291</v>
      </c>
      <c r="C18" s="531">
        <f t="shared" si="12"/>
        <v>585</v>
      </c>
      <c r="D18" s="531">
        <f t="shared" si="12"/>
        <v>594</v>
      </c>
      <c r="E18" s="531"/>
      <c r="F18" s="531"/>
      <c r="G18" s="531">
        <v>510</v>
      </c>
      <c r="H18" s="531">
        <v>512</v>
      </c>
      <c r="I18" s="531">
        <v>75</v>
      </c>
      <c r="J18" s="531">
        <v>82</v>
      </c>
      <c r="K18" s="531"/>
      <c r="L18" s="531"/>
      <c r="M18" s="531">
        <v>100</v>
      </c>
      <c r="N18" s="531">
        <v>166</v>
      </c>
      <c r="O18" s="531">
        <f t="shared" si="16"/>
        <v>3585</v>
      </c>
      <c r="P18" s="531">
        <f t="shared" si="16"/>
        <v>7234.3</v>
      </c>
      <c r="Q18" s="532">
        <v>50</v>
      </c>
      <c r="R18" s="532">
        <v>165.3</v>
      </c>
      <c r="S18" s="533">
        <v>80</v>
      </c>
      <c r="T18" s="533">
        <v>344</v>
      </c>
      <c r="U18" s="368" t="s">
        <v>407</v>
      </c>
      <c r="V18" s="530" t="s">
        <v>291</v>
      </c>
      <c r="W18" s="532">
        <v>3455</v>
      </c>
      <c r="X18" s="532">
        <v>6419.8</v>
      </c>
      <c r="Y18" s="532"/>
      <c r="Z18" s="532"/>
      <c r="AA18" s="532">
        <v>0</v>
      </c>
      <c r="AB18" s="532">
        <v>67.7</v>
      </c>
      <c r="AC18" s="532"/>
      <c r="AD18" s="532">
        <v>237.5</v>
      </c>
      <c r="AE18" s="532">
        <f t="shared" si="13"/>
        <v>4270</v>
      </c>
      <c r="AF18" s="532">
        <f t="shared" si="13"/>
        <v>7994.3</v>
      </c>
      <c r="AG18" s="532">
        <v>387</v>
      </c>
      <c r="AH18" s="532">
        <v>105.7</v>
      </c>
      <c r="AI18" s="532">
        <v>50</v>
      </c>
      <c r="AJ18" s="532">
        <v>86.3</v>
      </c>
      <c r="AK18" s="488">
        <v>450</v>
      </c>
      <c r="AL18" s="533">
        <v>330.2</v>
      </c>
      <c r="AM18" s="532">
        <f t="shared" si="3"/>
        <v>887</v>
      </c>
      <c r="AN18" s="532">
        <f t="shared" si="3"/>
        <v>522.2</v>
      </c>
      <c r="AO18" s="368" t="s">
        <v>407</v>
      </c>
      <c r="AP18" s="530" t="s">
        <v>291</v>
      </c>
      <c r="AQ18" s="532">
        <f t="shared" si="14"/>
        <v>5157</v>
      </c>
      <c r="AR18" s="532">
        <f t="shared" si="14"/>
        <v>8516.5</v>
      </c>
      <c r="AS18" s="532">
        <f t="shared" si="6"/>
        <v>165.14446383556333</v>
      </c>
      <c r="AT18" s="531"/>
      <c r="AU18" s="531"/>
      <c r="AV18" s="531"/>
      <c r="AW18" s="531"/>
      <c r="AX18" s="532"/>
      <c r="AY18" s="368"/>
      <c r="AZ18" s="532"/>
      <c r="BA18" s="532"/>
      <c r="BB18" s="540"/>
      <c r="BC18" s="540"/>
      <c r="BD18" s="532"/>
      <c r="BE18" s="532"/>
      <c r="BF18" s="368"/>
      <c r="BG18" s="368"/>
      <c r="BH18" s="535" t="s">
        <v>407</v>
      </c>
      <c r="BI18" s="536" t="s">
        <v>291</v>
      </c>
      <c r="BJ18" s="537">
        <f t="shared" si="7"/>
        <v>0</v>
      </c>
      <c r="BK18" s="537">
        <f t="shared" si="7"/>
        <v>0</v>
      </c>
      <c r="BL18" s="535"/>
      <c r="BM18" s="537">
        <f t="shared" si="15"/>
        <v>5157</v>
      </c>
      <c r="BN18" s="537">
        <f t="shared" si="15"/>
        <v>8516.5</v>
      </c>
      <c r="BO18" s="537">
        <f t="shared" si="8"/>
        <v>165.14446383556333</v>
      </c>
      <c r="BP18" s="538">
        <v>375</v>
      </c>
      <c r="BQ18" s="537">
        <v>398</v>
      </c>
      <c r="BR18" s="535">
        <v>0</v>
      </c>
      <c r="BS18" s="539">
        <v>0</v>
      </c>
      <c r="BT18" s="531"/>
      <c r="BU18" s="531"/>
      <c r="BV18" s="531">
        <f t="shared" si="9"/>
        <v>375</v>
      </c>
      <c r="BW18" s="531">
        <f t="shared" si="9"/>
        <v>398</v>
      </c>
      <c r="BX18" s="531">
        <f t="shared" si="10"/>
        <v>5532</v>
      </c>
      <c r="BY18" s="531">
        <f t="shared" si="10"/>
        <v>8914.5</v>
      </c>
      <c r="BZ18" s="531">
        <f t="shared" si="11"/>
        <v>161.14425162689804</v>
      </c>
    </row>
    <row r="19" spans="1:78" ht="12.75">
      <c r="A19" s="368"/>
      <c r="B19" s="530"/>
      <c r="C19" s="531"/>
      <c r="D19" s="531"/>
      <c r="E19" s="531"/>
      <c r="F19" s="531"/>
      <c r="G19" s="540"/>
      <c r="H19" s="532"/>
      <c r="I19" s="532"/>
      <c r="J19" s="532"/>
      <c r="K19" s="531"/>
      <c r="L19" s="540"/>
      <c r="M19" s="531"/>
      <c r="N19" s="540"/>
      <c r="O19" s="531"/>
      <c r="P19" s="531"/>
      <c r="Q19" s="532"/>
      <c r="R19" s="532"/>
      <c r="S19" s="541"/>
      <c r="T19" s="541"/>
      <c r="U19" s="368"/>
      <c r="V19" s="530"/>
      <c r="W19" s="532"/>
      <c r="X19" s="540"/>
      <c r="Y19" s="532"/>
      <c r="Z19" s="540"/>
      <c r="AA19" s="540"/>
      <c r="AB19" s="540"/>
      <c r="AC19" s="540"/>
      <c r="AD19" s="540"/>
      <c r="AE19" s="532"/>
      <c r="AF19" s="532"/>
      <c r="AG19" s="540"/>
      <c r="AH19" s="540"/>
      <c r="AI19" s="540"/>
      <c r="AJ19" s="532"/>
      <c r="AK19" s="488"/>
      <c r="AL19" s="541"/>
      <c r="AM19" s="532">
        <f t="shared" si="3"/>
        <v>0</v>
      </c>
      <c r="AN19" s="532">
        <f t="shared" si="3"/>
        <v>0</v>
      </c>
      <c r="AO19" s="368"/>
      <c r="AP19" s="530"/>
      <c r="AQ19" s="532"/>
      <c r="AR19" s="532"/>
      <c r="AS19" s="532"/>
      <c r="AT19" s="540"/>
      <c r="AU19" s="540"/>
      <c r="AV19" s="531"/>
      <c r="AW19" s="540"/>
      <c r="AX19" s="532"/>
      <c r="AY19" s="368"/>
      <c r="AZ19" s="540"/>
      <c r="BA19" s="540"/>
      <c r="BB19" s="532"/>
      <c r="BC19" s="532"/>
      <c r="BD19" s="540"/>
      <c r="BE19" s="532"/>
      <c r="BF19" s="368"/>
      <c r="BG19" s="368"/>
      <c r="BH19" s="535"/>
      <c r="BI19" s="536"/>
      <c r="BJ19" s="537"/>
      <c r="BK19" s="537"/>
      <c r="BL19" s="535"/>
      <c r="BM19" s="537"/>
      <c r="BN19" s="537"/>
      <c r="BO19" s="537"/>
      <c r="BP19" s="538"/>
      <c r="BQ19" s="535"/>
      <c r="BR19" s="535"/>
      <c r="BS19" s="539"/>
      <c r="BT19" s="531"/>
      <c r="BU19" s="531"/>
      <c r="BV19" s="531"/>
      <c r="BW19" s="531"/>
      <c r="BX19" s="531"/>
      <c r="BY19" s="531"/>
      <c r="BZ19" s="531"/>
    </row>
    <row r="20" spans="1:78" ht="12.75">
      <c r="A20" s="368" t="s">
        <v>397</v>
      </c>
      <c r="B20" s="530" t="s">
        <v>292</v>
      </c>
      <c r="C20" s="531">
        <f aca="true" t="shared" si="17" ref="C20:D23">E20+G20+I20+K20</f>
        <v>803</v>
      </c>
      <c r="D20" s="531">
        <f t="shared" si="17"/>
        <v>679.6</v>
      </c>
      <c r="E20" s="531"/>
      <c r="F20" s="531"/>
      <c r="G20" s="531">
        <v>690</v>
      </c>
      <c r="H20" s="531">
        <v>499</v>
      </c>
      <c r="I20" s="531">
        <v>113</v>
      </c>
      <c r="J20" s="531">
        <v>0</v>
      </c>
      <c r="K20" s="531"/>
      <c r="L20" s="531">
        <v>180.6</v>
      </c>
      <c r="M20" s="531">
        <v>100</v>
      </c>
      <c r="N20" s="531">
        <v>44</v>
      </c>
      <c r="O20" s="531">
        <f t="shared" si="16"/>
        <v>2765</v>
      </c>
      <c r="P20" s="531">
        <f t="shared" si="16"/>
        <v>6682.4</v>
      </c>
      <c r="Q20" s="532">
        <v>65</v>
      </c>
      <c r="R20" s="532">
        <v>284.3</v>
      </c>
      <c r="S20" s="533">
        <v>400</v>
      </c>
      <c r="T20" s="533">
        <v>2675.2</v>
      </c>
      <c r="U20" s="368" t="s">
        <v>397</v>
      </c>
      <c r="V20" s="530" t="s">
        <v>292</v>
      </c>
      <c r="W20" s="532">
        <v>2300</v>
      </c>
      <c r="X20" s="532">
        <v>3507.2</v>
      </c>
      <c r="Y20" s="532"/>
      <c r="Z20" s="532"/>
      <c r="AA20" s="532"/>
      <c r="AB20" s="532">
        <v>119</v>
      </c>
      <c r="AC20" s="532"/>
      <c r="AD20" s="532">
        <v>96.7</v>
      </c>
      <c r="AE20" s="532">
        <f aca="true" t="shared" si="18" ref="AE20:AF23">C20+M20+O20</f>
        <v>3668</v>
      </c>
      <c r="AF20" s="532">
        <f t="shared" si="18"/>
        <v>7406</v>
      </c>
      <c r="AG20" s="532">
        <v>265</v>
      </c>
      <c r="AH20" s="532">
        <v>0</v>
      </c>
      <c r="AI20" s="532">
        <v>50</v>
      </c>
      <c r="AJ20" s="532">
        <v>3700</v>
      </c>
      <c r="AK20" s="488">
        <v>450</v>
      </c>
      <c r="AL20" s="533">
        <v>200.1</v>
      </c>
      <c r="AM20" s="532">
        <f t="shared" si="3"/>
        <v>765</v>
      </c>
      <c r="AN20" s="532">
        <f t="shared" si="3"/>
        <v>3900.1</v>
      </c>
      <c r="AO20" s="368" t="s">
        <v>397</v>
      </c>
      <c r="AP20" s="530" t="s">
        <v>292</v>
      </c>
      <c r="AQ20" s="532">
        <f aca="true" t="shared" si="19" ref="AQ20:AR23">AE20+AM20</f>
        <v>4433</v>
      </c>
      <c r="AR20" s="532">
        <f t="shared" si="19"/>
        <v>11306.1</v>
      </c>
      <c r="AS20" s="532">
        <f t="shared" si="6"/>
        <v>255.0439882697947</v>
      </c>
      <c r="AT20" s="531"/>
      <c r="AU20" s="531"/>
      <c r="AV20" s="531"/>
      <c r="AW20" s="531"/>
      <c r="AX20" s="532"/>
      <c r="AY20" s="368"/>
      <c r="AZ20" s="532"/>
      <c r="BA20" s="532"/>
      <c r="BB20" s="532"/>
      <c r="BC20" s="532"/>
      <c r="BD20" s="532"/>
      <c r="BE20" s="532"/>
      <c r="BF20" s="368"/>
      <c r="BG20" s="368"/>
      <c r="BH20" s="535" t="s">
        <v>397</v>
      </c>
      <c r="BI20" s="536" t="s">
        <v>292</v>
      </c>
      <c r="BJ20" s="537">
        <f t="shared" si="7"/>
        <v>0</v>
      </c>
      <c r="BK20" s="537">
        <f t="shared" si="7"/>
        <v>0</v>
      </c>
      <c r="BL20" s="535"/>
      <c r="BM20" s="537">
        <f aca="true" t="shared" si="20" ref="BM20:BN23">AQ20+BJ20</f>
        <v>4433</v>
      </c>
      <c r="BN20" s="537">
        <f t="shared" si="20"/>
        <v>11306.1</v>
      </c>
      <c r="BO20" s="537">
        <f t="shared" si="8"/>
        <v>255.0439882697947</v>
      </c>
      <c r="BP20" s="538">
        <v>250</v>
      </c>
      <c r="BQ20" s="537">
        <v>181.2</v>
      </c>
      <c r="BR20" s="537">
        <v>300</v>
      </c>
      <c r="BS20" s="539">
        <v>220</v>
      </c>
      <c r="BT20" s="531"/>
      <c r="BU20" s="531"/>
      <c r="BV20" s="531">
        <f t="shared" si="9"/>
        <v>550</v>
      </c>
      <c r="BW20" s="531">
        <f t="shared" si="9"/>
        <v>401.2</v>
      </c>
      <c r="BX20" s="531">
        <f t="shared" si="10"/>
        <v>4983</v>
      </c>
      <c r="BY20" s="531">
        <f t="shared" si="10"/>
        <v>11707.300000000001</v>
      </c>
      <c r="BZ20" s="531">
        <f t="shared" si="11"/>
        <v>234.94481236203092</v>
      </c>
    </row>
    <row r="21" spans="1:78" ht="12.75">
      <c r="A21" s="368" t="s">
        <v>398</v>
      </c>
      <c r="B21" s="530" t="s">
        <v>293</v>
      </c>
      <c r="C21" s="531">
        <f t="shared" si="17"/>
        <v>805</v>
      </c>
      <c r="D21" s="531">
        <f t="shared" si="17"/>
        <v>1286</v>
      </c>
      <c r="E21" s="531"/>
      <c r="F21" s="531"/>
      <c r="G21" s="531">
        <v>730</v>
      </c>
      <c r="H21" s="531">
        <v>1286</v>
      </c>
      <c r="I21" s="531">
        <v>75</v>
      </c>
      <c r="J21" s="531">
        <v>0</v>
      </c>
      <c r="K21" s="531"/>
      <c r="L21" s="531"/>
      <c r="M21" s="531">
        <v>120</v>
      </c>
      <c r="N21" s="531">
        <v>26</v>
      </c>
      <c r="O21" s="531">
        <f t="shared" si="16"/>
        <v>2170</v>
      </c>
      <c r="P21" s="531">
        <f t="shared" si="16"/>
        <v>4689.2</v>
      </c>
      <c r="Q21" s="532">
        <v>100</v>
      </c>
      <c r="R21" s="532">
        <v>230</v>
      </c>
      <c r="S21" s="533">
        <v>70</v>
      </c>
      <c r="T21" s="533">
        <v>850</v>
      </c>
      <c r="U21" s="368" t="s">
        <v>398</v>
      </c>
      <c r="V21" s="530" t="s">
        <v>293</v>
      </c>
      <c r="W21" s="532">
        <v>2000</v>
      </c>
      <c r="X21" s="532">
        <v>3509.2</v>
      </c>
      <c r="Y21" s="532"/>
      <c r="Z21" s="532"/>
      <c r="AA21" s="532"/>
      <c r="AB21" s="532"/>
      <c r="AC21" s="532"/>
      <c r="AD21" s="532">
        <v>100</v>
      </c>
      <c r="AE21" s="532">
        <f t="shared" si="18"/>
        <v>3095</v>
      </c>
      <c r="AF21" s="532">
        <f t="shared" si="18"/>
        <v>6001.2</v>
      </c>
      <c r="AG21" s="532">
        <v>265</v>
      </c>
      <c r="AH21" s="532">
        <v>921.6</v>
      </c>
      <c r="AI21" s="532">
        <v>50</v>
      </c>
      <c r="AJ21" s="532">
        <v>5</v>
      </c>
      <c r="AK21" s="488">
        <v>450</v>
      </c>
      <c r="AL21" s="533">
        <v>616.6</v>
      </c>
      <c r="AM21" s="532">
        <f t="shared" si="3"/>
        <v>765</v>
      </c>
      <c r="AN21" s="532">
        <f t="shared" si="3"/>
        <v>1543.2</v>
      </c>
      <c r="AO21" s="368" t="s">
        <v>398</v>
      </c>
      <c r="AP21" s="530" t="s">
        <v>293</v>
      </c>
      <c r="AQ21" s="532">
        <f t="shared" si="19"/>
        <v>3860</v>
      </c>
      <c r="AR21" s="532">
        <f t="shared" si="19"/>
        <v>7544.4</v>
      </c>
      <c r="AS21" s="532">
        <f t="shared" si="6"/>
        <v>195.45077720207254</v>
      </c>
      <c r="AT21" s="531"/>
      <c r="AU21" s="531"/>
      <c r="AV21" s="532"/>
      <c r="AW21" s="531"/>
      <c r="AX21" s="532"/>
      <c r="AY21" s="368"/>
      <c r="AZ21" s="532"/>
      <c r="BA21" s="532"/>
      <c r="BB21" s="532"/>
      <c r="BC21" s="532"/>
      <c r="BD21" s="532"/>
      <c r="BE21" s="532"/>
      <c r="BF21" s="368"/>
      <c r="BG21" s="368"/>
      <c r="BH21" s="535" t="s">
        <v>398</v>
      </c>
      <c r="BI21" s="536" t="s">
        <v>293</v>
      </c>
      <c r="BJ21" s="537">
        <f t="shared" si="7"/>
        <v>0</v>
      </c>
      <c r="BK21" s="537">
        <f t="shared" si="7"/>
        <v>0</v>
      </c>
      <c r="BL21" s="535"/>
      <c r="BM21" s="537">
        <f t="shared" si="20"/>
        <v>3860</v>
      </c>
      <c r="BN21" s="537">
        <f t="shared" si="20"/>
        <v>7544.4</v>
      </c>
      <c r="BO21" s="537">
        <f t="shared" si="8"/>
        <v>195.45077720207254</v>
      </c>
      <c r="BP21" s="538">
        <v>570</v>
      </c>
      <c r="BQ21" s="537">
        <v>497.9</v>
      </c>
      <c r="BR21" s="537">
        <v>750</v>
      </c>
      <c r="BS21" s="539">
        <v>849.8</v>
      </c>
      <c r="BT21" s="531"/>
      <c r="BU21" s="531"/>
      <c r="BV21" s="531">
        <f t="shared" si="9"/>
        <v>1320</v>
      </c>
      <c r="BW21" s="531">
        <f t="shared" si="9"/>
        <v>1347.6999999999998</v>
      </c>
      <c r="BX21" s="531">
        <f t="shared" si="10"/>
        <v>5180</v>
      </c>
      <c r="BY21" s="531">
        <f t="shared" si="10"/>
        <v>8892.099999999999</v>
      </c>
      <c r="BZ21" s="531">
        <f t="shared" si="11"/>
        <v>171.66216216216213</v>
      </c>
    </row>
    <row r="22" spans="1:78" ht="12.75">
      <c r="A22" s="368" t="s">
        <v>706</v>
      </c>
      <c r="B22" s="530" t="s">
        <v>294</v>
      </c>
      <c r="C22" s="531">
        <f t="shared" si="17"/>
        <v>965</v>
      </c>
      <c r="D22" s="531">
        <f t="shared" si="17"/>
        <v>945.7</v>
      </c>
      <c r="E22" s="531"/>
      <c r="F22" s="531"/>
      <c r="G22" s="531">
        <v>890</v>
      </c>
      <c r="H22" s="531">
        <v>945.7</v>
      </c>
      <c r="I22" s="531">
        <v>75</v>
      </c>
      <c r="J22" s="531">
        <v>0</v>
      </c>
      <c r="K22" s="531"/>
      <c r="L22" s="531"/>
      <c r="M22" s="531">
        <v>120</v>
      </c>
      <c r="N22" s="531">
        <v>50</v>
      </c>
      <c r="O22" s="531">
        <f t="shared" si="16"/>
        <v>1270</v>
      </c>
      <c r="P22" s="531">
        <f t="shared" si="16"/>
        <v>969.1</v>
      </c>
      <c r="Q22" s="532">
        <v>50</v>
      </c>
      <c r="R22" s="532">
        <v>304.6</v>
      </c>
      <c r="S22" s="533">
        <v>200</v>
      </c>
      <c r="T22" s="533">
        <v>0</v>
      </c>
      <c r="U22" s="368" t="s">
        <v>706</v>
      </c>
      <c r="V22" s="530" t="s">
        <v>294</v>
      </c>
      <c r="W22" s="532">
        <v>1020</v>
      </c>
      <c r="X22" s="532">
        <v>624.5</v>
      </c>
      <c r="Y22" s="532"/>
      <c r="Z22" s="532"/>
      <c r="AA22" s="532"/>
      <c r="AB22" s="532">
        <v>35</v>
      </c>
      <c r="AC22" s="532"/>
      <c r="AD22" s="532">
        <v>5</v>
      </c>
      <c r="AE22" s="532">
        <f t="shared" si="18"/>
        <v>2355</v>
      </c>
      <c r="AF22" s="532">
        <f t="shared" si="18"/>
        <v>1964.8000000000002</v>
      </c>
      <c r="AG22" s="532">
        <v>265</v>
      </c>
      <c r="AH22" s="532">
        <v>256.7</v>
      </c>
      <c r="AI22" s="532">
        <v>50</v>
      </c>
      <c r="AJ22" s="532">
        <v>0</v>
      </c>
      <c r="AK22" s="488">
        <v>450</v>
      </c>
      <c r="AL22" s="533">
        <v>528.7</v>
      </c>
      <c r="AM22" s="532">
        <f t="shared" si="3"/>
        <v>765</v>
      </c>
      <c r="AN22" s="532">
        <f t="shared" si="3"/>
        <v>785.4000000000001</v>
      </c>
      <c r="AO22" s="368" t="s">
        <v>706</v>
      </c>
      <c r="AP22" s="530" t="s">
        <v>294</v>
      </c>
      <c r="AQ22" s="532">
        <f t="shared" si="19"/>
        <v>3120</v>
      </c>
      <c r="AR22" s="532">
        <f t="shared" si="19"/>
        <v>2750.2000000000003</v>
      </c>
      <c r="AS22" s="532">
        <f t="shared" si="6"/>
        <v>88.14743589743591</v>
      </c>
      <c r="AT22" s="531"/>
      <c r="AU22" s="531"/>
      <c r="AV22" s="531"/>
      <c r="AW22" s="531"/>
      <c r="AX22" s="532"/>
      <c r="AY22" s="532"/>
      <c r="AZ22" s="532"/>
      <c r="BA22" s="532"/>
      <c r="BB22" s="532"/>
      <c r="BC22" s="532"/>
      <c r="BD22" s="532"/>
      <c r="BE22" s="532"/>
      <c r="BF22" s="368"/>
      <c r="BG22" s="368"/>
      <c r="BH22" s="535" t="s">
        <v>706</v>
      </c>
      <c r="BI22" s="536" t="s">
        <v>294</v>
      </c>
      <c r="BJ22" s="537">
        <f t="shared" si="7"/>
        <v>0</v>
      </c>
      <c r="BK22" s="537">
        <f t="shared" si="7"/>
        <v>0</v>
      </c>
      <c r="BL22" s="535"/>
      <c r="BM22" s="537">
        <f t="shared" si="20"/>
        <v>3120</v>
      </c>
      <c r="BN22" s="537">
        <f t="shared" si="20"/>
        <v>2750.2000000000003</v>
      </c>
      <c r="BO22" s="537">
        <f t="shared" si="8"/>
        <v>88.14743589743591</v>
      </c>
      <c r="BP22" s="538">
        <v>285</v>
      </c>
      <c r="BQ22" s="537">
        <v>404.5</v>
      </c>
      <c r="BR22" s="537">
        <v>250</v>
      </c>
      <c r="BS22" s="539">
        <v>60</v>
      </c>
      <c r="BT22" s="531"/>
      <c r="BU22" s="531"/>
      <c r="BV22" s="531">
        <f t="shared" si="9"/>
        <v>535</v>
      </c>
      <c r="BW22" s="531">
        <f t="shared" si="9"/>
        <v>464.5</v>
      </c>
      <c r="BX22" s="531">
        <f t="shared" si="10"/>
        <v>3655</v>
      </c>
      <c r="BY22" s="531">
        <f t="shared" si="10"/>
        <v>3214.7000000000003</v>
      </c>
      <c r="BZ22" s="531">
        <f t="shared" si="11"/>
        <v>87.95348837209303</v>
      </c>
    </row>
    <row r="23" spans="1:78" ht="12.75">
      <c r="A23" s="368" t="s">
        <v>408</v>
      </c>
      <c r="B23" s="530" t="s">
        <v>295</v>
      </c>
      <c r="C23" s="531">
        <f t="shared" si="17"/>
        <v>923</v>
      </c>
      <c r="D23" s="531">
        <f t="shared" si="17"/>
        <v>1033.9</v>
      </c>
      <c r="E23" s="531"/>
      <c r="F23" s="531"/>
      <c r="G23" s="531">
        <v>810</v>
      </c>
      <c r="H23" s="531">
        <v>932.7</v>
      </c>
      <c r="I23" s="531">
        <v>113</v>
      </c>
      <c r="J23" s="531">
        <v>0</v>
      </c>
      <c r="K23" s="531"/>
      <c r="L23" s="531">
        <v>101.2</v>
      </c>
      <c r="M23" s="531">
        <v>80</v>
      </c>
      <c r="N23" s="531">
        <v>180</v>
      </c>
      <c r="O23" s="531">
        <f t="shared" si="16"/>
        <v>170</v>
      </c>
      <c r="P23" s="531">
        <f t="shared" si="16"/>
        <v>222.5</v>
      </c>
      <c r="Q23" s="532">
        <v>70</v>
      </c>
      <c r="R23" s="532">
        <v>212.5</v>
      </c>
      <c r="S23" s="533">
        <v>100</v>
      </c>
      <c r="T23" s="533">
        <v>0</v>
      </c>
      <c r="U23" s="368" t="s">
        <v>408</v>
      </c>
      <c r="V23" s="530" t="s">
        <v>295</v>
      </c>
      <c r="W23" s="532"/>
      <c r="X23" s="532"/>
      <c r="Y23" s="532"/>
      <c r="Z23" s="532">
        <v>10</v>
      </c>
      <c r="AA23" s="532"/>
      <c r="AB23" s="532"/>
      <c r="AC23" s="532"/>
      <c r="AD23" s="532"/>
      <c r="AE23" s="532">
        <f t="shared" si="18"/>
        <v>1173</v>
      </c>
      <c r="AF23" s="532">
        <f t="shared" si="18"/>
        <v>1436.4</v>
      </c>
      <c r="AG23" s="532">
        <v>265</v>
      </c>
      <c r="AH23" s="532">
        <v>253</v>
      </c>
      <c r="AI23" s="532">
        <v>50</v>
      </c>
      <c r="AJ23" s="532">
        <v>0</v>
      </c>
      <c r="AK23" s="488">
        <v>450</v>
      </c>
      <c r="AL23" s="533">
        <v>454.3</v>
      </c>
      <c r="AM23" s="532">
        <f t="shared" si="3"/>
        <v>765</v>
      </c>
      <c r="AN23" s="532">
        <f t="shared" si="3"/>
        <v>707.3</v>
      </c>
      <c r="AO23" s="368" t="s">
        <v>408</v>
      </c>
      <c r="AP23" s="530" t="s">
        <v>295</v>
      </c>
      <c r="AQ23" s="532">
        <f t="shared" si="19"/>
        <v>1938</v>
      </c>
      <c r="AR23" s="532">
        <f t="shared" si="19"/>
        <v>2143.7</v>
      </c>
      <c r="AS23" s="532">
        <f t="shared" si="6"/>
        <v>110.6140350877193</v>
      </c>
      <c r="AT23" s="531"/>
      <c r="AU23" s="531"/>
      <c r="AV23" s="531"/>
      <c r="AW23" s="531"/>
      <c r="AX23" s="532"/>
      <c r="AY23" s="532"/>
      <c r="AZ23" s="532"/>
      <c r="BA23" s="532"/>
      <c r="BB23" s="540"/>
      <c r="BC23" s="540"/>
      <c r="BD23" s="532"/>
      <c r="BE23" s="532"/>
      <c r="BF23" s="368"/>
      <c r="BG23" s="368"/>
      <c r="BH23" s="535" t="s">
        <v>408</v>
      </c>
      <c r="BI23" s="536" t="s">
        <v>295</v>
      </c>
      <c r="BJ23" s="537">
        <f t="shared" si="7"/>
        <v>0</v>
      </c>
      <c r="BK23" s="537">
        <f t="shared" si="7"/>
        <v>0</v>
      </c>
      <c r="BL23" s="535"/>
      <c r="BM23" s="537">
        <f t="shared" si="20"/>
        <v>1938</v>
      </c>
      <c r="BN23" s="537">
        <f t="shared" si="20"/>
        <v>2143.7</v>
      </c>
      <c r="BO23" s="537">
        <f t="shared" si="8"/>
        <v>110.6140350877193</v>
      </c>
      <c r="BP23" s="538">
        <v>875</v>
      </c>
      <c r="BQ23" s="535">
        <v>878.8</v>
      </c>
      <c r="BR23" s="537">
        <v>400</v>
      </c>
      <c r="BS23" s="539">
        <v>479.1</v>
      </c>
      <c r="BT23" s="531"/>
      <c r="BU23" s="531"/>
      <c r="BV23" s="531">
        <f t="shared" si="9"/>
        <v>1275</v>
      </c>
      <c r="BW23" s="531">
        <f t="shared" si="9"/>
        <v>1357.9</v>
      </c>
      <c r="BX23" s="531">
        <f t="shared" si="10"/>
        <v>3213</v>
      </c>
      <c r="BY23" s="531">
        <f t="shared" si="10"/>
        <v>3501.6</v>
      </c>
      <c r="BZ23" s="531">
        <f t="shared" si="11"/>
        <v>108.98225957049486</v>
      </c>
    </row>
    <row r="24" spans="1:78" ht="12.75">
      <c r="A24" s="368"/>
      <c r="B24" s="530"/>
      <c r="C24" s="531"/>
      <c r="D24" s="531"/>
      <c r="E24" s="531"/>
      <c r="F24" s="531"/>
      <c r="G24" s="540"/>
      <c r="H24" s="540"/>
      <c r="I24" s="540"/>
      <c r="J24" s="540"/>
      <c r="K24" s="531"/>
      <c r="L24" s="540"/>
      <c r="M24" s="531"/>
      <c r="N24" s="540"/>
      <c r="O24" s="531"/>
      <c r="P24" s="531"/>
      <c r="Q24" s="532"/>
      <c r="R24" s="532"/>
      <c r="S24" s="541"/>
      <c r="T24" s="541"/>
      <c r="U24" s="368"/>
      <c r="V24" s="530"/>
      <c r="W24" s="532"/>
      <c r="X24" s="540"/>
      <c r="Y24" s="532"/>
      <c r="Z24" s="540"/>
      <c r="AA24" s="540"/>
      <c r="AB24" s="540"/>
      <c r="AC24" s="540"/>
      <c r="AD24" s="540"/>
      <c r="AE24" s="532"/>
      <c r="AF24" s="532"/>
      <c r="AG24" s="540"/>
      <c r="AH24" s="540"/>
      <c r="AI24" s="540"/>
      <c r="AJ24" s="532"/>
      <c r="AK24" s="488"/>
      <c r="AL24" s="541"/>
      <c r="AM24" s="532"/>
      <c r="AN24" s="532"/>
      <c r="AO24" s="368"/>
      <c r="AP24" s="530"/>
      <c r="AQ24" s="532"/>
      <c r="AR24" s="532"/>
      <c r="AS24" s="532"/>
      <c r="AT24" s="540"/>
      <c r="AU24" s="540"/>
      <c r="AV24" s="531"/>
      <c r="AW24" s="540"/>
      <c r="AX24" s="532"/>
      <c r="AY24" s="532"/>
      <c r="AZ24" s="540"/>
      <c r="BA24" s="540"/>
      <c r="BB24" s="532"/>
      <c r="BC24" s="532"/>
      <c r="BD24" s="540"/>
      <c r="BE24" s="532"/>
      <c r="BF24" s="368"/>
      <c r="BG24" s="368"/>
      <c r="BH24" s="535"/>
      <c r="BI24" s="536"/>
      <c r="BJ24" s="537"/>
      <c r="BK24" s="537"/>
      <c r="BL24" s="535"/>
      <c r="BM24" s="537"/>
      <c r="BN24" s="537"/>
      <c r="BO24" s="537"/>
      <c r="BP24" s="538"/>
      <c r="BQ24" s="535"/>
      <c r="BR24" s="537"/>
      <c r="BS24" s="539"/>
      <c r="BT24" s="531"/>
      <c r="BU24" s="531"/>
      <c r="BV24" s="531"/>
      <c r="BW24" s="531"/>
      <c r="BX24" s="531"/>
      <c r="BY24" s="531"/>
      <c r="BZ24" s="531"/>
    </row>
    <row r="25" spans="1:78" ht="12.75">
      <c r="A25" s="368" t="s">
        <v>409</v>
      </c>
      <c r="B25" s="530" t="s">
        <v>296</v>
      </c>
      <c r="C25" s="531">
        <f aca="true" t="shared" si="21" ref="C25:D28">E25+G25+I25+K25</f>
        <v>585</v>
      </c>
      <c r="D25" s="531">
        <f t="shared" si="21"/>
        <v>763.3</v>
      </c>
      <c r="E25" s="531"/>
      <c r="F25" s="531"/>
      <c r="G25" s="531">
        <v>510</v>
      </c>
      <c r="H25" s="531">
        <v>245</v>
      </c>
      <c r="I25" s="531">
        <v>75</v>
      </c>
      <c r="J25" s="531">
        <v>8</v>
      </c>
      <c r="K25" s="531"/>
      <c r="L25" s="531">
        <v>510.3</v>
      </c>
      <c r="M25" s="531">
        <v>100</v>
      </c>
      <c r="N25" s="531">
        <v>162</v>
      </c>
      <c r="O25" s="531">
        <f t="shared" si="16"/>
        <v>125</v>
      </c>
      <c r="P25" s="531">
        <f t="shared" si="16"/>
        <v>208.6</v>
      </c>
      <c r="Q25" s="532">
        <v>85</v>
      </c>
      <c r="R25" s="532">
        <v>208.6</v>
      </c>
      <c r="S25" s="533">
        <v>40</v>
      </c>
      <c r="T25" s="533">
        <v>0</v>
      </c>
      <c r="U25" s="368" t="s">
        <v>409</v>
      </c>
      <c r="V25" s="530" t="s">
        <v>296</v>
      </c>
      <c r="W25" s="532"/>
      <c r="X25" s="532"/>
      <c r="Y25" s="532"/>
      <c r="Z25" s="532"/>
      <c r="AA25" s="532"/>
      <c r="AB25" s="532"/>
      <c r="AC25" s="532"/>
      <c r="AD25" s="532"/>
      <c r="AE25" s="532">
        <f aca="true" t="shared" si="22" ref="AE25:AF28">C25+M25+O25</f>
        <v>810</v>
      </c>
      <c r="AF25" s="532">
        <f t="shared" si="22"/>
        <v>1133.8999999999999</v>
      </c>
      <c r="AG25" s="532">
        <v>265</v>
      </c>
      <c r="AH25" s="532">
        <v>16</v>
      </c>
      <c r="AI25" s="532">
        <v>50</v>
      </c>
      <c r="AJ25" s="532">
        <v>15.2</v>
      </c>
      <c r="AK25" s="488">
        <v>450</v>
      </c>
      <c r="AL25" s="533">
        <v>300</v>
      </c>
      <c r="AM25" s="532">
        <f t="shared" si="3"/>
        <v>765</v>
      </c>
      <c r="AN25" s="532">
        <f t="shared" si="3"/>
        <v>331.2</v>
      </c>
      <c r="AO25" s="368" t="s">
        <v>409</v>
      </c>
      <c r="AP25" s="530" t="s">
        <v>296</v>
      </c>
      <c r="AQ25" s="532">
        <f aca="true" t="shared" si="23" ref="AQ25:AR28">AE25+AM25</f>
        <v>1575</v>
      </c>
      <c r="AR25" s="532">
        <f t="shared" si="23"/>
        <v>1465.1</v>
      </c>
      <c r="AS25" s="532">
        <f t="shared" si="6"/>
        <v>93.02222222222221</v>
      </c>
      <c r="AT25" s="531"/>
      <c r="AU25" s="531"/>
      <c r="AV25" s="531"/>
      <c r="AW25" s="531"/>
      <c r="AX25" s="532"/>
      <c r="AY25" s="532"/>
      <c r="AZ25" s="532"/>
      <c r="BA25" s="532"/>
      <c r="BB25" s="532"/>
      <c r="BC25" s="532"/>
      <c r="BD25" s="532"/>
      <c r="BE25" s="532"/>
      <c r="BF25" s="368"/>
      <c r="BG25" s="368"/>
      <c r="BH25" s="535" t="s">
        <v>409</v>
      </c>
      <c r="BI25" s="536" t="s">
        <v>296</v>
      </c>
      <c r="BJ25" s="537">
        <f t="shared" si="7"/>
        <v>0</v>
      </c>
      <c r="BK25" s="537">
        <f t="shared" si="7"/>
        <v>0</v>
      </c>
      <c r="BL25" s="535"/>
      <c r="BM25" s="537">
        <f aca="true" t="shared" si="24" ref="BM25:BN28">AQ25+BJ25</f>
        <v>1575</v>
      </c>
      <c r="BN25" s="537">
        <f t="shared" si="24"/>
        <v>1465.1</v>
      </c>
      <c r="BO25" s="537">
        <f t="shared" si="8"/>
        <v>93.02222222222221</v>
      </c>
      <c r="BP25" s="538">
        <v>285</v>
      </c>
      <c r="BQ25" s="537">
        <v>1093.6</v>
      </c>
      <c r="BR25" s="537">
        <v>250</v>
      </c>
      <c r="BS25" s="539">
        <v>9905</v>
      </c>
      <c r="BT25" s="531"/>
      <c r="BU25" s="531"/>
      <c r="BV25" s="531">
        <f t="shared" si="9"/>
        <v>535</v>
      </c>
      <c r="BW25" s="531">
        <f t="shared" si="9"/>
        <v>10998.6</v>
      </c>
      <c r="BX25" s="531">
        <f t="shared" si="10"/>
        <v>2110</v>
      </c>
      <c r="BY25" s="531">
        <f t="shared" si="10"/>
        <v>12463.7</v>
      </c>
      <c r="BZ25" s="531">
        <f t="shared" si="11"/>
        <v>590.696682464455</v>
      </c>
    </row>
    <row r="26" spans="1:78" ht="12.75">
      <c r="A26" s="368" t="s">
        <v>410</v>
      </c>
      <c r="B26" s="530" t="s">
        <v>297</v>
      </c>
      <c r="C26" s="531">
        <f t="shared" si="21"/>
        <v>703</v>
      </c>
      <c r="D26" s="531">
        <f t="shared" si="21"/>
        <v>1196.3</v>
      </c>
      <c r="E26" s="531"/>
      <c r="F26" s="531"/>
      <c r="G26" s="531">
        <v>590</v>
      </c>
      <c r="H26" s="531">
        <v>540</v>
      </c>
      <c r="I26" s="531">
        <v>113</v>
      </c>
      <c r="J26" s="531">
        <v>0</v>
      </c>
      <c r="K26" s="531"/>
      <c r="L26" s="531">
        <v>656.3</v>
      </c>
      <c r="M26" s="531">
        <v>70</v>
      </c>
      <c r="N26" s="531">
        <v>72</v>
      </c>
      <c r="O26" s="531">
        <f t="shared" si="16"/>
        <v>2350</v>
      </c>
      <c r="P26" s="531">
        <f t="shared" si="16"/>
        <v>1007.8</v>
      </c>
      <c r="Q26" s="532">
        <v>175</v>
      </c>
      <c r="R26" s="532">
        <v>352.8</v>
      </c>
      <c r="S26" s="533">
        <v>100</v>
      </c>
      <c r="T26" s="533">
        <v>0</v>
      </c>
      <c r="U26" s="368" t="s">
        <v>410</v>
      </c>
      <c r="V26" s="530" t="s">
        <v>297</v>
      </c>
      <c r="W26" s="532">
        <v>2075</v>
      </c>
      <c r="X26" s="532">
        <v>655</v>
      </c>
      <c r="Y26" s="532"/>
      <c r="Z26" s="532"/>
      <c r="AA26" s="532"/>
      <c r="AB26" s="532"/>
      <c r="AC26" s="532"/>
      <c r="AD26" s="532"/>
      <c r="AE26" s="532">
        <f t="shared" si="22"/>
        <v>3123</v>
      </c>
      <c r="AF26" s="532">
        <f t="shared" si="22"/>
        <v>2276.1</v>
      </c>
      <c r="AG26" s="532">
        <v>265</v>
      </c>
      <c r="AH26" s="532">
        <v>997.6</v>
      </c>
      <c r="AI26" s="532">
        <v>50</v>
      </c>
      <c r="AJ26" s="532">
        <v>49</v>
      </c>
      <c r="AK26" s="488">
        <v>450</v>
      </c>
      <c r="AL26" s="533">
        <v>775</v>
      </c>
      <c r="AM26" s="532">
        <f t="shared" si="3"/>
        <v>765</v>
      </c>
      <c r="AN26" s="532">
        <f t="shared" si="3"/>
        <v>1821.6</v>
      </c>
      <c r="AO26" s="368" t="s">
        <v>410</v>
      </c>
      <c r="AP26" s="530" t="s">
        <v>297</v>
      </c>
      <c r="AQ26" s="532">
        <f t="shared" si="23"/>
        <v>3888</v>
      </c>
      <c r="AR26" s="532">
        <f t="shared" si="23"/>
        <v>4097.7</v>
      </c>
      <c r="AS26" s="532">
        <f t="shared" si="6"/>
        <v>105.3935185185185</v>
      </c>
      <c r="AT26" s="531"/>
      <c r="AU26" s="531"/>
      <c r="AV26" s="532"/>
      <c r="AW26" s="531"/>
      <c r="AX26" s="532"/>
      <c r="AY26" s="532"/>
      <c r="AZ26" s="532"/>
      <c r="BA26" s="532"/>
      <c r="BB26" s="532"/>
      <c r="BC26" s="532"/>
      <c r="BD26" s="532"/>
      <c r="BE26" s="532"/>
      <c r="BF26" s="368"/>
      <c r="BG26" s="368"/>
      <c r="BH26" s="535" t="s">
        <v>410</v>
      </c>
      <c r="BI26" s="536" t="s">
        <v>297</v>
      </c>
      <c r="BJ26" s="537">
        <f t="shared" si="7"/>
        <v>0</v>
      </c>
      <c r="BK26" s="537">
        <f t="shared" si="7"/>
        <v>0</v>
      </c>
      <c r="BL26" s="535"/>
      <c r="BM26" s="537">
        <f t="shared" si="24"/>
        <v>3888</v>
      </c>
      <c r="BN26" s="537">
        <f t="shared" si="24"/>
        <v>4097.7</v>
      </c>
      <c r="BO26" s="537">
        <f t="shared" si="8"/>
        <v>105.3935185185185</v>
      </c>
      <c r="BP26" s="538">
        <v>410</v>
      </c>
      <c r="BQ26" s="537">
        <v>337.2</v>
      </c>
      <c r="BR26" s="537">
        <v>0</v>
      </c>
      <c r="BS26" s="539">
        <v>0</v>
      </c>
      <c r="BT26" s="531"/>
      <c r="BU26" s="531"/>
      <c r="BV26" s="531">
        <f t="shared" si="9"/>
        <v>410</v>
      </c>
      <c r="BW26" s="531">
        <f t="shared" si="9"/>
        <v>337.2</v>
      </c>
      <c r="BX26" s="531">
        <f t="shared" si="10"/>
        <v>4298</v>
      </c>
      <c r="BY26" s="531">
        <f t="shared" si="10"/>
        <v>4434.9</v>
      </c>
      <c r="BZ26" s="531">
        <f t="shared" si="11"/>
        <v>103.1852024197301</v>
      </c>
    </row>
    <row r="27" spans="1:78" ht="12.75">
      <c r="A27" s="368" t="s">
        <v>411</v>
      </c>
      <c r="B27" s="530" t="s">
        <v>298</v>
      </c>
      <c r="C27" s="531">
        <f t="shared" si="21"/>
        <v>765</v>
      </c>
      <c r="D27" s="531">
        <f t="shared" si="21"/>
        <v>825</v>
      </c>
      <c r="E27" s="531"/>
      <c r="F27" s="531"/>
      <c r="G27" s="531">
        <v>690</v>
      </c>
      <c r="H27" s="531">
        <v>825</v>
      </c>
      <c r="I27" s="531">
        <v>75</v>
      </c>
      <c r="J27" s="531">
        <v>0</v>
      </c>
      <c r="K27" s="531"/>
      <c r="L27" s="531"/>
      <c r="M27" s="531">
        <v>100</v>
      </c>
      <c r="N27" s="531">
        <v>38</v>
      </c>
      <c r="O27" s="531">
        <f t="shared" si="16"/>
        <v>4625</v>
      </c>
      <c r="P27" s="531">
        <f t="shared" si="16"/>
        <v>8767.8</v>
      </c>
      <c r="Q27" s="532">
        <v>100</v>
      </c>
      <c r="R27" s="532">
        <v>286.1</v>
      </c>
      <c r="S27" s="533">
        <v>500</v>
      </c>
      <c r="T27" s="533">
        <v>4543.2</v>
      </c>
      <c r="U27" s="368" t="s">
        <v>411</v>
      </c>
      <c r="V27" s="530" t="s">
        <v>298</v>
      </c>
      <c r="W27" s="532">
        <v>4025</v>
      </c>
      <c r="X27" s="532">
        <v>1527.5</v>
      </c>
      <c r="Y27" s="532"/>
      <c r="Z27" s="532"/>
      <c r="AA27" s="532"/>
      <c r="AB27" s="532">
        <v>2411</v>
      </c>
      <c r="AC27" s="532"/>
      <c r="AD27" s="532"/>
      <c r="AE27" s="532">
        <f t="shared" si="22"/>
        <v>5490</v>
      </c>
      <c r="AF27" s="532">
        <f t="shared" si="22"/>
        <v>9630.8</v>
      </c>
      <c r="AG27" s="532">
        <v>265</v>
      </c>
      <c r="AH27" s="532">
        <v>150</v>
      </c>
      <c r="AI27" s="532">
        <v>50</v>
      </c>
      <c r="AJ27" s="532"/>
      <c r="AK27" s="488">
        <v>450</v>
      </c>
      <c r="AL27" s="533">
        <v>336</v>
      </c>
      <c r="AM27" s="532">
        <f t="shared" si="3"/>
        <v>765</v>
      </c>
      <c r="AN27" s="532">
        <f t="shared" si="3"/>
        <v>486</v>
      </c>
      <c r="AO27" s="368" t="s">
        <v>411</v>
      </c>
      <c r="AP27" s="530" t="s">
        <v>298</v>
      </c>
      <c r="AQ27" s="532">
        <f t="shared" si="23"/>
        <v>6255</v>
      </c>
      <c r="AR27" s="532">
        <f t="shared" si="23"/>
        <v>10116.8</v>
      </c>
      <c r="AS27" s="532">
        <f t="shared" si="6"/>
        <v>161.7394084732214</v>
      </c>
      <c r="AT27" s="531"/>
      <c r="AU27" s="531"/>
      <c r="AV27" s="531"/>
      <c r="AW27" s="531"/>
      <c r="AX27" s="532"/>
      <c r="AY27" s="532"/>
      <c r="AZ27" s="532"/>
      <c r="BA27" s="532"/>
      <c r="BB27" s="532"/>
      <c r="BC27" s="532"/>
      <c r="BD27" s="532"/>
      <c r="BE27" s="532"/>
      <c r="BF27" s="368"/>
      <c r="BG27" s="368"/>
      <c r="BH27" s="535" t="s">
        <v>411</v>
      </c>
      <c r="BI27" s="536" t="s">
        <v>298</v>
      </c>
      <c r="BJ27" s="537">
        <f t="shared" si="7"/>
        <v>0</v>
      </c>
      <c r="BK27" s="537">
        <f t="shared" si="7"/>
        <v>0</v>
      </c>
      <c r="BL27" s="535"/>
      <c r="BM27" s="537">
        <f t="shared" si="24"/>
        <v>6255</v>
      </c>
      <c r="BN27" s="537">
        <f t="shared" si="24"/>
        <v>10116.8</v>
      </c>
      <c r="BO27" s="537">
        <f t="shared" si="8"/>
        <v>161.7394084732214</v>
      </c>
      <c r="BP27" s="538">
        <v>950</v>
      </c>
      <c r="BQ27" s="537">
        <v>1000</v>
      </c>
      <c r="BR27" s="537">
        <v>1250</v>
      </c>
      <c r="BS27" s="539">
        <v>710.2</v>
      </c>
      <c r="BT27" s="531"/>
      <c r="BU27" s="531"/>
      <c r="BV27" s="531">
        <f t="shared" si="9"/>
        <v>2200</v>
      </c>
      <c r="BW27" s="531">
        <f t="shared" si="9"/>
        <v>1710.2</v>
      </c>
      <c r="BX27" s="531">
        <f t="shared" si="10"/>
        <v>8455</v>
      </c>
      <c r="BY27" s="531">
        <f t="shared" si="10"/>
        <v>11827</v>
      </c>
      <c r="BZ27" s="531">
        <f t="shared" si="11"/>
        <v>139.8817267888823</v>
      </c>
    </row>
    <row r="28" spans="1:78" ht="12.75">
      <c r="A28" s="368" t="s">
        <v>412</v>
      </c>
      <c r="B28" s="530" t="s">
        <v>299</v>
      </c>
      <c r="C28" s="531">
        <f t="shared" si="21"/>
        <v>465</v>
      </c>
      <c r="D28" s="531">
        <f t="shared" si="21"/>
        <v>372.4</v>
      </c>
      <c r="E28" s="531"/>
      <c r="F28" s="531"/>
      <c r="G28" s="531">
        <v>390</v>
      </c>
      <c r="H28" s="531">
        <v>306.4</v>
      </c>
      <c r="I28" s="531">
        <v>75</v>
      </c>
      <c r="J28" s="531">
        <v>66</v>
      </c>
      <c r="K28" s="531"/>
      <c r="L28" s="531"/>
      <c r="M28" s="531">
        <v>30</v>
      </c>
      <c r="N28" s="531">
        <v>88</v>
      </c>
      <c r="O28" s="531">
        <f t="shared" si="16"/>
        <v>1900</v>
      </c>
      <c r="P28" s="531">
        <f t="shared" si="16"/>
        <v>2524.1</v>
      </c>
      <c r="Q28" s="532">
        <v>100</v>
      </c>
      <c r="R28" s="532">
        <v>425.2</v>
      </c>
      <c r="S28" s="533">
        <v>400</v>
      </c>
      <c r="T28" s="533">
        <v>500.4</v>
      </c>
      <c r="U28" s="368" t="s">
        <v>412</v>
      </c>
      <c r="V28" s="530" t="s">
        <v>299</v>
      </c>
      <c r="W28" s="532">
        <v>1400</v>
      </c>
      <c r="X28" s="532">
        <v>1590.5</v>
      </c>
      <c r="Y28" s="532"/>
      <c r="Z28" s="532"/>
      <c r="AA28" s="532"/>
      <c r="AB28" s="532">
        <v>8</v>
      </c>
      <c r="AC28" s="532"/>
      <c r="AD28" s="532"/>
      <c r="AE28" s="532">
        <f t="shared" si="22"/>
        <v>2395</v>
      </c>
      <c r="AF28" s="532">
        <f t="shared" si="22"/>
        <v>2984.5</v>
      </c>
      <c r="AG28" s="532">
        <v>265</v>
      </c>
      <c r="AH28" s="532">
        <v>317.3</v>
      </c>
      <c r="AI28" s="532">
        <v>50</v>
      </c>
      <c r="AJ28" s="532">
        <v>40</v>
      </c>
      <c r="AK28" s="488">
        <v>450</v>
      </c>
      <c r="AL28" s="533">
        <v>200.2</v>
      </c>
      <c r="AM28" s="532">
        <f t="shared" si="3"/>
        <v>765</v>
      </c>
      <c r="AN28" s="532">
        <f t="shared" si="3"/>
        <v>557.5</v>
      </c>
      <c r="AO28" s="368" t="s">
        <v>412</v>
      </c>
      <c r="AP28" s="530" t="s">
        <v>299</v>
      </c>
      <c r="AQ28" s="532">
        <f t="shared" si="23"/>
        <v>3160</v>
      </c>
      <c r="AR28" s="532">
        <f t="shared" si="23"/>
        <v>3542</v>
      </c>
      <c r="AS28" s="532">
        <f t="shared" si="6"/>
        <v>112.0886075949367</v>
      </c>
      <c r="AT28" s="531"/>
      <c r="AU28" s="531"/>
      <c r="AV28" s="531"/>
      <c r="AW28" s="531"/>
      <c r="AX28" s="532"/>
      <c r="AY28" s="532"/>
      <c r="AZ28" s="532"/>
      <c r="BA28" s="532"/>
      <c r="BB28" s="540"/>
      <c r="BC28" s="540"/>
      <c r="BD28" s="532"/>
      <c r="BE28" s="532"/>
      <c r="BF28" s="368"/>
      <c r="BG28" s="368"/>
      <c r="BH28" s="535" t="s">
        <v>412</v>
      </c>
      <c r="BI28" s="536" t="s">
        <v>299</v>
      </c>
      <c r="BJ28" s="537">
        <f t="shared" si="7"/>
        <v>0</v>
      </c>
      <c r="BK28" s="537">
        <f t="shared" si="7"/>
        <v>0</v>
      </c>
      <c r="BL28" s="535"/>
      <c r="BM28" s="537">
        <f t="shared" si="24"/>
        <v>3160</v>
      </c>
      <c r="BN28" s="537">
        <f t="shared" si="24"/>
        <v>3542</v>
      </c>
      <c r="BO28" s="537">
        <f t="shared" si="8"/>
        <v>112.0886075949367</v>
      </c>
      <c r="BP28" s="538">
        <v>360</v>
      </c>
      <c r="BQ28" s="537">
        <v>1031.1</v>
      </c>
      <c r="BR28" s="537">
        <v>1250</v>
      </c>
      <c r="BS28" s="539">
        <v>15872.4</v>
      </c>
      <c r="BT28" s="531"/>
      <c r="BU28" s="531"/>
      <c r="BV28" s="531">
        <f t="shared" si="9"/>
        <v>1610</v>
      </c>
      <c r="BW28" s="531">
        <f t="shared" si="9"/>
        <v>16903.5</v>
      </c>
      <c r="BX28" s="531">
        <f t="shared" si="10"/>
        <v>4770</v>
      </c>
      <c r="BY28" s="531">
        <f t="shared" si="10"/>
        <v>20445.5</v>
      </c>
      <c r="BZ28" s="531">
        <f t="shared" si="11"/>
        <v>428.62683438155136</v>
      </c>
    </row>
    <row r="29" spans="1:78" ht="12.75">
      <c r="A29" s="368"/>
      <c r="B29" s="530"/>
      <c r="C29" s="531"/>
      <c r="D29" s="531"/>
      <c r="E29" s="531"/>
      <c r="F29" s="531"/>
      <c r="G29" s="540"/>
      <c r="H29" s="540"/>
      <c r="I29" s="540"/>
      <c r="J29" s="540"/>
      <c r="K29" s="531"/>
      <c r="L29" s="540"/>
      <c r="M29" s="531"/>
      <c r="N29" s="540"/>
      <c r="O29" s="531"/>
      <c r="P29" s="531"/>
      <c r="Q29" s="532"/>
      <c r="R29" s="532"/>
      <c r="S29" s="541"/>
      <c r="T29" s="541"/>
      <c r="U29" s="368"/>
      <c r="V29" s="530"/>
      <c r="W29" s="532"/>
      <c r="X29" s="540"/>
      <c r="Y29" s="532"/>
      <c r="Z29" s="540"/>
      <c r="AA29" s="540"/>
      <c r="AB29" s="540"/>
      <c r="AC29" s="540"/>
      <c r="AD29" s="540"/>
      <c r="AE29" s="532"/>
      <c r="AF29" s="532"/>
      <c r="AG29" s="540"/>
      <c r="AH29" s="540"/>
      <c r="AI29" s="540"/>
      <c r="AJ29" s="532"/>
      <c r="AK29" s="488"/>
      <c r="AL29" s="541"/>
      <c r="AM29" s="532"/>
      <c r="AN29" s="532"/>
      <c r="AO29" s="368"/>
      <c r="AP29" s="530"/>
      <c r="AQ29" s="532"/>
      <c r="AR29" s="532"/>
      <c r="AS29" s="532"/>
      <c r="AT29" s="540"/>
      <c r="AU29" s="540"/>
      <c r="AV29" s="531"/>
      <c r="AW29" s="540"/>
      <c r="AX29" s="532"/>
      <c r="AY29" s="532"/>
      <c r="AZ29" s="540"/>
      <c r="BA29" s="540"/>
      <c r="BB29" s="532"/>
      <c r="BC29" s="532"/>
      <c r="BD29" s="540"/>
      <c r="BE29" s="532"/>
      <c r="BF29" s="368"/>
      <c r="BG29" s="368"/>
      <c r="BH29" s="535"/>
      <c r="BI29" s="536"/>
      <c r="BJ29" s="537"/>
      <c r="BK29" s="537"/>
      <c r="BL29" s="535"/>
      <c r="BM29" s="537"/>
      <c r="BN29" s="537"/>
      <c r="BO29" s="537"/>
      <c r="BP29" s="538"/>
      <c r="BQ29" s="535"/>
      <c r="BR29" s="535"/>
      <c r="BS29" s="539"/>
      <c r="BT29" s="531"/>
      <c r="BU29" s="531"/>
      <c r="BV29" s="531"/>
      <c r="BW29" s="531"/>
      <c r="BX29" s="531"/>
      <c r="BY29" s="531"/>
      <c r="BZ29" s="531"/>
    </row>
    <row r="30" spans="1:78" ht="12.75">
      <c r="A30" s="368" t="s">
        <v>413</v>
      </c>
      <c r="B30" s="530" t="s">
        <v>300</v>
      </c>
      <c r="C30" s="531">
        <f aca="true" t="shared" si="25" ref="C30:D34">E30+G30+I30+K30</f>
        <v>365</v>
      </c>
      <c r="D30" s="531">
        <f t="shared" si="25"/>
        <v>657.8</v>
      </c>
      <c r="E30" s="531"/>
      <c r="F30" s="531"/>
      <c r="G30" s="531">
        <v>290</v>
      </c>
      <c r="H30" s="531">
        <v>242.5</v>
      </c>
      <c r="I30" s="531">
        <v>75</v>
      </c>
      <c r="J30" s="531">
        <v>0</v>
      </c>
      <c r="K30" s="531"/>
      <c r="L30" s="531">
        <v>415.3</v>
      </c>
      <c r="M30" s="531">
        <v>70</v>
      </c>
      <c r="N30" s="531">
        <v>54</v>
      </c>
      <c r="O30" s="531">
        <f t="shared" si="16"/>
        <v>5115</v>
      </c>
      <c r="P30" s="531">
        <f>R30+T30+X30+Z30+AB30+AD30</f>
        <v>9145</v>
      </c>
      <c r="Q30" s="532">
        <v>55</v>
      </c>
      <c r="R30" s="532">
        <v>217.7</v>
      </c>
      <c r="S30" s="533">
        <v>200</v>
      </c>
      <c r="T30" s="533">
        <v>1548</v>
      </c>
      <c r="U30" s="368" t="s">
        <v>413</v>
      </c>
      <c r="V30" s="530" t="s">
        <v>300</v>
      </c>
      <c r="W30" s="532">
        <v>4860</v>
      </c>
      <c r="X30" s="532">
        <v>7369.3</v>
      </c>
      <c r="Y30" s="532"/>
      <c r="Z30" s="532"/>
      <c r="AA30" s="532"/>
      <c r="AB30" s="532">
        <v>10</v>
      </c>
      <c r="AC30" s="532"/>
      <c r="AD30" s="532"/>
      <c r="AE30" s="532">
        <f aca="true" t="shared" si="26" ref="AE30:AF34">C30+M30+O30</f>
        <v>5550</v>
      </c>
      <c r="AF30" s="532">
        <f>D30+N30+P30</f>
        <v>9856.8</v>
      </c>
      <c r="AG30" s="532">
        <v>265</v>
      </c>
      <c r="AH30" s="532">
        <v>290.9</v>
      </c>
      <c r="AI30" s="532">
        <v>50</v>
      </c>
      <c r="AJ30" s="532">
        <v>0</v>
      </c>
      <c r="AK30" s="488">
        <v>450</v>
      </c>
      <c r="AL30" s="533">
        <v>1781.7</v>
      </c>
      <c r="AM30" s="532">
        <f t="shared" si="3"/>
        <v>765</v>
      </c>
      <c r="AN30" s="532">
        <f t="shared" si="3"/>
        <v>2072.6</v>
      </c>
      <c r="AO30" s="368" t="s">
        <v>413</v>
      </c>
      <c r="AP30" s="530" t="s">
        <v>300</v>
      </c>
      <c r="AQ30" s="532">
        <f aca="true" t="shared" si="27" ref="AQ30:AR34">AE30+AM30</f>
        <v>6315</v>
      </c>
      <c r="AR30" s="532">
        <f t="shared" si="27"/>
        <v>11929.4</v>
      </c>
      <c r="AS30" s="532">
        <f t="shared" si="6"/>
        <v>188.9057798891528</v>
      </c>
      <c r="AT30" s="531"/>
      <c r="AU30" s="531"/>
      <c r="AV30" s="531"/>
      <c r="AW30" s="531"/>
      <c r="AX30" s="532"/>
      <c r="AY30" s="532"/>
      <c r="AZ30" s="532"/>
      <c r="BA30" s="532"/>
      <c r="BB30" s="532"/>
      <c r="BC30" s="532"/>
      <c r="BD30" s="532"/>
      <c r="BE30" s="532"/>
      <c r="BF30" s="368"/>
      <c r="BG30" s="368"/>
      <c r="BH30" s="535" t="s">
        <v>413</v>
      </c>
      <c r="BI30" s="536" t="s">
        <v>300</v>
      </c>
      <c r="BJ30" s="537">
        <f t="shared" si="7"/>
        <v>0</v>
      </c>
      <c r="BK30" s="537">
        <f t="shared" si="7"/>
        <v>0</v>
      </c>
      <c r="BL30" s="535"/>
      <c r="BM30" s="537">
        <f aca="true" t="shared" si="28" ref="BM30:BN34">AQ30+BJ30</f>
        <v>6315</v>
      </c>
      <c r="BN30" s="537">
        <f t="shared" si="28"/>
        <v>11929.4</v>
      </c>
      <c r="BO30" s="537">
        <f t="shared" si="8"/>
        <v>188.9057798891528</v>
      </c>
      <c r="BP30" s="538">
        <v>285</v>
      </c>
      <c r="BQ30" s="537">
        <v>285</v>
      </c>
      <c r="BR30" s="537">
        <v>250</v>
      </c>
      <c r="BS30" s="539">
        <v>0</v>
      </c>
      <c r="BT30" s="531"/>
      <c r="BU30" s="531"/>
      <c r="BV30" s="531">
        <f t="shared" si="9"/>
        <v>535</v>
      </c>
      <c r="BW30" s="531">
        <f t="shared" si="9"/>
        <v>285</v>
      </c>
      <c r="BX30" s="531">
        <f t="shared" si="10"/>
        <v>6850</v>
      </c>
      <c r="BY30" s="531">
        <f t="shared" si="10"/>
        <v>12214.4</v>
      </c>
      <c r="BZ30" s="531">
        <f t="shared" si="11"/>
        <v>178.31240875912408</v>
      </c>
    </row>
    <row r="31" spans="1:78" ht="12.75">
      <c r="A31" s="368" t="s">
        <v>414</v>
      </c>
      <c r="B31" s="530" t="s">
        <v>301</v>
      </c>
      <c r="C31" s="531">
        <f t="shared" si="25"/>
        <v>11178</v>
      </c>
      <c r="D31" s="531">
        <f t="shared" si="25"/>
        <v>12187.1</v>
      </c>
      <c r="E31" s="531"/>
      <c r="F31" s="531"/>
      <c r="G31" s="531">
        <v>8600</v>
      </c>
      <c r="H31" s="531">
        <v>9916.6</v>
      </c>
      <c r="I31" s="531">
        <v>2578</v>
      </c>
      <c r="J31" s="531">
        <v>2270.5</v>
      </c>
      <c r="K31" s="531"/>
      <c r="L31" s="531"/>
      <c r="M31" s="531">
        <v>200</v>
      </c>
      <c r="N31" s="531">
        <v>162.4</v>
      </c>
      <c r="O31" s="531">
        <f t="shared" si="16"/>
        <v>450</v>
      </c>
      <c r="P31" s="531">
        <f>R31+T31+X31+Z31+AB31+AD31</f>
        <v>3213.7</v>
      </c>
      <c r="Q31" s="532">
        <v>450</v>
      </c>
      <c r="R31" s="532">
        <v>1715.7</v>
      </c>
      <c r="S31" s="533">
        <v>0</v>
      </c>
      <c r="T31" s="533">
        <v>0</v>
      </c>
      <c r="U31" s="368" t="s">
        <v>414</v>
      </c>
      <c r="V31" s="530" t="s">
        <v>301</v>
      </c>
      <c r="W31" s="532"/>
      <c r="X31" s="532"/>
      <c r="Y31" s="532"/>
      <c r="Z31" s="532"/>
      <c r="AA31" s="532"/>
      <c r="AB31" s="532">
        <v>1065</v>
      </c>
      <c r="AC31" s="532"/>
      <c r="AD31" s="532">
        <v>433</v>
      </c>
      <c r="AE31" s="532">
        <f t="shared" si="26"/>
        <v>11828</v>
      </c>
      <c r="AF31" s="532">
        <f>D31+N31+P31</f>
        <v>15563.2</v>
      </c>
      <c r="AG31" s="532">
        <v>265</v>
      </c>
      <c r="AH31" s="532">
        <v>380.6</v>
      </c>
      <c r="AI31" s="532">
        <v>750</v>
      </c>
      <c r="AJ31" s="532">
        <v>1355</v>
      </c>
      <c r="AK31" s="488">
        <v>900</v>
      </c>
      <c r="AL31" s="533">
        <v>2000.6</v>
      </c>
      <c r="AM31" s="532">
        <f t="shared" si="3"/>
        <v>1915</v>
      </c>
      <c r="AN31" s="532">
        <f t="shared" si="3"/>
        <v>3736.2</v>
      </c>
      <c r="AO31" s="368" t="s">
        <v>414</v>
      </c>
      <c r="AP31" s="530" t="s">
        <v>301</v>
      </c>
      <c r="AQ31" s="532">
        <f t="shared" si="27"/>
        <v>13743</v>
      </c>
      <c r="AR31" s="532">
        <f t="shared" si="27"/>
        <v>19299.4</v>
      </c>
      <c r="AS31" s="532">
        <f t="shared" si="6"/>
        <v>140.43076475296516</v>
      </c>
      <c r="AT31" s="531"/>
      <c r="AU31" s="531"/>
      <c r="AV31" s="532"/>
      <c r="AW31" s="531"/>
      <c r="AX31" s="532"/>
      <c r="AY31" s="532"/>
      <c r="AZ31" s="532"/>
      <c r="BA31" s="532"/>
      <c r="BB31" s="532"/>
      <c r="BC31" s="532"/>
      <c r="BD31" s="532"/>
      <c r="BE31" s="532"/>
      <c r="BF31" s="368"/>
      <c r="BG31" s="368"/>
      <c r="BH31" s="535" t="s">
        <v>414</v>
      </c>
      <c r="BI31" s="536" t="s">
        <v>301</v>
      </c>
      <c r="BJ31" s="537">
        <f t="shared" si="7"/>
        <v>0</v>
      </c>
      <c r="BK31" s="537">
        <f t="shared" si="7"/>
        <v>0</v>
      </c>
      <c r="BL31" s="535"/>
      <c r="BM31" s="537">
        <f t="shared" si="28"/>
        <v>13743</v>
      </c>
      <c r="BN31" s="537">
        <f t="shared" si="28"/>
        <v>19299.4</v>
      </c>
      <c r="BO31" s="537">
        <f t="shared" si="8"/>
        <v>140.43076475296516</v>
      </c>
      <c r="BP31" s="538">
        <v>0</v>
      </c>
      <c r="BQ31" s="535">
        <v>0</v>
      </c>
      <c r="BR31" s="537">
        <v>300</v>
      </c>
      <c r="BS31" s="539">
        <v>592.6</v>
      </c>
      <c r="BT31" s="531"/>
      <c r="BU31" s="531"/>
      <c r="BV31" s="531">
        <f t="shared" si="9"/>
        <v>300</v>
      </c>
      <c r="BW31" s="531">
        <f t="shared" si="9"/>
        <v>592.6</v>
      </c>
      <c r="BX31" s="531">
        <f t="shared" si="10"/>
        <v>14043</v>
      </c>
      <c r="BY31" s="531">
        <f t="shared" si="10"/>
        <v>19892</v>
      </c>
      <c r="BZ31" s="531">
        <f t="shared" si="11"/>
        <v>141.6506444491918</v>
      </c>
    </row>
    <row r="32" spans="1:78" ht="12.75">
      <c r="A32" s="368" t="s">
        <v>415</v>
      </c>
      <c r="B32" s="530" t="s">
        <v>302</v>
      </c>
      <c r="C32" s="531">
        <f t="shared" si="25"/>
        <v>385</v>
      </c>
      <c r="D32" s="531">
        <f t="shared" si="25"/>
        <v>565.1</v>
      </c>
      <c r="E32" s="531"/>
      <c r="F32" s="531"/>
      <c r="G32" s="531">
        <v>310</v>
      </c>
      <c r="H32" s="531">
        <v>486.1</v>
      </c>
      <c r="I32" s="531">
        <v>75</v>
      </c>
      <c r="J32" s="531">
        <v>79</v>
      </c>
      <c r="K32" s="531"/>
      <c r="L32" s="531"/>
      <c r="M32" s="531">
        <v>90</v>
      </c>
      <c r="N32" s="531">
        <v>48</v>
      </c>
      <c r="O32" s="531">
        <f t="shared" si="16"/>
        <v>1378</v>
      </c>
      <c r="P32" s="531">
        <f>R32+T32+X32+Z32+AB32+AD32</f>
        <v>2738.1</v>
      </c>
      <c r="Q32" s="532">
        <v>48</v>
      </c>
      <c r="R32" s="532">
        <v>405.8</v>
      </c>
      <c r="S32" s="533">
        <v>40</v>
      </c>
      <c r="T32" s="533">
        <v>862</v>
      </c>
      <c r="U32" s="368" t="s">
        <v>415</v>
      </c>
      <c r="V32" s="530" t="s">
        <v>302</v>
      </c>
      <c r="W32" s="532">
        <v>1290</v>
      </c>
      <c r="X32" s="532">
        <v>1467.3</v>
      </c>
      <c r="Y32" s="532"/>
      <c r="Z32" s="532"/>
      <c r="AA32" s="532"/>
      <c r="AB32" s="532"/>
      <c r="AC32" s="532"/>
      <c r="AD32" s="532">
        <v>3</v>
      </c>
      <c r="AE32" s="532">
        <f t="shared" si="26"/>
        <v>1853</v>
      </c>
      <c r="AF32" s="532">
        <f t="shared" si="26"/>
        <v>3351.2</v>
      </c>
      <c r="AG32" s="532">
        <v>265</v>
      </c>
      <c r="AH32" s="532">
        <v>344.7</v>
      </c>
      <c r="AI32" s="532">
        <v>50</v>
      </c>
      <c r="AJ32" s="532">
        <v>85.5</v>
      </c>
      <c r="AK32" s="488">
        <v>450</v>
      </c>
      <c r="AL32" s="533">
        <v>776.5</v>
      </c>
      <c r="AM32" s="532">
        <f t="shared" si="3"/>
        <v>765</v>
      </c>
      <c r="AN32" s="532">
        <f t="shared" si="3"/>
        <v>1206.7</v>
      </c>
      <c r="AO32" s="368" t="s">
        <v>415</v>
      </c>
      <c r="AP32" s="530" t="s">
        <v>302</v>
      </c>
      <c r="AQ32" s="532">
        <f t="shared" si="27"/>
        <v>2618</v>
      </c>
      <c r="AR32" s="532">
        <f t="shared" si="27"/>
        <v>4557.9</v>
      </c>
      <c r="AS32" s="532">
        <f t="shared" si="6"/>
        <v>174.0985485103132</v>
      </c>
      <c r="AT32" s="531"/>
      <c r="AU32" s="531"/>
      <c r="AV32" s="531"/>
      <c r="AW32" s="531"/>
      <c r="AX32" s="532"/>
      <c r="AY32" s="532"/>
      <c r="AZ32" s="532"/>
      <c r="BA32" s="532"/>
      <c r="BB32" s="532"/>
      <c r="BC32" s="532"/>
      <c r="BD32" s="532"/>
      <c r="BE32" s="532"/>
      <c r="BF32" s="368"/>
      <c r="BG32" s="368"/>
      <c r="BH32" s="535" t="s">
        <v>415</v>
      </c>
      <c r="BI32" s="536" t="s">
        <v>302</v>
      </c>
      <c r="BJ32" s="537">
        <f t="shared" si="7"/>
        <v>0</v>
      </c>
      <c r="BK32" s="537">
        <f t="shared" si="7"/>
        <v>0</v>
      </c>
      <c r="BL32" s="535"/>
      <c r="BM32" s="537">
        <f t="shared" si="28"/>
        <v>2618</v>
      </c>
      <c r="BN32" s="537">
        <f t="shared" si="28"/>
        <v>4557.9</v>
      </c>
      <c r="BO32" s="537">
        <f t="shared" si="8"/>
        <v>174.0985485103132</v>
      </c>
      <c r="BP32" s="538">
        <v>285</v>
      </c>
      <c r="BQ32" s="537">
        <v>193</v>
      </c>
      <c r="BR32" s="535"/>
      <c r="BS32" s="539"/>
      <c r="BT32" s="531"/>
      <c r="BU32" s="531"/>
      <c r="BV32" s="531">
        <f t="shared" si="9"/>
        <v>285</v>
      </c>
      <c r="BW32" s="531">
        <f t="shared" si="9"/>
        <v>193</v>
      </c>
      <c r="BX32" s="531">
        <f t="shared" si="10"/>
        <v>2903</v>
      </c>
      <c r="BY32" s="531">
        <f t="shared" si="10"/>
        <v>4750.9</v>
      </c>
      <c r="BZ32" s="531">
        <f t="shared" si="11"/>
        <v>163.65483982087494</v>
      </c>
    </row>
    <row r="33" spans="1:78" ht="12.75">
      <c r="A33" s="368" t="s">
        <v>1136</v>
      </c>
      <c r="B33" s="368" t="s">
        <v>1137</v>
      </c>
      <c r="C33" s="531">
        <f t="shared" si="25"/>
        <v>444300</v>
      </c>
      <c r="D33" s="531">
        <f t="shared" si="25"/>
        <v>582747.8</v>
      </c>
      <c r="E33" s="531">
        <v>444300</v>
      </c>
      <c r="F33" s="531">
        <v>582747.8</v>
      </c>
      <c r="G33" s="531"/>
      <c r="H33" s="531"/>
      <c r="I33" s="531"/>
      <c r="J33" s="531"/>
      <c r="K33" s="531"/>
      <c r="L33" s="531"/>
      <c r="M33" s="531"/>
      <c r="N33" s="531"/>
      <c r="O33" s="531">
        <f t="shared" si="16"/>
        <v>8500</v>
      </c>
      <c r="P33" s="531">
        <f t="shared" si="16"/>
        <v>9425.8</v>
      </c>
      <c r="Q33" s="532">
        <v>8500</v>
      </c>
      <c r="R33" s="532">
        <v>7486.9</v>
      </c>
      <c r="S33" s="533">
        <v>0</v>
      </c>
      <c r="T33" s="533">
        <v>0</v>
      </c>
      <c r="U33" s="368" t="s">
        <v>1136</v>
      </c>
      <c r="V33" s="368" t="s">
        <v>1137</v>
      </c>
      <c r="W33" s="532"/>
      <c r="X33" s="532"/>
      <c r="Y33" s="532"/>
      <c r="Z33" s="532"/>
      <c r="AA33" s="532">
        <v>0</v>
      </c>
      <c r="AB33" s="532">
        <v>1938.9</v>
      </c>
      <c r="AC33" s="532"/>
      <c r="AD33" s="532"/>
      <c r="AE33" s="532">
        <f t="shared" si="26"/>
        <v>452800</v>
      </c>
      <c r="AF33" s="532">
        <f t="shared" si="26"/>
        <v>592173.6000000001</v>
      </c>
      <c r="AG33" s="532">
        <v>12000</v>
      </c>
      <c r="AH33" s="532">
        <v>22940</v>
      </c>
      <c r="AI33" s="532">
        <v>13500</v>
      </c>
      <c r="AJ33" s="532">
        <v>17692.2</v>
      </c>
      <c r="AK33" s="488">
        <v>55000</v>
      </c>
      <c r="AL33" s="533">
        <v>19232.5</v>
      </c>
      <c r="AM33" s="532">
        <f t="shared" si="3"/>
        <v>80500</v>
      </c>
      <c r="AN33" s="532">
        <f t="shared" si="3"/>
        <v>59864.7</v>
      </c>
      <c r="AO33" s="368" t="s">
        <v>1136</v>
      </c>
      <c r="AP33" s="368" t="s">
        <v>1137</v>
      </c>
      <c r="AQ33" s="532">
        <f t="shared" si="27"/>
        <v>533300</v>
      </c>
      <c r="AR33" s="532">
        <f t="shared" si="27"/>
        <v>652038.3</v>
      </c>
      <c r="AS33" s="532">
        <f t="shared" si="6"/>
        <v>122.2648228014251</v>
      </c>
      <c r="AT33" s="531">
        <v>11240</v>
      </c>
      <c r="AU33" s="531">
        <v>17201.8</v>
      </c>
      <c r="AV33" s="531">
        <v>118700</v>
      </c>
      <c r="AW33" s="531">
        <v>124928.9</v>
      </c>
      <c r="AX33" s="532">
        <v>6188</v>
      </c>
      <c r="AY33" s="532">
        <v>10714.6</v>
      </c>
      <c r="AZ33" s="532">
        <v>60000</v>
      </c>
      <c r="BA33" s="532">
        <v>37439.8</v>
      </c>
      <c r="BB33" s="532"/>
      <c r="BC33" s="532">
        <v>975</v>
      </c>
      <c r="BD33" s="532"/>
      <c r="BE33" s="532">
        <v>2791.7</v>
      </c>
      <c r="BF33" s="542">
        <v>10000</v>
      </c>
      <c r="BG33" s="488">
        <v>27518.7</v>
      </c>
      <c r="BH33" s="535" t="s">
        <v>1136</v>
      </c>
      <c r="BI33" s="535" t="s">
        <v>1137</v>
      </c>
      <c r="BJ33" s="537">
        <f t="shared" si="7"/>
        <v>206128</v>
      </c>
      <c r="BK33" s="537">
        <f>AU33+AW33+AY33+BA33+BC33+BE33+BG33</f>
        <v>221570.5</v>
      </c>
      <c r="BL33" s="535">
        <f>BK33/BJ33*100</f>
        <v>107.49170418380811</v>
      </c>
      <c r="BM33" s="537">
        <f t="shared" si="28"/>
        <v>739428</v>
      </c>
      <c r="BN33" s="537">
        <f t="shared" si="28"/>
        <v>873608.8</v>
      </c>
      <c r="BO33" s="537">
        <f t="shared" si="8"/>
        <v>118.14656734665175</v>
      </c>
      <c r="BP33" s="543">
        <v>17966.5</v>
      </c>
      <c r="BQ33" s="535">
        <v>23001.5</v>
      </c>
      <c r="BR33" s="537">
        <v>77175</v>
      </c>
      <c r="BS33" s="539">
        <v>64703.8</v>
      </c>
      <c r="BT33" s="531">
        <v>24260.5</v>
      </c>
      <c r="BU33" s="531">
        <v>24260.5</v>
      </c>
      <c r="BV33" s="531">
        <f t="shared" si="9"/>
        <v>119402</v>
      </c>
      <c r="BW33" s="531">
        <f t="shared" si="9"/>
        <v>111965.8</v>
      </c>
      <c r="BX33" s="531">
        <f t="shared" si="10"/>
        <v>858830</v>
      </c>
      <c r="BY33" s="531">
        <f t="shared" si="10"/>
        <v>985574.6000000001</v>
      </c>
      <c r="BZ33" s="531">
        <f t="shared" si="11"/>
        <v>114.75782168764484</v>
      </c>
    </row>
    <row r="34" spans="1:78" ht="12.75">
      <c r="A34" s="544" t="s">
        <v>256</v>
      </c>
      <c r="B34" s="545" t="s">
        <v>131</v>
      </c>
      <c r="C34" s="531">
        <f t="shared" si="25"/>
        <v>468257</v>
      </c>
      <c r="D34" s="531">
        <f t="shared" si="25"/>
        <v>611810.0000000001</v>
      </c>
      <c r="E34" s="546">
        <f aca="true" t="shared" si="29" ref="E34:R34">SUM(E10:E33)</f>
        <v>444300</v>
      </c>
      <c r="F34" s="546">
        <f t="shared" si="29"/>
        <v>582747.8</v>
      </c>
      <c r="G34" s="546">
        <f>SUM(G10:G33)</f>
        <v>19660</v>
      </c>
      <c r="H34" s="546">
        <f>SUM(H10:H33)</f>
        <v>21637.299999999996</v>
      </c>
      <c r="I34" s="546">
        <f>SUM(I10:I33)</f>
        <v>4297</v>
      </c>
      <c r="J34" s="546">
        <f>SUM(J10:J33)</f>
        <v>3086.5</v>
      </c>
      <c r="K34" s="546">
        <f t="shared" si="29"/>
        <v>0</v>
      </c>
      <c r="L34" s="546">
        <f t="shared" si="29"/>
        <v>4338.4</v>
      </c>
      <c r="M34" s="546">
        <f t="shared" si="29"/>
        <v>2040</v>
      </c>
      <c r="N34" s="546">
        <f t="shared" si="29"/>
        <v>2204.9</v>
      </c>
      <c r="O34" s="547">
        <f t="shared" si="16"/>
        <v>61111</v>
      </c>
      <c r="P34" s="548">
        <f>R34+T34+X34+Z34+AB34+AD34</f>
        <v>109641.90000000001</v>
      </c>
      <c r="Q34" s="546">
        <f t="shared" si="29"/>
        <v>10348</v>
      </c>
      <c r="R34" s="546">
        <f t="shared" si="29"/>
        <v>13278.8</v>
      </c>
      <c r="S34" s="546">
        <f>SUM(S10:S33)</f>
        <v>3010</v>
      </c>
      <c r="T34" s="546">
        <f>SUM(T10:T33)</f>
        <v>18912.800000000003</v>
      </c>
      <c r="U34" s="544" t="s">
        <v>256</v>
      </c>
      <c r="V34" s="545" t="s">
        <v>131</v>
      </c>
      <c r="W34" s="546">
        <f aca="true" t="shared" si="30" ref="W34:AJ34">SUM(W10:W33)</f>
        <v>47753</v>
      </c>
      <c r="X34" s="546">
        <f t="shared" si="30"/>
        <v>68878.8</v>
      </c>
      <c r="Y34" s="546">
        <f t="shared" si="30"/>
        <v>0</v>
      </c>
      <c r="Z34" s="546">
        <f t="shared" si="30"/>
        <v>80</v>
      </c>
      <c r="AA34" s="546">
        <f t="shared" si="30"/>
        <v>0</v>
      </c>
      <c r="AB34" s="546">
        <f t="shared" si="30"/>
        <v>5765.8</v>
      </c>
      <c r="AC34" s="546"/>
      <c r="AD34" s="546">
        <f>SUM(AD10:AD33)</f>
        <v>2725.7</v>
      </c>
      <c r="AE34" s="546">
        <f t="shared" si="26"/>
        <v>531408</v>
      </c>
      <c r="AF34" s="546">
        <f t="shared" si="26"/>
        <v>723656.8000000002</v>
      </c>
      <c r="AG34" s="546">
        <f t="shared" si="30"/>
        <v>17157</v>
      </c>
      <c r="AH34" s="546">
        <f t="shared" si="30"/>
        <v>28479.4</v>
      </c>
      <c r="AI34" s="546">
        <f t="shared" si="30"/>
        <v>15150</v>
      </c>
      <c r="AJ34" s="546">
        <f t="shared" si="30"/>
        <v>23368.6</v>
      </c>
      <c r="AK34" s="546">
        <f>SUM(AK10:AK33)</f>
        <v>64000</v>
      </c>
      <c r="AL34" s="546">
        <f>SUM(AL10:AL33)</f>
        <v>31508.5</v>
      </c>
      <c r="AM34" s="532">
        <f t="shared" si="3"/>
        <v>96307</v>
      </c>
      <c r="AN34" s="532">
        <f t="shared" si="3"/>
        <v>83356.5</v>
      </c>
      <c r="AO34" s="549" t="s">
        <v>256</v>
      </c>
      <c r="AP34" s="550" t="s">
        <v>131</v>
      </c>
      <c r="AQ34" s="546">
        <f t="shared" si="27"/>
        <v>627715</v>
      </c>
      <c r="AR34" s="546">
        <f t="shared" si="27"/>
        <v>807013.3000000002</v>
      </c>
      <c r="AS34" s="546">
        <f t="shared" si="6"/>
        <v>128.56364751519402</v>
      </c>
      <c r="AT34" s="546">
        <f aca="true" t="shared" si="31" ref="AT34:AY34">SUM(AT10:AT33)</f>
        <v>11240</v>
      </c>
      <c r="AU34" s="546">
        <f t="shared" si="31"/>
        <v>17201.8</v>
      </c>
      <c r="AV34" s="546">
        <v>118700</v>
      </c>
      <c r="AW34" s="546">
        <f t="shared" si="31"/>
        <v>124928.9</v>
      </c>
      <c r="AX34" s="546">
        <f t="shared" si="31"/>
        <v>6188</v>
      </c>
      <c r="AY34" s="546">
        <f t="shared" si="31"/>
        <v>10714.6</v>
      </c>
      <c r="AZ34" s="546">
        <f>SUM(AZ33)</f>
        <v>60000</v>
      </c>
      <c r="BA34" s="546">
        <f>SUM(BA33)</f>
        <v>37439.8</v>
      </c>
      <c r="BB34" s="546">
        <f>SUM(BB33)</f>
        <v>0</v>
      </c>
      <c r="BC34" s="546">
        <f>SUM(BC33)</f>
        <v>975</v>
      </c>
      <c r="BD34" s="546">
        <f>SUM(BD10:BD33)</f>
        <v>0</v>
      </c>
      <c r="BE34" s="546">
        <f>SUM(BE10:BE33)</f>
        <v>2791.7</v>
      </c>
      <c r="BF34" s="546">
        <f>SUM(BF10:BF33)</f>
        <v>10000</v>
      </c>
      <c r="BG34" s="546">
        <f>SUM(BG10:BG33)</f>
        <v>27518.7</v>
      </c>
      <c r="BH34" s="549" t="s">
        <v>256</v>
      </c>
      <c r="BI34" s="550" t="s">
        <v>131</v>
      </c>
      <c r="BJ34" s="546">
        <f>SUM(BJ10:BJ33)</f>
        <v>206128</v>
      </c>
      <c r="BK34" s="546">
        <f>SUM(BK10:BK33)</f>
        <v>221570.5</v>
      </c>
      <c r="BL34" s="551">
        <f>BK34/BJ34*100</f>
        <v>107.49170418380811</v>
      </c>
      <c r="BM34" s="552">
        <f t="shared" si="28"/>
        <v>833843</v>
      </c>
      <c r="BN34" s="552">
        <f t="shared" si="28"/>
        <v>1028583.8000000002</v>
      </c>
      <c r="BO34" s="552">
        <f t="shared" si="8"/>
        <v>123.35461231910566</v>
      </c>
      <c r="BP34" s="546">
        <f aca="true" t="shared" si="32" ref="BP34:BU34">SUM(BP10:BP33)</f>
        <v>26126.5</v>
      </c>
      <c r="BQ34" s="546">
        <f t="shared" si="32"/>
        <v>31993.5</v>
      </c>
      <c r="BR34" s="546">
        <f t="shared" si="32"/>
        <v>85375</v>
      </c>
      <c r="BS34" s="546">
        <f t="shared" si="32"/>
        <v>97216</v>
      </c>
      <c r="BT34" s="546">
        <f t="shared" si="32"/>
        <v>24260.5</v>
      </c>
      <c r="BU34" s="546">
        <f t="shared" si="32"/>
        <v>24260.5</v>
      </c>
      <c r="BV34" s="553">
        <f t="shared" si="9"/>
        <v>135762</v>
      </c>
      <c r="BW34" s="553">
        <f t="shared" si="9"/>
        <v>153470</v>
      </c>
      <c r="BX34" s="548">
        <f t="shared" si="10"/>
        <v>969605</v>
      </c>
      <c r="BY34" s="548">
        <f t="shared" si="10"/>
        <v>1182053.8000000003</v>
      </c>
      <c r="BZ34" s="553">
        <f t="shared" si="11"/>
        <v>121.91086060818583</v>
      </c>
    </row>
    <row r="35" spans="1:78" ht="12.75">
      <c r="A35" s="523" t="s">
        <v>940</v>
      </c>
      <c r="B35" s="554" t="s">
        <v>1138</v>
      </c>
      <c r="C35" s="555">
        <v>576342</v>
      </c>
      <c r="D35" s="555">
        <v>612375</v>
      </c>
      <c r="E35" s="547">
        <v>475000</v>
      </c>
      <c r="F35" s="547">
        <v>534922.6</v>
      </c>
      <c r="G35" s="556">
        <v>19400</v>
      </c>
      <c r="H35" s="556">
        <v>20437.1</v>
      </c>
      <c r="I35" s="556"/>
      <c r="J35" s="556"/>
      <c r="K35" s="557">
        <v>81942</v>
      </c>
      <c r="L35" s="556">
        <v>56945.3</v>
      </c>
      <c r="M35" s="547">
        <v>2460</v>
      </c>
      <c r="N35" s="547">
        <v>1515</v>
      </c>
      <c r="O35" s="556">
        <v>70876.4</v>
      </c>
      <c r="P35" s="556">
        <v>77852.6</v>
      </c>
      <c r="Q35" s="556">
        <v>16036.4</v>
      </c>
      <c r="R35" s="556">
        <v>9926.2</v>
      </c>
      <c r="S35" s="556">
        <v>34760</v>
      </c>
      <c r="T35" s="556">
        <v>38925.8</v>
      </c>
      <c r="U35" s="556"/>
      <c r="V35" s="556"/>
      <c r="W35" s="556">
        <v>54750</v>
      </c>
      <c r="X35" s="556">
        <v>66159.7</v>
      </c>
      <c r="Y35" s="556"/>
      <c r="Z35" s="556">
        <v>0</v>
      </c>
      <c r="AA35" s="556">
        <v>90</v>
      </c>
      <c r="AB35" s="556">
        <v>1766.7</v>
      </c>
      <c r="AC35" s="556"/>
      <c r="AD35" s="556">
        <v>1322.9</v>
      </c>
      <c r="AE35" s="556">
        <v>649678.4</v>
      </c>
      <c r="AF35" s="556">
        <v>691742.6</v>
      </c>
      <c r="AG35" s="556">
        <v>12122</v>
      </c>
      <c r="AH35" s="556">
        <v>18504.8</v>
      </c>
      <c r="AI35" s="556">
        <v>38832</v>
      </c>
      <c r="AJ35" s="558">
        <v>23930.2</v>
      </c>
      <c r="AK35" s="556">
        <v>25169</v>
      </c>
      <c r="AL35" s="556">
        <v>42704.1</v>
      </c>
      <c r="AM35" s="558">
        <v>110883</v>
      </c>
      <c r="AN35" s="558">
        <v>124064.9</v>
      </c>
      <c r="AO35" s="556"/>
      <c r="AP35" s="556"/>
      <c r="AQ35" s="556">
        <v>760561.4</v>
      </c>
      <c r="AR35" s="556">
        <v>815807.5</v>
      </c>
      <c r="AS35" s="556">
        <v>107.3</v>
      </c>
      <c r="AT35" s="547">
        <v>6500</v>
      </c>
      <c r="AU35" s="547">
        <v>15530.8</v>
      </c>
      <c r="AV35" s="547">
        <v>112000</v>
      </c>
      <c r="AW35" s="556">
        <v>125009.1</v>
      </c>
      <c r="AX35" s="556">
        <v>23186</v>
      </c>
      <c r="AY35" s="556">
        <v>5577.8</v>
      </c>
      <c r="AZ35" s="556">
        <v>50000</v>
      </c>
      <c r="BA35" s="556">
        <v>110696.2</v>
      </c>
      <c r="BB35" s="556">
        <v>70000</v>
      </c>
      <c r="BC35" s="556">
        <v>5</v>
      </c>
      <c r="BD35" s="556"/>
      <c r="BE35" s="556">
        <v>2035.6</v>
      </c>
      <c r="BF35" s="556">
        <v>3500</v>
      </c>
      <c r="BG35" s="556">
        <v>4102.6</v>
      </c>
      <c r="BH35" s="556"/>
      <c r="BI35" s="556"/>
      <c r="BJ35" s="559">
        <v>265186</v>
      </c>
      <c r="BK35" s="560">
        <v>262957.1</v>
      </c>
      <c r="BL35" s="559">
        <v>99.16</v>
      </c>
      <c r="BM35" s="549">
        <v>1025747.4</v>
      </c>
      <c r="BN35" s="549">
        <v>1078764.6</v>
      </c>
      <c r="BO35" s="561">
        <v>105.2</v>
      </c>
      <c r="BP35" s="556">
        <v>29949.7</v>
      </c>
      <c r="BQ35" s="556">
        <v>38185.8</v>
      </c>
      <c r="BR35" s="556">
        <v>85630.9</v>
      </c>
      <c r="BS35" s="556">
        <v>83376.3</v>
      </c>
      <c r="BT35" s="556">
        <v>17559.8</v>
      </c>
      <c r="BU35" s="556">
        <v>21196</v>
      </c>
      <c r="BV35" s="558">
        <v>133140.4</v>
      </c>
      <c r="BW35" s="558">
        <v>142758.1</v>
      </c>
      <c r="BX35" s="558">
        <v>1158887.8</v>
      </c>
      <c r="BY35" s="558">
        <v>1221522.7</v>
      </c>
      <c r="BZ35" s="558">
        <v>105.4</v>
      </c>
    </row>
    <row r="36" spans="1:78" ht="12.75">
      <c r="A36" s="497"/>
      <c r="B36" s="497"/>
      <c r="C36" s="538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62"/>
      <c r="AF36" s="562"/>
      <c r="AG36" s="540"/>
      <c r="AH36" s="540"/>
      <c r="AI36" s="540"/>
      <c r="AJ36" s="540"/>
      <c r="AK36" s="540"/>
      <c r="AL36" s="540"/>
      <c r="AM36" s="562"/>
      <c r="AN36" s="562"/>
      <c r="AO36" s="540"/>
      <c r="AP36" s="540"/>
      <c r="AQ36" s="532"/>
      <c r="AR36" s="532"/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32"/>
      <c r="BO36" s="540"/>
      <c r="BP36" s="540"/>
      <c r="BQ36" s="497" t="s">
        <v>1139</v>
      </c>
      <c r="BR36" s="540"/>
      <c r="BS36" s="540"/>
      <c r="BT36" s="540"/>
      <c r="BU36" s="540"/>
      <c r="BV36" s="540"/>
      <c r="BW36" s="540"/>
      <c r="BX36" s="515"/>
      <c r="BY36" s="515"/>
      <c r="BZ36" s="515"/>
    </row>
    <row r="37" spans="1:78" ht="12.75">
      <c r="A37" s="497"/>
      <c r="B37" s="497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6"/>
      <c r="BM37" s="496"/>
      <c r="BN37" s="564"/>
      <c r="BO37" s="496"/>
      <c r="BP37" s="497"/>
      <c r="BQ37" s="497"/>
      <c r="BR37" s="496"/>
      <c r="BS37" s="496"/>
      <c r="BT37" s="496"/>
      <c r="BU37" s="496"/>
      <c r="BV37" s="562"/>
      <c r="BW37" s="497"/>
      <c r="BX37" s="497"/>
      <c r="BY37" s="497"/>
      <c r="BZ37" s="497"/>
    </row>
    <row r="38" spans="1:78" ht="12.75">
      <c r="A38" s="497" t="s">
        <v>1140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7"/>
      <c r="AH38" s="497"/>
      <c r="AI38" s="497"/>
      <c r="AJ38" s="497"/>
      <c r="AK38" s="497"/>
      <c r="AL38" s="497"/>
      <c r="AM38" s="496"/>
      <c r="AN38" s="496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6"/>
      <c r="BR38" s="496"/>
      <c r="BS38" s="496"/>
      <c r="BT38" s="496"/>
      <c r="BU38" s="496"/>
      <c r="BV38" s="562"/>
      <c r="BW38" s="497"/>
      <c r="BX38" s="497"/>
      <c r="BY38" s="497"/>
      <c r="BZ38" s="497"/>
    </row>
    <row r="39" spans="1:78" ht="12.75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2"/>
      <c r="BQ39" s="562"/>
      <c r="BR39" s="562"/>
      <c r="BS39" s="562"/>
      <c r="BT39" s="562"/>
      <c r="BU39" s="562"/>
      <c r="BV39" s="562"/>
      <c r="BW39" s="562"/>
      <c r="BX39" s="1103"/>
      <c r="BY39" s="1103"/>
      <c r="BZ39" s="1103"/>
    </row>
    <row r="40" spans="1:26" ht="12.75">
      <c r="A40" s="485"/>
      <c r="B40" s="489"/>
      <c r="C40" s="129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312"/>
      <c r="T40" s="312"/>
      <c r="U40" s="312"/>
      <c r="V40" s="312"/>
      <c r="W40" s="312"/>
      <c r="X40" s="312"/>
      <c r="Y40" s="312"/>
      <c r="Z40" s="312"/>
    </row>
    <row r="41" spans="1:26" ht="12.75">
      <c r="A41" s="485"/>
      <c r="B41" s="48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495"/>
      <c r="O41" s="129"/>
      <c r="P41" s="129"/>
      <c r="Q41" s="129"/>
      <c r="R41" s="486"/>
      <c r="S41" s="312"/>
      <c r="T41" s="312"/>
      <c r="U41" s="312"/>
      <c r="V41" s="312"/>
      <c r="W41" s="312"/>
      <c r="X41" s="312"/>
      <c r="Y41" s="312"/>
      <c r="Z41" s="312"/>
    </row>
    <row r="42" spans="1:26" ht="12.75">
      <c r="A42" s="485"/>
      <c r="B42" s="48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486"/>
      <c r="S42" s="312"/>
      <c r="T42" s="312"/>
      <c r="U42" s="312"/>
      <c r="V42" s="312"/>
      <c r="W42" s="312"/>
      <c r="X42" s="312"/>
      <c r="Y42" s="312"/>
      <c r="Z42" s="312"/>
    </row>
    <row r="43" spans="1:26" ht="12.75">
      <c r="A43" s="485"/>
      <c r="B43" s="48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486"/>
      <c r="S43" s="312"/>
      <c r="T43" s="312"/>
      <c r="U43" s="312"/>
      <c r="V43" s="312"/>
      <c r="W43" s="312"/>
      <c r="X43" s="312"/>
      <c r="Y43" s="312"/>
      <c r="Z43" s="312"/>
    </row>
    <row r="44" spans="1:26" ht="12.75">
      <c r="A44" s="485"/>
      <c r="B44" s="48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486"/>
      <c r="S44" s="312"/>
      <c r="T44" s="312"/>
      <c r="U44" s="312"/>
      <c r="V44" s="312"/>
      <c r="W44" s="312"/>
      <c r="X44" s="312"/>
      <c r="Y44" s="312"/>
      <c r="Z44" s="312"/>
    </row>
    <row r="45" spans="1:26" ht="12.75">
      <c r="A45" s="485"/>
      <c r="B45" s="48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486"/>
      <c r="S45" s="312"/>
      <c r="T45" s="312"/>
      <c r="U45" s="312"/>
      <c r="V45" s="312"/>
      <c r="W45" s="312"/>
      <c r="X45" s="312"/>
      <c r="Y45" s="312"/>
      <c r="Z45" s="312"/>
    </row>
    <row r="46" spans="1:26" ht="12.75">
      <c r="A46" s="485"/>
      <c r="B46" s="48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486"/>
      <c r="S46" s="312"/>
      <c r="T46" s="312"/>
      <c r="U46" s="312"/>
      <c r="V46" s="312"/>
      <c r="W46" s="312"/>
      <c r="X46" s="312"/>
      <c r="Y46" s="312"/>
      <c r="Z46" s="312"/>
    </row>
    <row r="47" spans="1:26" ht="12.75">
      <c r="A47" s="485"/>
      <c r="B47" s="48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486"/>
      <c r="S47" s="312"/>
      <c r="T47" s="312"/>
      <c r="U47" s="312"/>
      <c r="V47" s="312"/>
      <c r="W47" s="312"/>
      <c r="X47" s="312"/>
      <c r="Y47" s="312"/>
      <c r="Z47" s="312"/>
    </row>
    <row r="48" spans="1:26" ht="12.75">
      <c r="A48" s="485"/>
      <c r="B48" s="48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486"/>
      <c r="S48" s="312"/>
      <c r="T48" s="312"/>
      <c r="U48" s="312"/>
      <c r="V48" s="312"/>
      <c r="W48" s="312"/>
      <c r="X48" s="312"/>
      <c r="Y48" s="312"/>
      <c r="Z48" s="312"/>
    </row>
    <row r="49" spans="1:26" ht="12.75">
      <c r="A49" s="485"/>
      <c r="B49" s="48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486"/>
      <c r="S49" s="312"/>
      <c r="T49" s="312"/>
      <c r="U49" s="312"/>
      <c r="V49" s="312"/>
      <c r="W49" s="312"/>
      <c r="X49" s="312"/>
      <c r="Y49" s="312"/>
      <c r="Z49" s="312"/>
    </row>
    <row r="50" spans="1:26" ht="12.75">
      <c r="A50" s="485"/>
      <c r="B50" s="48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486"/>
      <c r="S50" s="312"/>
      <c r="T50" s="312"/>
      <c r="U50" s="312"/>
      <c r="V50" s="312"/>
      <c r="W50" s="312"/>
      <c r="X50" s="312"/>
      <c r="Y50" s="312"/>
      <c r="Z50" s="312"/>
    </row>
    <row r="51" spans="1:26" ht="12.75">
      <c r="A51" s="485"/>
      <c r="B51" s="48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486"/>
      <c r="S51" s="312"/>
      <c r="T51" s="312"/>
      <c r="U51" s="312"/>
      <c r="V51" s="312"/>
      <c r="W51" s="312"/>
      <c r="X51" s="312"/>
      <c r="Y51" s="312"/>
      <c r="Z51" s="312"/>
    </row>
    <row r="52" spans="1:26" ht="12.75">
      <c r="A52" s="485"/>
      <c r="B52" s="48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486"/>
      <c r="S52" s="312"/>
      <c r="T52" s="312"/>
      <c r="U52" s="312"/>
      <c r="V52" s="312"/>
      <c r="W52" s="312"/>
      <c r="X52" s="312"/>
      <c r="Y52" s="312"/>
      <c r="Z52" s="312"/>
    </row>
    <row r="53" spans="1:26" ht="12.75">
      <c r="A53" s="485"/>
      <c r="B53" s="48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486"/>
      <c r="S53" s="312"/>
      <c r="T53" s="312"/>
      <c r="U53" s="312"/>
      <c r="V53" s="312"/>
      <c r="W53" s="312"/>
      <c r="X53" s="312"/>
      <c r="Y53" s="312"/>
      <c r="Z53" s="312"/>
    </row>
    <row r="54" spans="1:26" ht="12.75">
      <c r="A54" s="487"/>
      <c r="B54" s="34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486"/>
      <c r="S54" s="312"/>
      <c r="T54" s="312"/>
      <c r="U54" s="312"/>
      <c r="V54" s="312"/>
      <c r="W54" s="312"/>
      <c r="X54" s="312"/>
      <c r="Y54" s="312"/>
      <c r="Z54" s="312"/>
    </row>
    <row r="55" spans="1:26" ht="12.75">
      <c r="A55" s="485"/>
      <c r="B55" s="341"/>
      <c r="C55" s="490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86"/>
      <c r="S55" s="312"/>
      <c r="T55" s="312"/>
      <c r="U55" s="312"/>
      <c r="V55" s="312"/>
      <c r="W55" s="312"/>
      <c r="X55" s="312"/>
      <c r="Y55" s="312"/>
      <c r="Z55" s="312"/>
    </row>
    <row r="56" spans="1:26" ht="12.75">
      <c r="A56" s="485"/>
      <c r="B56" s="341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86"/>
      <c r="S56" s="312"/>
      <c r="T56" s="312"/>
      <c r="U56" s="312"/>
      <c r="V56" s="312"/>
      <c r="W56" s="312"/>
      <c r="X56" s="312"/>
      <c r="Y56" s="312"/>
      <c r="Z56" s="312"/>
    </row>
    <row r="57" spans="1:26" ht="12.75">
      <c r="A57" s="485"/>
      <c r="B57" s="341"/>
      <c r="C57" s="49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86"/>
      <c r="S57" s="312"/>
      <c r="T57" s="312"/>
      <c r="U57" s="312"/>
      <c r="V57" s="312"/>
      <c r="W57" s="312"/>
      <c r="X57" s="312"/>
      <c r="Y57" s="312"/>
      <c r="Z57" s="312"/>
    </row>
    <row r="58" spans="1:26" ht="12.75">
      <c r="A58" s="485"/>
      <c r="B58" s="341"/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86"/>
      <c r="S58" s="312"/>
      <c r="T58" s="312"/>
      <c r="U58" s="312"/>
      <c r="V58" s="312"/>
      <c r="W58" s="312"/>
      <c r="X58" s="312"/>
      <c r="Y58" s="312"/>
      <c r="Z58" s="312"/>
    </row>
    <row r="59" spans="1:18" ht="12.75">
      <c r="A59" s="485"/>
      <c r="B59" s="341"/>
      <c r="C59" s="490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84"/>
    </row>
    <row r="60" spans="1:18" ht="12.75">
      <c r="A60" s="485"/>
      <c r="B60" s="341"/>
      <c r="C60" s="490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84"/>
    </row>
    <row r="61" spans="1:18" ht="12.75">
      <c r="A61" s="485"/>
      <c r="B61" s="341"/>
      <c r="C61" s="490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84"/>
    </row>
    <row r="62" spans="1:18" ht="12.75">
      <c r="A62" s="485"/>
      <c r="B62" s="341"/>
      <c r="C62" s="490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84"/>
    </row>
    <row r="63" spans="1:18" ht="12.75">
      <c r="A63" s="485"/>
      <c r="B63" s="341"/>
      <c r="C63" s="490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84"/>
    </row>
    <row r="64" spans="1:18" ht="12.75">
      <c r="A64" s="485"/>
      <c r="B64" s="341"/>
      <c r="C64" s="490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84"/>
    </row>
    <row r="65" spans="1:18" ht="12.75">
      <c r="A65" s="485"/>
      <c r="B65" s="341"/>
      <c r="C65" s="490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84"/>
    </row>
    <row r="66" spans="1:18" ht="12.75">
      <c r="A66" s="485"/>
      <c r="B66" s="341"/>
      <c r="C66" s="490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84"/>
    </row>
  </sheetData>
  <sheetProtection/>
  <mergeCells count="76">
    <mergeCell ref="C5:D6"/>
    <mergeCell ref="E5:L5"/>
    <mergeCell ref="M5:N6"/>
    <mergeCell ref="O5:P6"/>
    <mergeCell ref="Q5:T5"/>
    <mergeCell ref="W5:AD5"/>
    <mergeCell ref="S6:T6"/>
    <mergeCell ref="W6:X6"/>
    <mergeCell ref="Y6:Z6"/>
    <mergeCell ref="AA6:AB6"/>
    <mergeCell ref="AE5:AF6"/>
    <mergeCell ref="AG5:AH6"/>
    <mergeCell ref="AI5:AJ6"/>
    <mergeCell ref="AK5:AL6"/>
    <mergeCell ref="AM5:AN6"/>
    <mergeCell ref="AO5:AO9"/>
    <mergeCell ref="AG7:AH7"/>
    <mergeCell ref="AI7:AJ7"/>
    <mergeCell ref="AK7:AL7"/>
    <mergeCell ref="AM7:AN7"/>
    <mergeCell ref="BB7:BC7"/>
    <mergeCell ref="BD7:BE7"/>
    <mergeCell ref="AV5:AW6"/>
    <mergeCell ref="AX5:AY6"/>
    <mergeCell ref="AZ5:BA6"/>
    <mergeCell ref="AQ7:AR7"/>
    <mergeCell ref="AS7:AS9"/>
    <mergeCell ref="AT7:AU7"/>
    <mergeCell ref="AV7:AW7"/>
    <mergeCell ref="BX5:BZ6"/>
    <mergeCell ref="E6:F6"/>
    <mergeCell ref="G6:H6"/>
    <mergeCell ref="I6:J6"/>
    <mergeCell ref="K6:L6"/>
    <mergeCell ref="Q6:R6"/>
    <mergeCell ref="BB5:BC6"/>
    <mergeCell ref="BD5:BG5"/>
    <mergeCell ref="BH5:BH9"/>
    <mergeCell ref="BI5:BI9"/>
    <mergeCell ref="O7:P7"/>
    <mergeCell ref="Q7:R7"/>
    <mergeCell ref="BP5:BQ6"/>
    <mergeCell ref="BR5:BS6"/>
    <mergeCell ref="BT5:BU6"/>
    <mergeCell ref="BV5:BW6"/>
    <mergeCell ref="BJ5:BL6"/>
    <mergeCell ref="BM5:BO6"/>
    <mergeCell ref="BM7:BN7"/>
    <mergeCell ref="BJ7:BK7"/>
    <mergeCell ref="AC7:AD7"/>
    <mergeCell ref="AE7:AF7"/>
    <mergeCell ref="AC6:AD6"/>
    <mergeCell ref="BD6:BE6"/>
    <mergeCell ref="BF6:BG6"/>
    <mergeCell ref="C7:D7"/>
    <mergeCell ref="E7:F7"/>
    <mergeCell ref="G7:H7"/>
    <mergeCell ref="K7:L7"/>
    <mergeCell ref="M7:N7"/>
    <mergeCell ref="AP5:AP9"/>
    <mergeCell ref="AQ5:AS6"/>
    <mergeCell ref="AT5:AU6"/>
    <mergeCell ref="A8:B8"/>
    <mergeCell ref="AX7:AY7"/>
    <mergeCell ref="AZ7:BA7"/>
    <mergeCell ref="S7:T7"/>
    <mergeCell ref="W7:X7"/>
    <mergeCell ref="Y7:Z7"/>
    <mergeCell ref="AA7:AB7"/>
    <mergeCell ref="BF7:BG7"/>
    <mergeCell ref="BX39:BZ39"/>
    <mergeCell ref="BP7:BQ7"/>
    <mergeCell ref="BR7:BS7"/>
    <mergeCell ref="BT7:BU7"/>
    <mergeCell ref="BV7:BW7"/>
    <mergeCell ref="BX7:BY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2" sqref="A21:A22"/>
    </sheetView>
  </sheetViews>
  <sheetFormatPr defaultColWidth="9.00390625" defaultRowHeight="12.75"/>
  <cols>
    <col min="1" max="1" width="64.25390625" style="0" customWidth="1"/>
    <col min="2" max="2" width="10.125" style="0" customWidth="1"/>
    <col min="3" max="3" width="10.25390625" style="0" customWidth="1"/>
    <col min="4" max="4" width="10.00390625" style="0" customWidth="1"/>
    <col min="5" max="5" width="10.25390625" style="0" customWidth="1"/>
  </cols>
  <sheetData>
    <row r="1" spans="1:8" ht="12.75">
      <c r="A1" s="562"/>
      <c r="B1" s="562"/>
      <c r="C1" s="562"/>
      <c r="D1" s="562"/>
      <c r="E1" s="562"/>
      <c r="F1" s="562"/>
      <c r="G1" s="565"/>
      <c r="H1" s="562"/>
    </row>
    <row r="2" spans="1:8" ht="12.75">
      <c r="A2" s="566" t="s">
        <v>1141</v>
      </c>
      <c r="B2" s="562"/>
      <c r="C2" s="562"/>
      <c r="D2" s="562"/>
      <c r="E2" s="562"/>
      <c r="F2" s="562"/>
      <c r="G2" s="565"/>
      <c r="H2" s="562"/>
    </row>
    <row r="3" spans="1:8" ht="12.75">
      <c r="A3" s="501" t="s">
        <v>1142</v>
      </c>
      <c r="B3" s="562"/>
      <c r="C3" s="562"/>
      <c r="D3" s="562"/>
      <c r="E3" s="562"/>
      <c r="F3" s="562"/>
      <c r="G3" s="565"/>
      <c r="H3" s="562"/>
    </row>
    <row r="4" spans="1:8" ht="12.75">
      <c r="A4" s="562"/>
      <c r="B4" s="562"/>
      <c r="C4" s="562"/>
      <c r="D4" s="562"/>
      <c r="E4" s="562"/>
      <c r="F4" s="562"/>
      <c r="G4" s="565"/>
      <c r="H4" s="562"/>
    </row>
    <row r="5" spans="1:8" ht="12.75">
      <c r="A5" s="567"/>
      <c r="B5" s="1147" t="s">
        <v>1143</v>
      </c>
      <c r="C5" s="1148"/>
      <c r="D5" s="1147" t="s">
        <v>1144</v>
      </c>
      <c r="E5" s="1149"/>
      <c r="F5" s="568" t="s">
        <v>1145</v>
      </c>
      <c r="G5" s="569"/>
      <c r="H5" s="562"/>
    </row>
    <row r="6" spans="1:8" ht="15.75">
      <c r="A6" s="570"/>
      <c r="B6" s="571" t="s">
        <v>1146</v>
      </c>
      <c r="C6" s="572" t="s">
        <v>1147</v>
      </c>
      <c r="D6" s="571" t="s">
        <v>1146</v>
      </c>
      <c r="E6" s="573" t="s">
        <v>1147</v>
      </c>
      <c r="F6" s="574" t="s">
        <v>1148</v>
      </c>
      <c r="G6" s="575"/>
      <c r="H6" s="562"/>
    </row>
    <row r="7" spans="1:8" ht="12.75">
      <c r="A7" s="576" t="s">
        <v>1149</v>
      </c>
      <c r="B7" s="577">
        <f>B8+B41</f>
        <v>1625747.4</v>
      </c>
      <c r="C7" s="578">
        <f>C8+C41</f>
        <v>1680087.5</v>
      </c>
      <c r="D7" s="577">
        <f>D8+D41</f>
        <v>1585683.9</v>
      </c>
      <c r="E7" s="578">
        <f>E8+E41</f>
        <v>1780424.7000000002</v>
      </c>
      <c r="F7" s="579">
        <f>E7/D7*100</f>
        <v>112.28118668544218</v>
      </c>
      <c r="G7" s="580">
        <f>E7/C7*100</f>
        <v>105.97214133192469</v>
      </c>
      <c r="H7" s="581"/>
    </row>
    <row r="8" spans="1:8" ht="12.75">
      <c r="A8" s="576" t="s">
        <v>1150</v>
      </c>
      <c r="B8" s="582">
        <f>B9+B33+B38</f>
        <v>1025747.4</v>
      </c>
      <c r="C8" s="583">
        <f>C9+C33+C38</f>
        <v>1080087.5</v>
      </c>
      <c r="D8" s="582">
        <f>D9+D33+D38</f>
        <v>833843</v>
      </c>
      <c r="E8" s="584">
        <f>E9+E33+E38</f>
        <v>1028583.8</v>
      </c>
      <c r="F8" s="585">
        <f aca="true" t="shared" si="0" ref="F8:F42">E8/D8*100</f>
        <v>123.35461231910566</v>
      </c>
      <c r="G8" s="580">
        <f aca="true" t="shared" si="1" ref="G8:G42">E8/C8*100</f>
        <v>95.23152522365088</v>
      </c>
      <c r="H8" s="581"/>
    </row>
    <row r="9" spans="1:8" ht="12.75">
      <c r="A9" s="576" t="s">
        <v>1151</v>
      </c>
      <c r="B9" s="582">
        <f>B10+B20+B23+B17</f>
        <v>911364.4</v>
      </c>
      <c r="C9" s="582">
        <f>C10+C20+C23+C17</f>
        <v>949884.4</v>
      </c>
      <c r="D9" s="582">
        <f>D10+D20+D23+D17</f>
        <v>724526</v>
      </c>
      <c r="E9" s="584">
        <f>E10+E20+E23+E17</f>
        <v>896004.1000000001</v>
      </c>
      <c r="F9" s="585">
        <f t="shared" si="0"/>
        <v>123.66762545443505</v>
      </c>
      <c r="G9" s="580">
        <f t="shared" si="1"/>
        <v>94.32769924424488</v>
      </c>
      <c r="H9" s="562"/>
    </row>
    <row r="10" spans="1:8" ht="12.75">
      <c r="A10" s="576" t="s">
        <v>1152</v>
      </c>
      <c r="B10" s="582">
        <f>B11</f>
        <v>576342</v>
      </c>
      <c r="C10" s="584">
        <f>C11</f>
        <v>612375</v>
      </c>
      <c r="D10" s="582">
        <f>D11</f>
        <v>468257</v>
      </c>
      <c r="E10" s="584">
        <f>E11</f>
        <v>611810.0000000001</v>
      </c>
      <c r="F10" s="585">
        <f t="shared" si="0"/>
        <v>130.6568828656059</v>
      </c>
      <c r="G10" s="580">
        <f t="shared" si="1"/>
        <v>99.90773627270873</v>
      </c>
      <c r="H10" s="562"/>
    </row>
    <row r="11" spans="1:8" ht="12.75">
      <c r="A11" s="502" t="s">
        <v>1153</v>
      </c>
      <c r="B11" s="582">
        <f>B12+B13+B14+B15+B16</f>
        <v>576342</v>
      </c>
      <c r="C11" s="584">
        <f>C12+C13+C14+C15+C16</f>
        <v>612375</v>
      </c>
      <c r="D11" s="582">
        <f>D12+D13+D14+D15+D16</f>
        <v>468257</v>
      </c>
      <c r="E11" s="584">
        <f>E12+E13+E14+E15+E16</f>
        <v>611810.0000000001</v>
      </c>
      <c r="F11" s="585">
        <f t="shared" si="0"/>
        <v>130.6568828656059</v>
      </c>
      <c r="G11" s="580">
        <f t="shared" si="1"/>
        <v>99.90773627270873</v>
      </c>
      <c r="H11" s="562"/>
    </row>
    <row r="12" spans="1:8" ht="12.75">
      <c r="A12" s="502" t="s">
        <v>1154</v>
      </c>
      <c r="B12" s="586">
        <v>475000</v>
      </c>
      <c r="C12" s="502">
        <v>534992.6</v>
      </c>
      <c r="D12" s="587">
        <v>444300</v>
      </c>
      <c r="E12" s="502">
        <v>582747.8</v>
      </c>
      <c r="F12" s="585">
        <f t="shared" si="0"/>
        <v>131.1608822867432</v>
      </c>
      <c r="G12" s="580">
        <f t="shared" si="1"/>
        <v>108.92632907445825</v>
      </c>
      <c r="H12" s="562"/>
    </row>
    <row r="13" spans="1:8" ht="12.75">
      <c r="A13" s="502" t="s">
        <v>1155</v>
      </c>
      <c r="B13" s="587">
        <v>19400</v>
      </c>
      <c r="C13" s="588">
        <v>20437.1</v>
      </c>
      <c r="D13" s="587">
        <v>19660</v>
      </c>
      <c r="E13" s="588">
        <v>21637.3</v>
      </c>
      <c r="F13" s="585">
        <f t="shared" si="0"/>
        <v>110.05747711088505</v>
      </c>
      <c r="G13" s="580">
        <f t="shared" si="1"/>
        <v>105.87265316507724</v>
      </c>
      <c r="H13" s="562"/>
    </row>
    <row r="14" spans="1:8" ht="12.75">
      <c r="A14" s="502" t="s">
        <v>1156</v>
      </c>
      <c r="B14" s="587">
        <v>81942</v>
      </c>
      <c r="C14" s="588">
        <v>56945.3</v>
      </c>
      <c r="D14" s="587"/>
      <c r="E14" s="588">
        <v>4338.4</v>
      </c>
      <c r="F14" s="585"/>
      <c r="G14" s="580">
        <f t="shared" si="1"/>
        <v>7.618539194630635</v>
      </c>
      <c r="H14" s="562"/>
    </row>
    <row r="15" spans="1:8" ht="12.75">
      <c r="A15" s="502" t="s">
        <v>1157</v>
      </c>
      <c r="B15" s="587"/>
      <c r="C15" s="502">
        <v>0</v>
      </c>
      <c r="D15" s="587">
        <v>4297</v>
      </c>
      <c r="E15" s="588">
        <v>3086.5</v>
      </c>
      <c r="F15" s="585">
        <f t="shared" si="0"/>
        <v>71.82918315103561</v>
      </c>
      <c r="G15" s="580"/>
      <c r="H15" s="562"/>
    </row>
    <row r="16" spans="1:8" ht="12.75">
      <c r="A16" s="502" t="s">
        <v>1158</v>
      </c>
      <c r="B16" s="586"/>
      <c r="C16" s="502"/>
      <c r="D16" s="587"/>
      <c r="E16" s="502"/>
      <c r="F16" s="585"/>
      <c r="G16" s="580"/>
      <c r="H16" s="562"/>
    </row>
    <row r="17" spans="1:8" ht="12.75">
      <c r="A17" s="589" t="s">
        <v>1159</v>
      </c>
      <c r="B17" s="583">
        <f>B18+B19</f>
        <v>8960</v>
      </c>
      <c r="C17" s="583">
        <f>C18+C19</f>
        <v>17045.8</v>
      </c>
      <c r="D17" s="582">
        <f>D18+D19</f>
        <v>13280</v>
      </c>
      <c r="E17" s="584">
        <f>E18+E19</f>
        <v>19406.7</v>
      </c>
      <c r="F17" s="585">
        <f t="shared" si="0"/>
        <v>146.1347891566265</v>
      </c>
      <c r="G17" s="580">
        <f t="shared" si="1"/>
        <v>113.85033263325863</v>
      </c>
      <c r="H17" s="562"/>
    </row>
    <row r="18" spans="1:8" ht="12.75">
      <c r="A18" s="576" t="s">
        <v>1160</v>
      </c>
      <c r="B18" s="587">
        <v>2460</v>
      </c>
      <c r="C18" s="590">
        <v>1515</v>
      </c>
      <c r="D18" s="587">
        <v>2040</v>
      </c>
      <c r="E18" s="588">
        <v>2204.9</v>
      </c>
      <c r="F18" s="585"/>
      <c r="G18" s="580">
        <f t="shared" si="1"/>
        <v>145.53795379537954</v>
      </c>
      <c r="H18" s="562"/>
    </row>
    <row r="19" spans="1:8" ht="12.75">
      <c r="A19" s="502" t="s">
        <v>1161</v>
      </c>
      <c r="B19" s="582">
        <v>6500</v>
      </c>
      <c r="C19" s="584">
        <v>15530.8</v>
      </c>
      <c r="D19" s="587">
        <v>11240</v>
      </c>
      <c r="E19" s="588">
        <v>17201.8</v>
      </c>
      <c r="F19" s="585">
        <f t="shared" si="0"/>
        <v>153.0409252669039</v>
      </c>
      <c r="G19" s="580">
        <f t="shared" si="1"/>
        <v>110.75926545960286</v>
      </c>
      <c r="H19" s="562"/>
    </row>
    <row r="20" spans="1:8" ht="12.75">
      <c r="A20" s="576" t="s">
        <v>1162</v>
      </c>
      <c r="B20" s="582">
        <f>B21</f>
        <v>112000</v>
      </c>
      <c r="C20" s="584">
        <f>C21</f>
        <v>125009.1</v>
      </c>
      <c r="D20" s="582">
        <f aca="true" t="shared" si="2" ref="B20:E21">D21</f>
        <v>118700</v>
      </c>
      <c r="E20" s="584">
        <f t="shared" si="2"/>
        <v>124928.9</v>
      </c>
      <c r="F20" s="585">
        <f t="shared" si="0"/>
        <v>105.24759898904802</v>
      </c>
      <c r="G20" s="580">
        <f t="shared" si="1"/>
        <v>99.93584467050798</v>
      </c>
      <c r="H20" s="562"/>
    </row>
    <row r="21" spans="1:8" ht="12.75">
      <c r="A21" s="576" t="s">
        <v>1163</v>
      </c>
      <c r="B21" s="582">
        <f t="shared" si="2"/>
        <v>112000</v>
      </c>
      <c r="C21" s="582">
        <f t="shared" si="2"/>
        <v>125009.1</v>
      </c>
      <c r="D21" s="582">
        <f t="shared" si="2"/>
        <v>118700</v>
      </c>
      <c r="E21" s="584">
        <f t="shared" si="2"/>
        <v>124928.9</v>
      </c>
      <c r="F21" s="585">
        <f t="shared" si="0"/>
        <v>105.24759898904802</v>
      </c>
      <c r="G21" s="580">
        <f t="shared" si="1"/>
        <v>99.93584467050798</v>
      </c>
      <c r="H21" s="562"/>
    </row>
    <row r="22" spans="1:8" ht="12.75">
      <c r="A22" s="502" t="s">
        <v>1164</v>
      </c>
      <c r="B22" s="587">
        <v>112000</v>
      </c>
      <c r="C22" s="588">
        <v>125009.1</v>
      </c>
      <c r="D22" s="587">
        <v>118700</v>
      </c>
      <c r="E22" s="588">
        <v>124928.9</v>
      </c>
      <c r="F22" s="585">
        <f t="shared" si="0"/>
        <v>105.24759898904802</v>
      </c>
      <c r="G22" s="580">
        <f t="shared" si="1"/>
        <v>99.93584467050798</v>
      </c>
      <c r="H22" s="562"/>
    </row>
    <row r="23" spans="1:8" ht="12.75">
      <c r="A23" s="576" t="s">
        <v>1165</v>
      </c>
      <c r="B23" s="582">
        <f>B24+B25+B26+B27+B28+B29+B30+B31+B32</f>
        <v>214062.4</v>
      </c>
      <c r="C23" s="584">
        <f>C24+C25+C26+C27+C28+C29+C30+C31+C32</f>
        <v>195454.49999999997</v>
      </c>
      <c r="D23" s="582">
        <f>D24+D25+D26+D27+D28+D29+D31+D30+D32</f>
        <v>124289</v>
      </c>
      <c r="E23" s="584">
        <f>E24+E25+E26+E27+E28+E29+E30+E31+E32</f>
        <v>139858.50000000003</v>
      </c>
      <c r="F23" s="585">
        <f t="shared" si="0"/>
        <v>112.52685273837591</v>
      </c>
      <c r="G23" s="580">
        <f t="shared" si="1"/>
        <v>71.55552826872753</v>
      </c>
      <c r="H23" s="562"/>
    </row>
    <row r="24" spans="1:8" ht="12.75">
      <c r="A24" s="502" t="s">
        <v>1166</v>
      </c>
      <c r="B24" s="587">
        <v>16036.4</v>
      </c>
      <c r="C24" s="588">
        <v>9926.2</v>
      </c>
      <c r="D24" s="587">
        <v>10348</v>
      </c>
      <c r="E24" s="588">
        <v>13278.8</v>
      </c>
      <c r="F24" s="585">
        <f t="shared" si="0"/>
        <v>128.3223811364515</v>
      </c>
      <c r="G24" s="580">
        <f t="shared" si="1"/>
        <v>133.77526142934857</v>
      </c>
      <c r="H24" s="562"/>
    </row>
    <row r="25" spans="1:8" ht="12.75">
      <c r="A25" s="502" t="s">
        <v>1167</v>
      </c>
      <c r="B25" s="587"/>
      <c r="C25" s="588"/>
      <c r="D25" s="587">
        <v>0</v>
      </c>
      <c r="E25" s="588">
        <v>0</v>
      </c>
      <c r="F25" s="585"/>
      <c r="G25" s="580"/>
      <c r="H25" s="562"/>
    </row>
    <row r="26" spans="1:8" ht="12.75">
      <c r="A26" s="502" t="s">
        <v>1168</v>
      </c>
      <c r="B26" s="587">
        <v>23186</v>
      </c>
      <c r="C26" s="588">
        <v>5623.3</v>
      </c>
      <c r="D26" s="587">
        <v>6188</v>
      </c>
      <c r="E26" s="588">
        <v>10714.6</v>
      </c>
      <c r="F26" s="585">
        <f t="shared" si="0"/>
        <v>173.15126050420167</v>
      </c>
      <c r="G26" s="580">
        <f t="shared" si="1"/>
        <v>190.5393630074867</v>
      </c>
      <c r="H26" s="562"/>
    </row>
    <row r="27" spans="1:8" ht="12.75">
      <c r="A27" s="502" t="s">
        <v>1169</v>
      </c>
      <c r="B27" s="587">
        <v>54750</v>
      </c>
      <c r="C27" s="588">
        <v>66159.7</v>
      </c>
      <c r="D27" s="587">
        <v>47753</v>
      </c>
      <c r="E27" s="588">
        <v>68878.8</v>
      </c>
      <c r="F27" s="585">
        <f t="shared" si="0"/>
        <v>144.2397336293008</v>
      </c>
      <c r="G27" s="580">
        <f t="shared" si="1"/>
        <v>104.10990376316703</v>
      </c>
      <c r="H27" s="562"/>
    </row>
    <row r="28" spans="1:8" ht="12.75">
      <c r="A28" s="502" t="s">
        <v>1170</v>
      </c>
      <c r="B28" s="587">
        <v>0</v>
      </c>
      <c r="C28" s="588">
        <v>0</v>
      </c>
      <c r="D28" s="587">
        <v>0</v>
      </c>
      <c r="E28" s="588">
        <v>80</v>
      </c>
      <c r="F28" s="585"/>
      <c r="G28" s="580"/>
      <c r="H28" s="562"/>
    </row>
    <row r="29" spans="1:8" ht="12.75">
      <c r="A29" s="502" t="s">
        <v>1171</v>
      </c>
      <c r="B29" s="587">
        <v>90</v>
      </c>
      <c r="C29" s="588">
        <v>1766.7</v>
      </c>
      <c r="D29" s="587">
        <v>0</v>
      </c>
      <c r="E29" s="588">
        <v>5765.8</v>
      </c>
      <c r="F29" s="585"/>
      <c r="G29" s="580">
        <f t="shared" si="1"/>
        <v>326.3598800022641</v>
      </c>
      <c r="H29" s="562"/>
    </row>
    <row r="30" spans="1:8" ht="12.75">
      <c r="A30" s="502" t="s">
        <v>1172</v>
      </c>
      <c r="B30" s="587">
        <v>70000</v>
      </c>
      <c r="C30" s="588">
        <v>5</v>
      </c>
      <c r="D30" s="587"/>
      <c r="E30" s="588">
        <v>975</v>
      </c>
      <c r="F30" s="585"/>
      <c r="G30" s="580"/>
      <c r="H30" s="562"/>
    </row>
    <row r="31" spans="1:8" ht="12.75">
      <c r="A31" s="502" t="s">
        <v>1173</v>
      </c>
      <c r="B31" s="587">
        <v>50000</v>
      </c>
      <c r="C31" s="588">
        <v>110696.2</v>
      </c>
      <c r="D31" s="587">
        <v>60000</v>
      </c>
      <c r="E31" s="588">
        <v>37439.8</v>
      </c>
      <c r="F31" s="585">
        <f t="shared" si="0"/>
        <v>62.399666666666675</v>
      </c>
      <c r="G31" s="580">
        <f t="shared" si="1"/>
        <v>33.82211855510849</v>
      </c>
      <c r="H31" s="562"/>
    </row>
    <row r="32" spans="1:8" ht="12.75">
      <c r="A32" s="502" t="s">
        <v>1174</v>
      </c>
      <c r="B32" s="591"/>
      <c r="C32" s="588">
        <v>1277.4</v>
      </c>
      <c r="D32" s="587"/>
      <c r="E32" s="588">
        <v>2725.7</v>
      </c>
      <c r="F32" s="585"/>
      <c r="G32" s="580">
        <f t="shared" si="1"/>
        <v>213.37873806168778</v>
      </c>
      <c r="H32" s="562"/>
    </row>
    <row r="33" spans="1:8" ht="12.75">
      <c r="A33" s="576" t="s">
        <v>1175</v>
      </c>
      <c r="B33" s="582">
        <f>B34+B35+B36+B37</f>
        <v>76123</v>
      </c>
      <c r="C33" s="584">
        <f>C34+C35+C36+C37</f>
        <v>87174.7</v>
      </c>
      <c r="D33" s="582">
        <f>D34+D35+D36+D37</f>
        <v>96307</v>
      </c>
      <c r="E33" s="584">
        <f>E34+E35+E36+E37</f>
        <v>86148.2</v>
      </c>
      <c r="F33" s="585">
        <f t="shared" si="0"/>
        <v>89.45164941281526</v>
      </c>
      <c r="G33" s="580">
        <f t="shared" si="1"/>
        <v>98.82247945791612</v>
      </c>
      <c r="H33" s="562"/>
    </row>
    <row r="34" spans="1:8" ht="12.75">
      <c r="A34" s="502" t="s">
        <v>1176</v>
      </c>
      <c r="B34" s="587"/>
      <c r="C34" s="588">
        <v>2035.6</v>
      </c>
      <c r="D34" s="587">
        <v>0</v>
      </c>
      <c r="E34" s="588">
        <v>2791.7</v>
      </c>
      <c r="F34" s="585"/>
      <c r="G34" s="580">
        <f t="shared" si="1"/>
        <v>137.143839654156</v>
      </c>
      <c r="H34" s="562"/>
    </row>
    <row r="35" spans="1:8" ht="12.75">
      <c r="A35" s="502" t="s">
        <v>1177</v>
      </c>
      <c r="B35" s="587">
        <v>12122</v>
      </c>
      <c r="C35" s="588">
        <v>18504.8</v>
      </c>
      <c r="D35" s="587">
        <v>17157</v>
      </c>
      <c r="E35" s="588">
        <v>28479.4</v>
      </c>
      <c r="F35" s="585">
        <f t="shared" si="0"/>
        <v>165.99288919974356</v>
      </c>
      <c r="G35" s="580">
        <f t="shared" si="1"/>
        <v>153.90277117288488</v>
      </c>
      <c r="H35" s="562"/>
    </row>
    <row r="36" spans="1:8" ht="12.75">
      <c r="A36" s="502" t="s">
        <v>1178</v>
      </c>
      <c r="B36" s="587">
        <v>38832</v>
      </c>
      <c r="C36" s="588">
        <v>23930.2</v>
      </c>
      <c r="D36" s="587">
        <v>15150</v>
      </c>
      <c r="E36" s="588">
        <v>23368.6</v>
      </c>
      <c r="F36" s="585">
        <f t="shared" si="0"/>
        <v>154.24818481848183</v>
      </c>
      <c r="G36" s="580">
        <f t="shared" si="1"/>
        <v>97.65317464960592</v>
      </c>
      <c r="H36" s="562"/>
    </row>
    <row r="37" spans="1:8" ht="12.75">
      <c r="A37" s="502" t="s">
        <v>1179</v>
      </c>
      <c r="B37" s="587">
        <v>25169</v>
      </c>
      <c r="C37" s="502">
        <v>42704.1</v>
      </c>
      <c r="D37" s="587">
        <v>64000</v>
      </c>
      <c r="E37" s="588">
        <v>31508.5</v>
      </c>
      <c r="F37" s="585">
        <f t="shared" si="0"/>
        <v>49.232031250000006</v>
      </c>
      <c r="G37" s="580">
        <f t="shared" si="1"/>
        <v>73.78331354600613</v>
      </c>
      <c r="H37" s="562"/>
    </row>
    <row r="38" spans="1:8" ht="12.75">
      <c r="A38" s="576" t="s">
        <v>1180</v>
      </c>
      <c r="B38" s="582">
        <f>B39+B40</f>
        <v>38260</v>
      </c>
      <c r="C38" s="584">
        <f>C39+C40</f>
        <v>43028.4</v>
      </c>
      <c r="D38" s="582">
        <f>D39+D40</f>
        <v>13010</v>
      </c>
      <c r="E38" s="584">
        <f>E39+E40</f>
        <v>46431.5</v>
      </c>
      <c r="F38" s="585">
        <f t="shared" si="0"/>
        <v>356.89085318985394</v>
      </c>
      <c r="G38" s="580">
        <f t="shared" si="1"/>
        <v>107.90896245270565</v>
      </c>
      <c r="H38" s="562"/>
    </row>
    <row r="39" spans="1:8" ht="12.75">
      <c r="A39" s="502" t="s">
        <v>1181</v>
      </c>
      <c r="B39" s="586">
        <v>34760</v>
      </c>
      <c r="C39" s="588">
        <v>38925.8</v>
      </c>
      <c r="D39" s="587">
        <v>3010</v>
      </c>
      <c r="E39" s="588">
        <v>18912.8</v>
      </c>
      <c r="F39" s="585"/>
      <c r="G39" s="580">
        <f t="shared" si="1"/>
        <v>48.5867984729922</v>
      </c>
      <c r="H39" s="562"/>
    </row>
    <row r="40" spans="1:8" ht="12.75">
      <c r="A40" s="502" t="s">
        <v>1182</v>
      </c>
      <c r="B40" s="586">
        <v>3500</v>
      </c>
      <c r="C40" s="588">
        <v>4102.6</v>
      </c>
      <c r="D40" s="587">
        <v>10000</v>
      </c>
      <c r="E40" s="588">
        <v>27518.7</v>
      </c>
      <c r="F40" s="585">
        <f t="shared" si="0"/>
        <v>275.187</v>
      </c>
      <c r="G40" s="580">
        <f t="shared" si="1"/>
        <v>670.7624433286209</v>
      </c>
      <c r="H40" s="562"/>
    </row>
    <row r="41" spans="1:8" ht="12.75">
      <c r="A41" s="576" t="s">
        <v>1183</v>
      </c>
      <c r="B41" s="582">
        <f>B42+B43</f>
        <v>600000</v>
      </c>
      <c r="C41" s="584">
        <f>C42+C43</f>
        <v>600000</v>
      </c>
      <c r="D41" s="582">
        <f>D42+D43</f>
        <v>751840.9</v>
      </c>
      <c r="E41" s="583">
        <f>E42+E43</f>
        <v>751840.9</v>
      </c>
      <c r="F41" s="592">
        <f t="shared" si="0"/>
        <v>100</v>
      </c>
      <c r="G41" s="580">
        <f t="shared" si="1"/>
        <v>125.30681666666668</v>
      </c>
      <c r="H41" s="562"/>
    </row>
    <row r="42" spans="1:8" ht="12.75">
      <c r="A42" s="593" t="s">
        <v>1184</v>
      </c>
      <c r="B42" s="563">
        <v>600000</v>
      </c>
      <c r="C42" s="588">
        <v>600000</v>
      </c>
      <c r="D42" s="594">
        <v>751840.9</v>
      </c>
      <c r="E42" s="595">
        <v>751840.9</v>
      </c>
      <c r="F42" s="592">
        <f t="shared" si="0"/>
        <v>100</v>
      </c>
      <c r="G42" s="580">
        <f t="shared" si="1"/>
        <v>125.30681666666668</v>
      </c>
      <c r="H42" s="562"/>
    </row>
    <row r="43" spans="1:8" ht="12.75">
      <c r="A43" s="570" t="s">
        <v>1185</v>
      </c>
      <c r="B43" s="596"/>
      <c r="C43" s="597"/>
      <c r="D43" s="598"/>
      <c r="E43" s="597"/>
      <c r="F43" s="599"/>
      <c r="G43" s="600"/>
      <c r="H43" s="562"/>
    </row>
    <row r="44" spans="1:8" ht="12.75">
      <c r="A44" s="543" t="s">
        <v>1186</v>
      </c>
      <c r="B44" s="562"/>
      <c r="C44" s="562"/>
      <c r="D44" s="562"/>
      <c r="E44" s="562"/>
      <c r="F44" s="562"/>
      <c r="G44" s="565"/>
      <c r="H44" s="562"/>
    </row>
    <row r="45" spans="1:8" ht="12.75">
      <c r="A45" s="497" t="s">
        <v>1187</v>
      </c>
      <c r="B45" s="562"/>
      <c r="C45" s="562"/>
      <c r="D45" s="562"/>
      <c r="E45" s="562"/>
      <c r="F45" s="562"/>
      <c r="G45" s="565"/>
      <c r="H45" s="562"/>
    </row>
    <row r="46" spans="1:8" ht="12.75">
      <c r="A46" s="562"/>
      <c r="B46" s="562"/>
      <c r="C46" s="562"/>
      <c r="D46" s="562"/>
      <c r="E46" s="562"/>
      <c r="F46" s="562"/>
      <c r="G46" s="565"/>
      <c r="H46" s="562"/>
    </row>
    <row r="47" spans="1:8" ht="12.75">
      <c r="A47" s="562"/>
      <c r="B47" s="562"/>
      <c r="C47" s="562"/>
      <c r="D47" s="562"/>
      <c r="E47" s="562"/>
      <c r="F47" s="562"/>
      <c r="G47" s="565"/>
      <c r="H47" s="562"/>
    </row>
    <row r="48" spans="1:8" ht="12.75">
      <c r="A48" s="562"/>
      <c r="B48" s="562"/>
      <c r="C48" s="562"/>
      <c r="D48" s="562"/>
      <c r="E48" s="562"/>
      <c r="F48" s="562"/>
      <c r="G48" s="565"/>
      <c r="H48" s="562"/>
    </row>
    <row r="49" spans="1:8" ht="12.75">
      <c r="A49" s="562"/>
      <c r="B49" s="562"/>
      <c r="C49" s="562"/>
      <c r="D49" s="562"/>
      <c r="E49" s="562"/>
      <c r="F49" s="562"/>
      <c r="G49" s="565"/>
      <c r="H49" s="562"/>
    </row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legacyDrawing r:id="rId2"/>
  <oleObjects>
    <oleObject progId="Equation.3" shapeId="18660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70.625" style="0" customWidth="1"/>
  </cols>
  <sheetData>
    <row r="1" spans="1:6" ht="12.75">
      <c r="A1" s="316" t="s">
        <v>1188</v>
      </c>
      <c r="B1" s="316"/>
      <c r="C1" s="601"/>
      <c r="D1" s="601"/>
      <c r="E1" s="601"/>
      <c r="F1" s="601"/>
    </row>
    <row r="2" spans="1:6" ht="12.75">
      <c r="A2" s="316" t="s">
        <v>1189</v>
      </c>
      <c r="B2" s="316"/>
      <c r="C2" s="602"/>
      <c r="D2" s="316"/>
      <c r="E2" s="52"/>
      <c r="F2" s="18"/>
    </row>
    <row r="3" spans="1:6" ht="12.75">
      <c r="A3" s="603"/>
      <c r="B3" s="603"/>
      <c r="C3" s="603"/>
      <c r="D3" s="603"/>
      <c r="E3" s="49" t="s">
        <v>1190</v>
      </c>
      <c r="F3" s="49"/>
    </row>
    <row r="4" spans="1:6" ht="12.75">
      <c r="A4" s="369"/>
      <c r="B4" s="604" t="s">
        <v>1143</v>
      </c>
      <c r="C4" s="1150" t="s">
        <v>1191</v>
      </c>
      <c r="D4" s="1151"/>
      <c r="E4" s="1152"/>
      <c r="F4" s="605"/>
    </row>
    <row r="5" spans="1:6" ht="12.75">
      <c r="A5" s="372" t="s">
        <v>1192</v>
      </c>
      <c r="B5" s="492" t="s">
        <v>1193</v>
      </c>
      <c r="C5" s="370" t="s">
        <v>1194</v>
      </c>
      <c r="D5" s="492" t="s">
        <v>1193</v>
      </c>
      <c r="E5" s="364" t="s">
        <v>1145</v>
      </c>
      <c r="F5" s="373"/>
    </row>
    <row r="6" spans="1:6" ht="12.75">
      <c r="A6" s="367"/>
      <c r="B6" s="494" t="s">
        <v>1195</v>
      </c>
      <c r="C6" s="606" t="s">
        <v>1196</v>
      </c>
      <c r="D6" s="494" t="s">
        <v>1195</v>
      </c>
      <c r="E6" s="493" t="s">
        <v>1148</v>
      </c>
      <c r="F6" s="399"/>
    </row>
    <row r="7" spans="1:6" ht="12.75">
      <c r="A7" s="607" t="s">
        <v>1197</v>
      </c>
      <c r="B7" s="608"/>
      <c r="D7" s="609"/>
      <c r="E7" s="610"/>
      <c r="F7" s="611" t="s">
        <v>1198</v>
      </c>
    </row>
    <row r="8" spans="1:6" ht="12.75">
      <c r="A8" s="372" t="s">
        <v>1199</v>
      </c>
      <c r="B8" s="372">
        <v>0</v>
      </c>
      <c r="C8" s="612"/>
      <c r="D8" s="612">
        <v>0</v>
      </c>
      <c r="E8" s="612"/>
      <c r="F8" s="612"/>
    </row>
    <row r="9" spans="1:6" ht="12.75">
      <c r="A9" s="372" t="s">
        <v>1200</v>
      </c>
      <c r="B9" s="372">
        <v>104190.3</v>
      </c>
      <c r="C9" s="613">
        <v>120207.7</v>
      </c>
      <c r="D9" s="613">
        <v>122206.9</v>
      </c>
      <c r="E9" s="613">
        <f>D9/C9*100</f>
        <v>101.66312141401923</v>
      </c>
      <c r="F9" s="613">
        <f>D9/B9*100</f>
        <v>117.2920127881386</v>
      </c>
    </row>
    <row r="10" spans="1:6" ht="12.75">
      <c r="A10" s="372" t="s">
        <v>1201</v>
      </c>
      <c r="B10" s="372">
        <v>94329.6</v>
      </c>
      <c r="C10" s="614">
        <v>120207.7</v>
      </c>
      <c r="D10" s="614">
        <v>114559</v>
      </c>
      <c r="E10" s="613">
        <f aca="true" t="shared" si="0" ref="E10:E15">D10/C10*100</f>
        <v>95.30088338766984</v>
      </c>
      <c r="F10" s="613">
        <f aca="true" t="shared" si="1" ref="F10:F17">D10/B10*100</f>
        <v>121.44544236379673</v>
      </c>
    </row>
    <row r="11" spans="1:6" ht="12.75">
      <c r="A11" s="372" t="s">
        <v>1202</v>
      </c>
      <c r="B11" s="615">
        <v>94329.6</v>
      </c>
      <c r="C11" s="616">
        <v>120207.7</v>
      </c>
      <c r="D11" s="616">
        <v>114559</v>
      </c>
      <c r="E11" s="613">
        <f t="shared" si="0"/>
        <v>95.30088338766984</v>
      </c>
      <c r="F11" s="613">
        <f t="shared" si="1"/>
        <v>121.44544236379673</v>
      </c>
    </row>
    <row r="12" spans="1:6" ht="12.75">
      <c r="A12" s="372" t="s">
        <v>1203</v>
      </c>
      <c r="B12" s="372">
        <v>94098.3</v>
      </c>
      <c r="C12" s="614">
        <f>C13+C14+C15</f>
        <v>108435.6</v>
      </c>
      <c r="D12" s="614">
        <f>D13+D14+D15</f>
        <v>103086</v>
      </c>
      <c r="E12" s="613">
        <f t="shared" si="0"/>
        <v>95.0665648550845</v>
      </c>
      <c r="F12" s="613">
        <f t="shared" si="1"/>
        <v>109.55139465856449</v>
      </c>
    </row>
    <row r="13" spans="1:6" ht="12.75">
      <c r="A13" s="372" t="s">
        <v>1204</v>
      </c>
      <c r="B13" s="372">
        <v>72670.1</v>
      </c>
      <c r="C13" s="614">
        <v>77078</v>
      </c>
      <c r="D13" s="614">
        <v>76209.3</v>
      </c>
      <c r="E13" s="613">
        <f t="shared" si="0"/>
        <v>98.87295985884428</v>
      </c>
      <c r="F13" s="613">
        <f t="shared" si="1"/>
        <v>104.87022860846483</v>
      </c>
    </row>
    <row r="14" spans="1:6" ht="12.75">
      <c r="A14" s="372" t="s">
        <v>1205</v>
      </c>
      <c r="B14" s="372">
        <v>7889.8</v>
      </c>
      <c r="C14" s="614">
        <v>8479.2</v>
      </c>
      <c r="D14" s="614">
        <v>8204.7</v>
      </c>
      <c r="E14" s="613">
        <f t="shared" si="0"/>
        <v>96.76266628927257</v>
      </c>
      <c r="F14" s="613">
        <f t="shared" si="1"/>
        <v>103.99122918198181</v>
      </c>
    </row>
    <row r="15" spans="1:6" ht="12.75">
      <c r="A15" s="372" t="s">
        <v>1206</v>
      </c>
      <c r="B15" s="372">
        <v>13538.4</v>
      </c>
      <c r="C15" s="614">
        <v>22878.4</v>
      </c>
      <c r="D15" s="614">
        <v>18672</v>
      </c>
      <c r="E15" s="613">
        <f t="shared" si="0"/>
        <v>81.61409888803412</v>
      </c>
      <c r="F15" s="613">
        <f t="shared" si="1"/>
        <v>137.91880872185783</v>
      </c>
    </row>
    <row r="16" spans="1:6" ht="12.75">
      <c r="A16" s="372" t="s">
        <v>1207</v>
      </c>
      <c r="B16" s="372"/>
      <c r="C16" s="617"/>
      <c r="D16" s="617"/>
      <c r="E16" s="613"/>
      <c r="F16" s="613"/>
    </row>
    <row r="17" spans="1:6" ht="12.75">
      <c r="A17" s="372" t="s">
        <v>1208</v>
      </c>
      <c r="B17" s="614">
        <f>B8+B9-B10</f>
        <v>9860.699999999997</v>
      </c>
      <c r="C17" s="617"/>
      <c r="D17" s="614">
        <f>D8+D9-D10</f>
        <v>7647.899999999994</v>
      </c>
      <c r="E17" s="613"/>
      <c r="F17" s="613">
        <f t="shared" si="1"/>
        <v>77.55940247649758</v>
      </c>
    </row>
    <row r="18" spans="1:6" ht="12.75">
      <c r="A18" s="372" t="s">
        <v>1209</v>
      </c>
      <c r="B18" s="372"/>
      <c r="C18" s="617"/>
      <c r="D18" s="617"/>
      <c r="E18" s="617"/>
      <c r="F18" s="617"/>
    </row>
    <row r="19" spans="1:6" ht="12.75">
      <c r="A19" s="367" t="s">
        <v>1210</v>
      </c>
      <c r="B19" s="367"/>
      <c r="C19" s="618"/>
      <c r="D19" s="618"/>
      <c r="E19" s="618"/>
      <c r="F19" s="618"/>
    </row>
    <row r="20" spans="1:6" ht="12.75">
      <c r="A20" s="607" t="s">
        <v>1211</v>
      </c>
      <c r="B20" s="607"/>
      <c r="C20" s="619"/>
      <c r="D20" s="619"/>
      <c r="E20" s="619"/>
      <c r="F20" s="619"/>
    </row>
    <row r="21" spans="1:6" ht="12.75">
      <c r="A21" s="372" t="s">
        <v>1199</v>
      </c>
      <c r="B21" s="372">
        <v>476.7</v>
      </c>
      <c r="C21" s="612"/>
      <c r="D21" s="612">
        <v>0</v>
      </c>
      <c r="E21" s="612"/>
      <c r="F21" s="612"/>
    </row>
    <row r="22" spans="1:6" ht="12.75">
      <c r="A22" s="372" t="s">
        <v>1212</v>
      </c>
      <c r="B22" s="372">
        <v>456450.1</v>
      </c>
      <c r="C22" s="613">
        <v>474821.5</v>
      </c>
      <c r="D22" s="613">
        <v>493506.3</v>
      </c>
      <c r="E22" s="613">
        <f>D22/C22*100</f>
        <v>103.9351208822684</v>
      </c>
      <c r="F22" s="613">
        <f aca="true" t="shared" si="2" ref="F22:F30">D22/B22*100</f>
        <v>108.11834634278752</v>
      </c>
    </row>
    <row r="23" spans="1:6" ht="12.75">
      <c r="A23" s="372" t="s">
        <v>1201</v>
      </c>
      <c r="B23" s="615">
        <v>439149.5</v>
      </c>
      <c r="C23" s="613">
        <v>474841.4</v>
      </c>
      <c r="D23" s="616">
        <v>446574</v>
      </c>
      <c r="E23" s="613">
        <f aca="true" t="shared" si="3" ref="E23:E28">D23/C23*100</f>
        <v>94.04698073925314</v>
      </c>
      <c r="F23" s="613">
        <f t="shared" si="2"/>
        <v>101.69065432159208</v>
      </c>
    </row>
    <row r="24" spans="1:6" ht="12.75">
      <c r="A24" s="372" t="s">
        <v>1202</v>
      </c>
      <c r="B24" s="372">
        <v>439149.5</v>
      </c>
      <c r="C24" s="613">
        <v>474841.4</v>
      </c>
      <c r="D24" s="614">
        <v>446574</v>
      </c>
      <c r="E24" s="613">
        <f t="shared" si="3"/>
        <v>94.04698073925314</v>
      </c>
      <c r="F24" s="613">
        <f t="shared" si="2"/>
        <v>101.69065432159208</v>
      </c>
    </row>
    <row r="25" spans="1:6" ht="12.75">
      <c r="A25" s="372" t="s">
        <v>1213</v>
      </c>
      <c r="B25" s="372">
        <v>422769.5</v>
      </c>
      <c r="C25" s="614">
        <f>C26+C27+C28</f>
        <v>457976.39999999997</v>
      </c>
      <c r="D25" s="614">
        <f>D26+D27+D28</f>
        <v>437802.4</v>
      </c>
      <c r="E25" s="613">
        <f t="shared" si="3"/>
        <v>95.59496952244702</v>
      </c>
      <c r="F25" s="613">
        <f t="shared" si="2"/>
        <v>103.55581469334945</v>
      </c>
    </row>
    <row r="26" spans="1:6" ht="12.75">
      <c r="A26" s="372" t="s">
        <v>1214</v>
      </c>
      <c r="B26" s="372">
        <v>335863.8</v>
      </c>
      <c r="C26" s="614">
        <v>354974.8</v>
      </c>
      <c r="D26" s="614">
        <v>346642.7</v>
      </c>
      <c r="E26" s="613">
        <f t="shared" si="3"/>
        <v>97.65276295669439</v>
      </c>
      <c r="F26" s="613">
        <f t="shared" si="2"/>
        <v>103.20930686784347</v>
      </c>
    </row>
    <row r="27" spans="1:6" ht="12.75">
      <c r="A27" s="372" t="s">
        <v>1215</v>
      </c>
      <c r="B27" s="372">
        <v>7224.9</v>
      </c>
      <c r="C27" s="614">
        <v>8119.8</v>
      </c>
      <c r="D27" s="614">
        <v>7377.3</v>
      </c>
      <c r="E27" s="613">
        <f t="shared" si="3"/>
        <v>90.85568610064287</v>
      </c>
      <c r="F27" s="613">
        <f t="shared" si="2"/>
        <v>102.10937175601047</v>
      </c>
    </row>
    <row r="28" spans="1:6" ht="12.75">
      <c r="A28" s="372" t="s">
        <v>1206</v>
      </c>
      <c r="B28" s="372">
        <v>79680.8</v>
      </c>
      <c r="C28" s="614">
        <v>94881.8</v>
      </c>
      <c r="D28" s="614">
        <v>83782.4</v>
      </c>
      <c r="E28" s="613">
        <f t="shared" si="3"/>
        <v>88.30186611130901</v>
      </c>
      <c r="F28" s="613">
        <f t="shared" si="2"/>
        <v>105.14753867933051</v>
      </c>
    </row>
    <row r="29" spans="1:6" ht="12.75">
      <c r="A29" s="372" t="s">
        <v>1216</v>
      </c>
      <c r="B29" s="372"/>
      <c r="C29" s="617"/>
      <c r="D29" s="617"/>
      <c r="E29" s="613"/>
      <c r="F29" s="613"/>
    </row>
    <row r="30" spans="1:6" ht="12.75">
      <c r="A30" s="372" t="s">
        <v>1217</v>
      </c>
      <c r="B30" s="614">
        <f>B21+B22-B23</f>
        <v>17777.29999999999</v>
      </c>
      <c r="C30" s="617"/>
      <c r="D30" s="614">
        <f>D21+D22-D23</f>
        <v>46932.29999999999</v>
      </c>
      <c r="E30" s="613"/>
      <c r="F30" s="613">
        <f t="shared" si="2"/>
        <v>264.00128253446826</v>
      </c>
    </row>
    <row r="31" spans="1:6" ht="12.75">
      <c r="A31" s="372" t="s">
        <v>1209</v>
      </c>
      <c r="B31" s="372"/>
      <c r="C31" s="617"/>
      <c r="D31" s="617"/>
      <c r="E31" s="617"/>
      <c r="F31" s="617"/>
    </row>
    <row r="32" spans="1:6" ht="12.75">
      <c r="A32" s="367" t="s">
        <v>1210</v>
      </c>
      <c r="B32" s="367"/>
      <c r="C32" s="618"/>
      <c r="D32" s="618"/>
      <c r="E32" s="618"/>
      <c r="F32" s="618"/>
    </row>
    <row r="33" spans="1:6" ht="12.75">
      <c r="A33" s="607" t="s">
        <v>1218</v>
      </c>
      <c r="B33" s="607"/>
      <c r="C33" s="619"/>
      <c r="D33" s="619"/>
      <c r="E33" s="619"/>
      <c r="F33" s="619"/>
    </row>
    <row r="34" spans="1:6" ht="12.75">
      <c r="A34" s="372" t="s">
        <v>1199</v>
      </c>
      <c r="B34" s="372">
        <v>19335.3</v>
      </c>
      <c r="C34" s="612"/>
      <c r="D34" s="612">
        <v>66807.6</v>
      </c>
      <c r="E34" s="612"/>
      <c r="F34" s="612"/>
    </row>
    <row r="35" spans="1:6" ht="12.75">
      <c r="A35" s="372" t="s">
        <v>1212</v>
      </c>
      <c r="B35" s="372">
        <v>5340292.2</v>
      </c>
      <c r="C35" s="613">
        <v>5374892.9</v>
      </c>
      <c r="D35" s="613">
        <v>5546550</v>
      </c>
      <c r="E35" s="613">
        <f>D35/C35*100</f>
        <v>103.1936841011288</v>
      </c>
      <c r="F35" s="613">
        <f aca="true" t="shared" si="4" ref="F35:F41">D35/B35*100</f>
        <v>103.86229427670644</v>
      </c>
    </row>
    <row r="36" spans="1:6" ht="12.75">
      <c r="A36" s="372" t="s">
        <v>1201</v>
      </c>
      <c r="B36" s="615">
        <v>4728820.1</v>
      </c>
      <c r="C36" s="613">
        <v>5374892.7</v>
      </c>
      <c r="D36" s="616">
        <v>5146655.8</v>
      </c>
      <c r="E36" s="613">
        <f aca="true" t="shared" si="5" ref="E36:E41">D36/C36*100</f>
        <v>95.75364732397354</v>
      </c>
      <c r="F36" s="613">
        <f t="shared" si="4"/>
        <v>108.83593985738642</v>
      </c>
    </row>
    <row r="37" spans="1:6" ht="12.75">
      <c r="A37" s="372" t="s">
        <v>1219</v>
      </c>
      <c r="B37" s="372">
        <v>4728820.1</v>
      </c>
      <c r="C37" s="613">
        <v>5374892.7</v>
      </c>
      <c r="D37" s="614">
        <v>5146655.8</v>
      </c>
      <c r="E37" s="613">
        <f t="shared" si="5"/>
        <v>95.75364732397354</v>
      </c>
      <c r="F37" s="613">
        <f t="shared" si="4"/>
        <v>108.83593985738642</v>
      </c>
    </row>
    <row r="38" spans="1:6" ht="12.75">
      <c r="A38" s="372" t="s">
        <v>1213</v>
      </c>
      <c r="B38" s="615">
        <v>4543869.3</v>
      </c>
      <c r="C38" s="616">
        <f>C39+C40+C41</f>
        <v>5027717.8</v>
      </c>
      <c r="D38" s="616">
        <f>D39+D40+D41</f>
        <v>4883264.1</v>
      </c>
      <c r="E38" s="613">
        <f t="shared" si="5"/>
        <v>97.12685346023198</v>
      </c>
      <c r="F38" s="613">
        <f t="shared" si="4"/>
        <v>107.4692905449547</v>
      </c>
    </row>
    <row r="39" spans="1:6" ht="12.75">
      <c r="A39" s="372" t="s">
        <v>1214</v>
      </c>
      <c r="B39" s="372">
        <v>2817504.7</v>
      </c>
      <c r="C39" s="614">
        <v>2800588</v>
      </c>
      <c r="D39" s="614">
        <v>2862466.7</v>
      </c>
      <c r="E39" s="613">
        <f t="shared" si="5"/>
        <v>102.20948957861707</v>
      </c>
      <c r="F39" s="613">
        <f t="shared" si="4"/>
        <v>101.59580922793137</v>
      </c>
    </row>
    <row r="40" spans="1:6" ht="12.75">
      <c r="A40" s="372" t="s">
        <v>1215</v>
      </c>
      <c r="B40" s="372">
        <v>298635.7</v>
      </c>
      <c r="C40" s="614">
        <v>308064.4</v>
      </c>
      <c r="D40" s="614">
        <v>296729</v>
      </c>
      <c r="E40" s="613">
        <f t="shared" si="5"/>
        <v>96.32044468624092</v>
      </c>
      <c r="F40" s="613">
        <f t="shared" si="4"/>
        <v>99.3615297836126</v>
      </c>
    </row>
    <row r="41" spans="1:6" ht="12.75">
      <c r="A41" s="372" t="s">
        <v>1206</v>
      </c>
      <c r="B41" s="372">
        <v>1427728.9</v>
      </c>
      <c r="C41" s="614">
        <v>1919065.4</v>
      </c>
      <c r="D41" s="614">
        <v>1724068.4</v>
      </c>
      <c r="E41" s="613">
        <f t="shared" si="5"/>
        <v>89.83896015216574</v>
      </c>
      <c r="F41" s="613">
        <f t="shared" si="4"/>
        <v>120.75600626981775</v>
      </c>
    </row>
    <row r="42" spans="1:6" ht="12.75">
      <c r="A42" s="367" t="s">
        <v>1216</v>
      </c>
      <c r="B42" s="367"/>
      <c r="C42" s="618"/>
      <c r="D42" s="620"/>
      <c r="E42" s="621"/>
      <c r="F42" s="621"/>
    </row>
    <row r="43" spans="1:6" ht="12.75">
      <c r="A43" s="52"/>
      <c r="B43" s="52"/>
      <c r="C43" s="622"/>
      <c r="D43" s="623"/>
      <c r="E43" s="129"/>
      <c r="F43" s="624"/>
    </row>
    <row r="44" spans="1:6" ht="12.75">
      <c r="A44" s="50" t="s">
        <v>1220</v>
      </c>
      <c r="B44" s="50"/>
      <c r="C44" s="625"/>
      <c r="D44" s="625"/>
      <c r="E44" s="625"/>
      <c r="F44" s="626"/>
    </row>
    <row r="45" spans="1:6" ht="12.75">
      <c r="A45" s="372" t="s">
        <v>1217</v>
      </c>
      <c r="B45" s="614">
        <f>B34+B35-B36</f>
        <v>630807.4000000004</v>
      </c>
      <c r="C45" s="617"/>
      <c r="D45" s="614">
        <f>D34+D35-D36</f>
        <v>466701.7999999998</v>
      </c>
      <c r="E45" s="613"/>
      <c r="F45" s="613">
        <f>D45/B45*100</f>
        <v>73.98483277146074</v>
      </c>
    </row>
    <row r="46" spans="1:6" ht="12.75">
      <c r="A46" s="372" t="s">
        <v>1209</v>
      </c>
      <c r="B46" s="372"/>
      <c r="C46" s="617"/>
      <c r="D46" s="617"/>
      <c r="E46" s="617"/>
      <c r="F46" s="617"/>
    </row>
    <row r="47" spans="1:6" ht="12.75">
      <c r="A47" s="367" t="s">
        <v>1210</v>
      </c>
      <c r="B47" s="367"/>
      <c r="C47" s="618"/>
      <c r="D47" s="618"/>
      <c r="E47" s="618"/>
      <c r="F47" s="618"/>
    </row>
    <row r="48" spans="1:6" ht="12.75">
      <c r="A48" s="627" t="s">
        <v>1221</v>
      </c>
      <c r="B48" s="627"/>
      <c r="C48" s="618"/>
      <c r="D48" s="618"/>
      <c r="E48" s="618"/>
      <c r="F48" s="618"/>
    </row>
    <row r="49" spans="1:6" ht="12.75">
      <c r="A49" s="372" t="s">
        <v>1199</v>
      </c>
      <c r="B49" s="372">
        <v>39571.5</v>
      </c>
      <c r="C49" s="612"/>
      <c r="D49" s="612">
        <v>953.3</v>
      </c>
      <c r="E49" s="612"/>
      <c r="F49" s="612"/>
    </row>
    <row r="50" spans="1:6" ht="12.75">
      <c r="A50" s="372" t="s">
        <v>1212</v>
      </c>
      <c r="B50" s="372">
        <v>2203697.3</v>
      </c>
      <c r="C50" s="613">
        <v>2238379.6</v>
      </c>
      <c r="D50" s="613">
        <v>2219689.4</v>
      </c>
      <c r="E50" s="613">
        <f>D50/C50*100</f>
        <v>99.16501204710764</v>
      </c>
      <c r="F50" s="613">
        <f aca="true" t="shared" si="6" ref="F50:F56">D50/B50*100</f>
        <v>100.72569404155462</v>
      </c>
    </row>
    <row r="51" spans="1:6" ht="12.75">
      <c r="A51" s="372" t="s">
        <v>1201</v>
      </c>
      <c r="B51" s="615">
        <v>1981011.4</v>
      </c>
      <c r="C51" s="613">
        <v>2238379.6</v>
      </c>
      <c r="D51" s="616">
        <v>2124742.2</v>
      </c>
      <c r="E51" s="613">
        <f aca="true" t="shared" si="7" ref="E51:E56">D51/C51*100</f>
        <v>94.92322928604247</v>
      </c>
      <c r="F51" s="613">
        <f t="shared" si="6"/>
        <v>107.25542518331798</v>
      </c>
    </row>
    <row r="52" spans="1:6" ht="12.75">
      <c r="A52" s="372" t="s">
        <v>1219</v>
      </c>
      <c r="B52" s="372">
        <v>1981011.4</v>
      </c>
      <c r="C52" s="613">
        <v>2238379.6</v>
      </c>
      <c r="D52" s="614">
        <v>2124742.2</v>
      </c>
      <c r="E52" s="613">
        <f t="shared" si="7"/>
        <v>94.92322928604247</v>
      </c>
      <c r="F52" s="613">
        <f t="shared" si="6"/>
        <v>107.25542518331798</v>
      </c>
    </row>
    <row r="53" spans="1:6" ht="12.75">
      <c r="A53" s="372" t="s">
        <v>1213</v>
      </c>
      <c r="B53" s="372">
        <v>1977625.5</v>
      </c>
      <c r="C53" s="614">
        <f>C54+C55+C56</f>
        <v>2192607.1</v>
      </c>
      <c r="D53" s="614">
        <f>D54+D55+D56</f>
        <v>2091029.0999999999</v>
      </c>
      <c r="E53" s="613">
        <f t="shared" si="7"/>
        <v>95.36725024743374</v>
      </c>
      <c r="F53" s="613">
        <f t="shared" si="6"/>
        <v>105.73433139894281</v>
      </c>
    </row>
    <row r="54" spans="1:6" ht="12.75">
      <c r="A54" s="372" t="s">
        <v>1214</v>
      </c>
      <c r="B54" s="372">
        <v>1228096.9</v>
      </c>
      <c r="C54" s="614">
        <v>1270242.6</v>
      </c>
      <c r="D54" s="614">
        <v>1241609.2</v>
      </c>
      <c r="E54" s="613">
        <f t="shared" si="7"/>
        <v>97.74583217410594</v>
      </c>
      <c r="F54" s="613">
        <f t="shared" si="6"/>
        <v>101.10026334241215</v>
      </c>
    </row>
    <row r="55" spans="1:6" ht="12.75">
      <c r="A55" s="372" t="s">
        <v>1215</v>
      </c>
      <c r="B55" s="372">
        <v>133695.6</v>
      </c>
      <c r="C55" s="614">
        <v>140036.3</v>
      </c>
      <c r="D55" s="614">
        <v>135577.4</v>
      </c>
      <c r="E55" s="613">
        <f t="shared" si="7"/>
        <v>96.81589702098671</v>
      </c>
      <c r="F55" s="613">
        <f t="shared" si="6"/>
        <v>101.40752575253036</v>
      </c>
    </row>
    <row r="56" spans="1:6" ht="12.75">
      <c r="A56" s="372" t="s">
        <v>1206</v>
      </c>
      <c r="B56" s="372">
        <v>615833</v>
      </c>
      <c r="C56" s="614">
        <v>782328.2</v>
      </c>
      <c r="D56" s="614">
        <v>713842.5</v>
      </c>
      <c r="E56" s="613">
        <f t="shared" si="7"/>
        <v>91.24591188199531</v>
      </c>
      <c r="F56" s="613">
        <f t="shared" si="6"/>
        <v>115.91494772121662</v>
      </c>
    </row>
    <row r="57" spans="1:6" ht="12.75">
      <c r="A57" s="372" t="s">
        <v>1216</v>
      </c>
      <c r="B57" s="372"/>
      <c r="C57" s="614"/>
      <c r="D57" s="614"/>
      <c r="E57" s="613"/>
      <c r="F57" s="613"/>
    </row>
    <row r="58" spans="1:6" ht="12.75">
      <c r="A58" s="372" t="s">
        <v>1217</v>
      </c>
      <c r="B58" s="614">
        <f>B49+B50-B51</f>
        <v>262257.3999999999</v>
      </c>
      <c r="C58" s="617"/>
      <c r="D58" s="614">
        <f>D49+D50-D51</f>
        <v>95900.49999999953</v>
      </c>
      <c r="E58" s="613"/>
      <c r="F58" s="613"/>
    </row>
    <row r="59" spans="1:6" ht="12.75">
      <c r="A59" s="372" t="s">
        <v>1209</v>
      </c>
      <c r="B59" s="372"/>
      <c r="C59" s="617"/>
      <c r="D59" s="617"/>
      <c r="E59" s="617"/>
      <c r="F59" s="617"/>
    </row>
    <row r="60" spans="1:6" ht="12.75">
      <c r="A60" s="367" t="s">
        <v>1210</v>
      </c>
      <c r="B60" s="372"/>
      <c r="C60" s="617"/>
      <c r="D60" s="617"/>
      <c r="E60" s="617"/>
      <c r="F60" s="617"/>
    </row>
    <row r="61" spans="1:6" ht="12.75">
      <c r="A61" s="607" t="s">
        <v>1222</v>
      </c>
      <c r="B61" s="607"/>
      <c r="C61" s="619"/>
      <c r="D61" s="619"/>
      <c r="E61" s="619"/>
      <c r="F61" s="619"/>
    </row>
    <row r="62" spans="1:6" ht="12.75">
      <c r="A62" s="372" t="s">
        <v>1199</v>
      </c>
      <c r="B62" s="372">
        <v>0</v>
      </c>
      <c r="C62" s="612"/>
      <c r="D62" s="612">
        <v>0</v>
      </c>
      <c r="E62" s="612"/>
      <c r="F62" s="612"/>
    </row>
    <row r="63" spans="1:6" ht="12.75">
      <c r="A63" s="372" t="s">
        <v>1212</v>
      </c>
      <c r="B63" s="372">
        <v>95338.3</v>
      </c>
      <c r="C63" s="613">
        <v>103997.8</v>
      </c>
      <c r="D63" s="613">
        <v>102751.9</v>
      </c>
      <c r="E63" s="613">
        <f>D63/C63*100</f>
        <v>98.80199388833223</v>
      </c>
      <c r="F63" s="613">
        <f aca="true" t="shared" si="8" ref="F63:F71">D63/B63*100</f>
        <v>107.77609837809148</v>
      </c>
    </row>
    <row r="64" spans="1:6" ht="12.75">
      <c r="A64" s="372" t="s">
        <v>1201</v>
      </c>
      <c r="B64" s="615">
        <v>79005</v>
      </c>
      <c r="C64" s="613">
        <v>103997.8</v>
      </c>
      <c r="D64" s="616">
        <v>91360.5</v>
      </c>
      <c r="E64" s="613">
        <f aca="true" t="shared" si="9" ref="E64:E69">D64/C64*100</f>
        <v>87.8484929488893</v>
      </c>
      <c r="F64" s="613">
        <f t="shared" si="8"/>
        <v>115.63888361496109</v>
      </c>
    </row>
    <row r="65" spans="1:6" ht="12.75">
      <c r="A65" s="372" t="s">
        <v>1219</v>
      </c>
      <c r="B65" s="372">
        <v>79005</v>
      </c>
      <c r="C65" s="613">
        <v>103997.8</v>
      </c>
      <c r="D65" s="614">
        <v>91360.5</v>
      </c>
      <c r="E65" s="613">
        <f t="shared" si="9"/>
        <v>87.8484929488893</v>
      </c>
      <c r="F65" s="613">
        <f t="shared" si="8"/>
        <v>115.63888361496109</v>
      </c>
    </row>
    <row r="66" spans="1:6" ht="12.75">
      <c r="A66" s="372" t="s">
        <v>1213</v>
      </c>
      <c r="B66" s="372">
        <v>79005</v>
      </c>
      <c r="C66" s="614">
        <f>C67+C68+C69</f>
        <v>86355.9</v>
      </c>
      <c r="D66" s="614">
        <f>D67+D68+D69</f>
        <v>84089.3</v>
      </c>
      <c r="E66" s="613">
        <f t="shared" si="9"/>
        <v>97.37528066987896</v>
      </c>
      <c r="F66" s="613">
        <f t="shared" si="8"/>
        <v>106.4354154800329</v>
      </c>
    </row>
    <row r="67" spans="1:6" ht="12.75">
      <c r="A67" s="372" t="s">
        <v>1214</v>
      </c>
      <c r="B67" s="372">
        <v>45921.4</v>
      </c>
      <c r="C67" s="614">
        <v>51033.9</v>
      </c>
      <c r="D67" s="614">
        <v>50672.4</v>
      </c>
      <c r="E67" s="613">
        <f t="shared" si="9"/>
        <v>99.29164731678355</v>
      </c>
      <c r="F67" s="613">
        <f t="shared" si="8"/>
        <v>110.34593893043329</v>
      </c>
    </row>
    <row r="68" spans="1:6" ht="12.75">
      <c r="A68" s="372" t="s">
        <v>1215</v>
      </c>
      <c r="B68" s="372">
        <v>4807.2</v>
      </c>
      <c r="C68" s="614">
        <v>5613.5</v>
      </c>
      <c r="D68" s="614">
        <v>4474.7</v>
      </c>
      <c r="E68" s="613">
        <f t="shared" si="9"/>
        <v>79.7131914135566</v>
      </c>
      <c r="F68" s="613">
        <f t="shared" si="8"/>
        <v>93.08329172907305</v>
      </c>
    </row>
    <row r="69" spans="1:6" ht="12.75">
      <c r="A69" s="372" t="s">
        <v>1206</v>
      </c>
      <c r="B69" s="372">
        <v>28276.4</v>
      </c>
      <c r="C69" s="614">
        <v>29708.5</v>
      </c>
      <c r="D69" s="614">
        <v>28942.2</v>
      </c>
      <c r="E69" s="613">
        <f t="shared" si="9"/>
        <v>97.420603530976</v>
      </c>
      <c r="F69" s="613">
        <f t="shared" si="8"/>
        <v>102.35461374149469</v>
      </c>
    </row>
    <row r="70" spans="1:6" ht="12.75">
      <c r="A70" s="372" t="s">
        <v>1216</v>
      </c>
      <c r="B70" s="372"/>
      <c r="C70" s="617"/>
      <c r="D70" s="617"/>
      <c r="E70" s="613"/>
      <c r="F70" s="613"/>
    </row>
    <row r="71" spans="1:6" ht="12.75">
      <c r="A71" s="372" t="s">
        <v>1217</v>
      </c>
      <c r="B71" s="614">
        <f>B62+B63-B64</f>
        <v>16333.300000000003</v>
      </c>
      <c r="C71" s="617"/>
      <c r="D71" s="614">
        <f>D62+D63-D64</f>
        <v>11391.399999999994</v>
      </c>
      <c r="E71" s="613"/>
      <c r="F71" s="613">
        <f t="shared" si="8"/>
        <v>69.74340763960738</v>
      </c>
    </row>
    <row r="72" spans="1:6" ht="12.75">
      <c r="A72" s="372" t="s">
        <v>1209</v>
      </c>
      <c r="B72" s="372"/>
      <c r="C72" s="617"/>
      <c r="D72" s="617"/>
      <c r="E72" s="617"/>
      <c r="F72" s="617"/>
    </row>
    <row r="73" spans="1:6" ht="12.75">
      <c r="A73" s="367" t="s">
        <v>1210</v>
      </c>
      <c r="B73" s="372"/>
      <c r="C73" s="617"/>
      <c r="D73" s="617"/>
      <c r="E73" s="617"/>
      <c r="F73" s="617"/>
    </row>
    <row r="74" spans="1:6" ht="12.75">
      <c r="A74" s="607" t="s">
        <v>1223</v>
      </c>
      <c r="B74" s="607"/>
      <c r="C74" s="619"/>
      <c r="D74" s="619"/>
      <c r="E74" s="619"/>
      <c r="F74" s="619"/>
    </row>
    <row r="75" spans="1:6" ht="12.75">
      <c r="A75" s="372" t="s">
        <v>1199</v>
      </c>
      <c r="B75" s="372">
        <v>5072.3</v>
      </c>
      <c r="C75" s="612"/>
      <c r="D75" s="612">
        <v>747.9</v>
      </c>
      <c r="E75" s="612"/>
      <c r="F75" s="613">
        <f aca="true" t="shared" si="10" ref="F75:F82">D75/B75*100</f>
        <v>14.744790331802141</v>
      </c>
    </row>
    <row r="76" spans="1:6" ht="12.75">
      <c r="A76" s="372" t="s">
        <v>1212</v>
      </c>
      <c r="B76" s="372">
        <v>331691.5</v>
      </c>
      <c r="C76" s="613">
        <v>347322.8</v>
      </c>
      <c r="D76" s="613">
        <v>339465.3</v>
      </c>
      <c r="E76" s="613">
        <f aca="true" t="shared" si="11" ref="E76:E82">D76/C76*100</f>
        <v>97.73769530822624</v>
      </c>
      <c r="F76" s="613">
        <f t="shared" si="10"/>
        <v>102.34368381462895</v>
      </c>
    </row>
    <row r="77" spans="1:6" ht="12.75">
      <c r="A77" s="372" t="s">
        <v>1201</v>
      </c>
      <c r="B77" s="616">
        <v>294593</v>
      </c>
      <c r="C77" s="613">
        <v>347322.7</v>
      </c>
      <c r="D77" s="616">
        <v>310661.4</v>
      </c>
      <c r="E77" s="613">
        <f t="shared" si="11"/>
        <v>89.44460007940742</v>
      </c>
      <c r="F77" s="613">
        <f t="shared" si="10"/>
        <v>105.45444053321023</v>
      </c>
    </row>
    <row r="78" spans="1:6" ht="12.75">
      <c r="A78" s="372" t="s">
        <v>1219</v>
      </c>
      <c r="B78" s="613">
        <v>294593</v>
      </c>
      <c r="C78" s="613">
        <v>347322.7</v>
      </c>
      <c r="D78" s="614">
        <v>310661.4</v>
      </c>
      <c r="E78" s="613">
        <f t="shared" si="11"/>
        <v>89.44460007940742</v>
      </c>
      <c r="F78" s="613">
        <f t="shared" si="10"/>
        <v>105.45444053321023</v>
      </c>
    </row>
    <row r="79" spans="1:6" ht="12.75">
      <c r="A79" s="372" t="s">
        <v>1213</v>
      </c>
      <c r="B79" s="613">
        <v>291498</v>
      </c>
      <c r="C79" s="614">
        <f>C80+C81+C82</f>
        <v>344672.7</v>
      </c>
      <c r="D79" s="614">
        <f>D80+D81+D82</f>
        <v>308617.4</v>
      </c>
      <c r="E79" s="613">
        <f t="shared" si="11"/>
        <v>89.53926435136871</v>
      </c>
      <c r="F79" s="613">
        <f t="shared" si="10"/>
        <v>105.87290478836906</v>
      </c>
    </row>
    <row r="80" spans="1:6" ht="12.75">
      <c r="A80" s="372" t="s">
        <v>1214</v>
      </c>
      <c r="B80" s="372">
        <v>187101.2</v>
      </c>
      <c r="C80" s="614">
        <v>199377.2</v>
      </c>
      <c r="D80" s="614">
        <v>191405.4</v>
      </c>
      <c r="E80" s="613">
        <f t="shared" si="11"/>
        <v>96.00164913540765</v>
      </c>
      <c r="F80" s="613">
        <f t="shared" si="10"/>
        <v>102.30046627172887</v>
      </c>
    </row>
    <row r="81" spans="1:6" ht="12.75">
      <c r="A81" s="372" t="s">
        <v>1215</v>
      </c>
      <c r="B81" s="372">
        <v>19367.4</v>
      </c>
      <c r="C81" s="617">
        <v>21932.6</v>
      </c>
      <c r="D81" s="614">
        <v>21024.9</v>
      </c>
      <c r="E81" s="613">
        <f t="shared" si="11"/>
        <v>95.86141177972517</v>
      </c>
      <c r="F81" s="613">
        <f t="shared" si="10"/>
        <v>108.55819573097061</v>
      </c>
    </row>
    <row r="82" spans="1:6" ht="12.75">
      <c r="A82" s="628" t="s">
        <v>1206</v>
      </c>
      <c r="B82" s="372">
        <v>85029.4</v>
      </c>
      <c r="C82" s="614">
        <v>123362.9</v>
      </c>
      <c r="D82" s="614">
        <v>96187.1</v>
      </c>
      <c r="E82" s="613">
        <f t="shared" si="11"/>
        <v>77.97084861007646</v>
      </c>
      <c r="F82" s="624">
        <f t="shared" si="10"/>
        <v>113.12216715630126</v>
      </c>
    </row>
    <row r="83" spans="1:6" ht="12.75">
      <c r="A83" s="615" t="s">
        <v>1216</v>
      </c>
      <c r="B83" s="615"/>
      <c r="C83" s="629"/>
      <c r="D83" s="617"/>
      <c r="E83" s="624"/>
      <c r="F83" s="613"/>
    </row>
    <row r="84" spans="1:6" ht="12.75">
      <c r="A84" s="615" t="s">
        <v>1217</v>
      </c>
      <c r="B84" s="614">
        <f>B75+B76-B77</f>
        <v>42170.79999999999</v>
      </c>
      <c r="C84" s="617"/>
      <c r="D84" s="614">
        <f>D75+D76-D77</f>
        <v>29551.79999999999</v>
      </c>
      <c r="E84" s="617"/>
      <c r="F84" s="613"/>
    </row>
    <row r="85" spans="1:6" ht="12.75">
      <c r="A85" s="135" t="s">
        <v>1209</v>
      </c>
      <c r="B85" s="135"/>
      <c r="C85" s="618"/>
      <c r="D85" s="618"/>
      <c r="E85" s="618"/>
      <c r="F85" s="618"/>
    </row>
    <row r="86" spans="1:6" ht="12.75">
      <c r="A86" s="52"/>
      <c r="B86" s="52"/>
      <c r="C86" s="622"/>
      <c r="D86" s="622"/>
      <c r="E86" s="622"/>
      <c r="F86" s="622"/>
    </row>
    <row r="87" spans="1:6" ht="12.75">
      <c r="A87" s="52" t="s">
        <v>1220</v>
      </c>
      <c r="B87" s="52"/>
      <c r="C87" s="312"/>
      <c r="D87" s="312"/>
      <c r="E87" s="312"/>
      <c r="F87" s="129"/>
    </row>
    <row r="88" spans="1:6" ht="12.75">
      <c r="A88" s="630" t="s">
        <v>1210</v>
      </c>
      <c r="B88" s="630"/>
      <c r="C88" s="619"/>
      <c r="D88" s="619"/>
      <c r="E88" s="619"/>
      <c r="F88" s="619"/>
    </row>
    <row r="89" spans="1:6" ht="12.75">
      <c r="A89" s="631" t="s">
        <v>1224</v>
      </c>
      <c r="B89" s="631"/>
      <c r="C89" s="619"/>
      <c r="D89" s="619"/>
      <c r="E89" s="619"/>
      <c r="F89" s="619"/>
    </row>
    <row r="90" spans="1:6" ht="12.75">
      <c r="A90" s="632" t="s">
        <v>1199</v>
      </c>
      <c r="B90" s="632">
        <v>0</v>
      </c>
      <c r="C90" s="612"/>
      <c r="D90" s="612">
        <v>0</v>
      </c>
      <c r="E90" s="612"/>
      <c r="F90" s="612"/>
    </row>
    <row r="91" spans="1:6" ht="12.75">
      <c r="A91" s="615" t="s">
        <v>1212</v>
      </c>
      <c r="B91" s="615">
        <v>68681.6</v>
      </c>
      <c r="C91" s="613">
        <v>66410.8</v>
      </c>
      <c r="D91" s="613">
        <v>66304.8</v>
      </c>
      <c r="E91" s="613">
        <f aca="true" t="shared" si="12" ref="E91:E96">D91/C91*100</f>
        <v>99.84038740686756</v>
      </c>
      <c r="F91" s="613">
        <f aca="true" t="shared" si="13" ref="F91:F99">D91/B91*100</f>
        <v>96.53939337464473</v>
      </c>
    </row>
    <row r="92" spans="1:6" ht="12.75">
      <c r="A92" s="615" t="s">
        <v>1201</v>
      </c>
      <c r="B92" s="615">
        <v>64749.8</v>
      </c>
      <c r="C92" s="613">
        <v>66410.8</v>
      </c>
      <c r="D92" s="616">
        <v>65591.4</v>
      </c>
      <c r="E92" s="613">
        <f t="shared" si="12"/>
        <v>98.7661645395026</v>
      </c>
      <c r="F92" s="613">
        <f t="shared" si="13"/>
        <v>101.2997723545092</v>
      </c>
    </row>
    <row r="93" spans="1:6" ht="12.75">
      <c r="A93" s="615" t="s">
        <v>1219</v>
      </c>
      <c r="B93" s="615">
        <v>64749.8</v>
      </c>
      <c r="C93" s="613">
        <v>66410.8</v>
      </c>
      <c r="D93" s="614">
        <v>65591.4</v>
      </c>
      <c r="E93" s="613">
        <f t="shared" si="12"/>
        <v>98.7661645395026</v>
      </c>
      <c r="F93" s="613">
        <f t="shared" si="13"/>
        <v>101.2997723545092</v>
      </c>
    </row>
    <row r="94" spans="1:6" ht="12.75">
      <c r="A94" s="615" t="s">
        <v>1213</v>
      </c>
      <c r="B94" s="615">
        <v>61610.2</v>
      </c>
      <c r="C94" s="614">
        <f>C95+C96+C97</f>
        <v>65639.8</v>
      </c>
      <c r="D94" s="614">
        <f>D95+D96+D97</f>
        <v>64851.899999999994</v>
      </c>
      <c r="E94" s="613">
        <f t="shared" si="12"/>
        <v>98.7996611811736</v>
      </c>
      <c r="F94" s="613">
        <f t="shared" si="13"/>
        <v>105.26162875627736</v>
      </c>
    </row>
    <row r="95" spans="1:6" ht="12.75">
      <c r="A95" s="615" t="s">
        <v>1214</v>
      </c>
      <c r="B95" s="615">
        <v>36625.8</v>
      </c>
      <c r="C95" s="614">
        <v>36127.5</v>
      </c>
      <c r="D95" s="614">
        <v>36127.5</v>
      </c>
      <c r="E95" s="613">
        <f t="shared" si="12"/>
        <v>100</v>
      </c>
      <c r="F95" s="613">
        <f t="shared" si="13"/>
        <v>98.6394836426781</v>
      </c>
    </row>
    <row r="96" spans="1:6" ht="12.75">
      <c r="A96" s="615" t="s">
        <v>1215</v>
      </c>
      <c r="B96" s="615">
        <v>4015.6</v>
      </c>
      <c r="C96" s="614">
        <v>3974.1</v>
      </c>
      <c r="D96" s="614">
        <v>3849.1</v>
      </c>
      <c r="E96" s="616">
        <f t="shared" si="12"/>
        <v>96.85463375355427</v>
      </c>
      <c r="F96" s="613">
        <f t="shared" si="13"/>
        <v>95.8536706843311</v>
      </c>
    </row>
    <row r="97" spans="1:6" ht="12.75">
      <c r="A97" s="615" t="s">
        <v>1206</v>
      </c>
      <c r="B97" s="615">
        <v>20968.8</v>
      </c>
      <c r="C97" s="614">
        <v>25538.2</v>
      </c>
      <c r="D97" s="614">
        <v>24875.3</v>
      </c>
      <c r="E97" s="613">
        <f>D97/C97*100</f>
        <v>97.40428064624757</v>
      </c>
      <c r="F97" s="613">
        <f t="shared" si="13"/>
        <v>118.6300598985159</v>
      </c>
    </row>
    <row r="98" spans="1:6" ht="12.75">
      <c r="A98" s="615" t="s">
        <v>1216</v>
      </c>
      <c r="B98" s="615"/>
      <c r="C98" s="617"/>
      <c r="D98" s="617"/>
      <c r="E98" s="613"/>
      <c r="F98" s="613"/>
    </row>
    <row r="99" spans="1:6" ht="12.75">
      <c r="A99" s="615" t="s">
        <v>1217</v>
      </c>
      <c r="B99" s="614">
        <f>B90+B91-B92</f>
        <v>3931.800000000003</v>
      </c>
      <c r="C99" s="617"/>
      <c r="D99" s="614">
        <f>D90+D91-D92</f>
        <v>713.4000000000087</v>
      </c>
      <c r="E99" s="613"/>
      <c r="F99" s="613">
        <f t="shared" si="13"/>
        <v>18.144361361208816</v>
      </c>
    </row>
    <row r="100" spans="1:6" ht="12.75">
      <c r="A100" s="615" t="s">
        <v>1209</v>
      </c>
      <c r="B100" s="615"/>
      <c r="C100" s="617"/>
      <c r="D100" s="617"/>
      <c r="E100" s="617"/>
      <c r="F100" s="617"/>
    </row>
    <row r="101" spans="1:6" ht="12.75">
      <c r="A101" s="135" t="s">
        <v>1210</v>
      </c>
      <c r="B101" s="615"/>
      <c r="C101" s="617"/>
      <c r="D101" s="617"/>
      <c r="E101" s="617"/>
      <c r="F101" s="617"/>
    </row>
    <row r="102" spans="1:6" ht="12.75">
      <c r="A102" s="631" t="s">
        <v>1225</v>
      </c>
      <c r="B102" s="631"/>
      <c r="C102" s="619"/>
      <c r="D102" s="619"/>
      <c r="E102" s="619"/>
      <c r="F102" s="619"/>
    </row>
    <row r="103" spans="1:6" ht="12.75">
      <c r="A103" s="615" t="s">
        <v>1199</v>
      </c>
      <c r="B103" s="615">
        <v>0</v>
      </c>
      <c r="C103" s="612"/>
      <c r="D103" s="612">
        <v>0</v>
      </c>
      <c r="E103" s="612"/>
      <c r="F103" s="612"/>
    </row>
    <row r="104" spans="1:6" ht="12.75">
      <c r="A104" s="615" t="s">
        <v>1212</v>
      </c>
      <c r="B104" s="615">
        <v>253738.1</v>
      </c>
      <c r="C104" s="613">
        <v>322040.3</v>
      </c>
      <c r="D104" s="613">
        <v>332247.5</v>
      </c>
      <c r="E104" s="613">
        <f aca="true" t="shared" si="14" ref="E104:E109">D104/C104*100</f>
        <v>103.16954120338355</v>
      </c>
      <c r="F104" s="613">
        <f aca="true" t="shared" si="15" ref="F104:F112">D104/B104*100</f>
        <v>130.94111605628007</v>
      </c>
    </row>
    <row r="105" spans="1:6" ht="12.75">
      <c r="A105" s="615" t="s">
        <v>1201</v>
      </c>
      <c r="B105" s="615">
        <v>235219.9</v>
      </c>
      <c r="C105" s="613">
        <v>322040.3</v>
      </c>
      <c r="D105" s="613">
        <v>301423.9</v>
      </c>
      <c r="E105" s="613">
        <f t="shared" si="14"/>
        <v>93.59819252435177</v>
      </c>
      <c r="F105" s="613">
        <f t="shared" si="15"/>
        <v>128.14557781888354</v>
      </c>
    </row>
    <row r="106" spans="1:6" ht="12.75">
      <c r="A106" s="615" t="s">
        <v>1219</v>
      </c>
      <c r="B106" s="615">
        <v>235219.9</v>
      </c>
      <c r="C106" s="613">
        <v>322040.3</v>
      </c>
      <c r="D106" s="613">
        <v>301423.9</v>
      </c>
      <c r="E106" s="613">
        <f t="shared" si="14"/>
        <v>93.59819252435177</v>
      </c>
      <c r="F106" s="613">
        <f t="shared" si="15"/>
        <v>128.14557781888354</v>
      </c>
    </row>
    <row r="107" spans="1:6" ht="12.75">
      <c r="A107" s="615" t="s">
        <v>1213</v>
      </c>
      <c r="B107" s="615">
        <v>232265.4</v>
      </c>
      <c r="C107" s="613">
        <f>C108+C109+C110</f>
        <v>300044</v>
      </c>
      <c r="D107" s="613">
        <f>D108+D109+D110</f>
        <v>280851.4</v>
      </c>
      <c r="E107" s="613">
        <f t="shared" si="14"/>
        <v>93.6034048339577</v>
      </c>
      <c r="F107" s="613">
        <f t="shared" si="15"/>
        <v>120.91831155221571</v>
      </c>
    </row>
    <row r="108" spans="1:6" ht="12.75">
      <c r="A108" s="615" t="s">
        <v>1214</v>
      </c>
      <c r="B108" s="615">
        <v>186555.2</v>
      </c>
      <c r="C108" s="613">
        <v>219464.9</v>
      </c>
      <c r="D108" s="613">
        <v>212352.9</v>
      </c>
      <c r="E108" s="613">
        <f t="shared" si="14"/>
        <v>96.75939068160785</v>
      </c>
      <c r="F108" s="613">
        <f t="shared" si="15"/>
        <v>113.82845399109753</v>
      </c>
    </row>
    <row r="109" spans="1:6" ht="12.75">
      <c r="A109" s="615" t="s">
        <v>1215</v>
      </c>
      <c r="B109" s="615">
        <v>19934.1</v>
      </c>
      <c r="C109" s="613">
        <v>23859.5</v>
      </c>
      <c r="D109" s="613">
        <v>20550.7</v>
      </c>
      <c r="E109" s="616">
        <f t="shared" si="14"/>
        <v>86.13214862004652</v>
      </c>
      <c r="F109" s="613">
        <f t="shared" si="15"/>
        <v>103.09319206786363</v>
      </c>
    </row>
    <row r="110" spans="1:6" ht="12.75">
      <c r="A110" s="615" t="s">
        <v>1206</v>
      </c>
      <c r="B110" s="615">
        <v>25776.1</v>
      </c>
      <c r="C110" s="613">
        <v>56719.6</v>
      </c>
      <c r="D110" s="613">
        <v>47947.8</v>
      </c>
      <c r="E110" s="613">
        <f>D110/C110*100</f>
        <v>84.53479925810478</v>
      </c>
      <c r="F110" s="613">
        <f t="shared" si="15"/>
        <v>186.01650366036756</v>
      </c>
    </row>
    <row r="111" spans="1:6" ht="12.75">
      <c r="A111" s="615" t="s">
        <v>1216</v>
      </c>
      <c r="B111" s="615"/>
      <c r="C111" s="617"/>
      <c r="D111" s="617"/>
      <c r="E111" s="613"/>
      <c r="F111" s="613"/>
    </row>
    <row r="112" spans="1:6" ht="12.75">
      <c r="A112" s="615" t="s">
        <v>1217</v>
      </c>
      <c r="B112" s="614">
        <f>B103+B104-B105</f>
        <v>18518.20000000001</v>
      </c>
      <c r="C112" s="617"/>
      <c r="D112" s="614">
        <f>D103+D104-D105</f>
        <v>30823.599999999977</v>
      </c>
      <c r="E112" s="613"/>
      <c r="F112" s="613">
        <f t="shared" si="15"/>
        <v>166.45030294521044</v>
      </c>
    </row>
    <row r="113" spans="1:6" ht="12.75">
      <c r="A113" s="615" t="s">
        <v>1209</v>
      </c>
      <c r="B113" s="615"/>
      <c r="C113" s="617"/>
      <c r="D113" s="617"/>
      <c r="E113" s="617"/>
      <c r="F113" s="617"/>
    </row>
    <row r="114" spans="1:6" ht="12.75">
      <c r="A114" s="615" t="s">
        <v>1210</v>
      </c>
      <c r="B114" s="615"/>
      <c r="C114" s="617"/>
      <c r="D114" s="617"/>
      <c r="E114" s="617"/>
      <c r="F114" s="617"/>
    </row>
    <row r="115" spans="1:6" ht="12.75">
      <c r="A115" s="631" t="s">
        <v>1226</v>
      </c>
      <c r="B115" s="631"/>
      <c r="C115" s="619"/>
      <c r="D115" s="619"/>
      <c r="E115" s="619"/>
      <c r="F115" s="619"/>
    </row>
    <row r="116" spans="1:6" ht="12.75">
      <c r="A116" s="615" t="s">
        <v>1199</v>
      </c>
      <c r="B116" s="615">
        <v>64455.8</v>
      </c>
      <c r="C116" s="633"/>
      <c r="D116" s="633">
        <f aca="true" t="shared" si="16" ref="D116:D124">D8+D21+D34+D49+D62+D75+D90+D103</f>
        <v>68508.8</v>
      </c>
      <c r="E116" s="617"/>
      <c r="F116" s="613">
        <f aca="true" t="shared" si="17" ref="F116:F125">D116/B116*100</f>
        <v>106.28802993679389</v>
      </c>
    </row>
    <row r="117" spans="1:6" ht="12.75">
      <c r="A117" s="615" t="s">
        <v>1212</v>
      </c>
      <c r="B117" s="615">
        <v>8854079.4</v>
      </c>
      <c r="C117" s="633">
        <f aca="true" t="shared" si="18" ref="C117:C122">C9+C22+C35+C50+C63+C76+C91+C104</f>
        <v>9048073.400000002</v>
      </c>
      <c r="D117" s="633">
        <f t="shared" si="16"/>
        <v>9222722.100000001</v>
      </c>
      <c r="E117" s="613">
        <f>D117/C117*100</f>
        <v>101.93023080471472</v>
      </c>
      <c r="F117" s="613">
        <f t="shared" si="17"/>
        <v>104.16353505933095</v>
      </c>
    </row>
    <row r="118" spans="1:6" ht="12.75">
      <c r="A118" s="615" t="s">
        <v>1201</v>
      </c>
      <c r="B118" s="615">
        <v>7916878.3</v>
      </c>
      <c r="C118" s="633">
        <f>C10+C23+C36+C51+C64+C77+C92+C105</f>
        <v>9048093.000000002</v>
      </c>
      <c r="D118" s="633">
        <f t="shared" si="16"/>
        <v>8601568.200000001</v>
      </c>
      <c r="E118" s="613">
        <f aca="true" t="shared" si="19" ref="E118:E123">D118/C118*100</f>
        <v>95.06498441163237</v>
      </c>
      <c r="F118" s="613">
        <f t="shared" si="17"/>
        <v>108.64848332959724</v>
      </c>
    </row>
    <row r="119" spans="1:6" ht="12.75">
      <c r="A119" s="615" t="s">
        <v>1219</v>
      </c>
      <c r="B119" s="615">
        <v>7916878.3</v>
      </c>
      <c r="C119" s="633">
        <f t="shared" si="18"/>
        <v>9048093.000000002</v>
      </c>
      <c r="D119" s="633">
        <f t="shared" si="16"/>
        <v>8601568.200000001</v>
      </c>
      <c r="E119" s="613">
        <f t="shared" si="19"/>
        <v>95.06498441163237</v>
      </c>
      <c r="F119" s="613">
        <f t="shared" si="17"/>
        <v>108.64848332959724</v>
      </c>
    </row>
    <row r="120" spans="1:6" ht="12.75">
      <c r="A120" s="615" t="s">
        <v>1213</v>
      </c>
      <c r="B120" s="615">
        <v>7702741.2</v>
      </c>
      <c r="C120" s="633">
        <f t="shared" si="18"/>
        <v>8583449.3</v>
      </c>
      <c r="D120" s="633">
        <f t="shared" si="16"/>
        <v>8253591.600000001</v>
      </c>
      <c r="E120" s="613">
        <f t="shared" si="19"/>
        <v>96.15704959077466</v>
      </c>
      <c r="F120" s="613">
        <f t="shared" si="17"/>
        <v>107.15135541617316</v>
      </c>
    </row>
    <row r="121" spans="1:6" ht="12.75">
      <c r="A121" s="615" t="s">
        <v>1214</v>
      </c>
      <c r="B121" s="615">
        <v>4910339.1</v>
      </c>
      <c r="C121" s="633">
        <f t="shared" si="18"/>
        <v>5008886.900000001</v>
      </c>
      <c r="D121" s="633">
        <f t="shared" si="16"/>
        <v>5017486.1000000015</v>
      </c>
      <c r="E121" s="613">
        <f t="shared" si="19"/>
        <v>100.17167886142528</v>
      </c>
      <c r="F121" s="613">
        <f t="shared" si="17"/>
        <v>102.18206925871986</v>
      </c>
    </row>
    <row r="122" spans="1:6" ht="12.75">
      <c r="A122" s="615" t="s">
        <v>1215</v>
      </c>
      <c r="B122" s="615">
        <v>495570.3</v>
      </c>
      <c r="C122" s="633">
        <f t="shared" si="18"/>
        <v>520079.39999999997</v>
      </c>
      <c r="D122" s="633">
        <f t="shared" si="16"/>
        <v>497787.80000000005</v>
      </c>
      <c r="E122" s="613">
        <f t="shared" si="19"/>
        <v>95.7138083146535</v>
      </c>
      <c r="F122" s="613">
        <f t="shared" si="17"/>
        <v>100.44746426490853</v>
      </c>
    </row>
    <row r="123" spans="1:6" ht="12.75">
      <c r="A123" s="615" t="s">
        <v>1206</v>
      </c>
      <c r="B123" s="615">
        <v>2296831.8</v>
      </c>
      <c r="C123" s="633">
        <f>C15+C28+C41+C56+C69+C82+C97+C110</f>
        <v>3054483</v>
      </c>
      <c r="D123" s="633">
        <f t="shared" si="16"/>
        <v>2738317.6999999997</v>
      </c>
      <c r="E123" s="613">
        <f t="shared" si="19"/>
        <v>89.64913865947199</v>
      </c>
      <c r="F123" s="613">
        <f t="shared" si="17"/>
        <v>119.22151635134972</v>
      </c>
    </row>
    <row r="124" spans="1:6" ht="12.75">
      <c r="A124" s="615" t="s">
        <v>1216</v>
      </c>
      <c r="B124" s="615"/>
      <c r="C124" s="633"/>
      <c r="D124" s="633">
        <f t="shared" si="16"/>
        <v>0</v>
      </c>
      <c r="E124" s="613"/>
      <c r="F124" s="613"/>
    </row>
    <row r="125" spans="1:6" ht="12.75">
      <c r="A125" s="615" t="s">
        <v>1217</v>
      </c>
      <c r="B125" s="633">
        <f>B17+B30+B45+B58+B71+B84+B99+B112</f>
        <v>1001656.9000000004</v>
      </c>
      <c r="C125" s="633"/>
      <c r="D125" s="633">
        <f>D17+D30+D45+D58+D71+D84+D99+D112</f>
        <v>689662.6999999993</v>
      </c>
      <c r="E125" s="613"/>
      <c r="F125" s="613">
        <f t="shared" si="17"/>
        <v>68.85218880836332</v>
      </c>
    </row>
    <row r="126" spans="1:6" ht="12.75">
      <c r="A126" s="615" t="s">
        <v>1209</v>
      </c>
      <c r="B126" s="615"/>
      <c r="C126" s="633"/>
      <c r="D126" s="633"/>
      <c r="E126" s="617"/>
      <c r="F126" s="617"/>
    </row>
    <row r="127" spans="1:6" ht="12.75">
      <c r="A127" s="135" t="s">
        <v>1210</v>
      </c>
      <c r="B127" s="135"/>
      <c r="C127" s="634"/>
      <c r="D127" s="634"/>
      <c r="E127" s="618"/>
      <c r="F127" s="618"/>
    </row>
    <row r="128" spans="1:6" ht="12.75">
      <c r="A128" s="49" t="s">
        <v>1227</v>
      </c>
      <c r="B128" s="49"/>
      <c r="C128" s="49"/>
      <c r="D128" s="49"/>
      <c r="E128" s="49"/>
      <c r="F128" s="49"/>
    </row>
    <row r="129" spans="1:6" ht="12.75">
      <c r="A129" s="635" t="s">
        <v>1228</v>
      </c>
      <c r="B129" s="635"/>
      <c r="C129" s="49"/>
      <c r="D129" s="49"/>
      <c r="E129" s="49"/>
      <c r="F129" s="49"/>
    </row>
    <row r="130" spans="1:2" ht="12.75">
      <c r="A130" s="49"/>
      <c r="B130" s="49"/>
    </row>
    <row r="131" spans="1:2" ht="12.75">
      <c r="A131" s="368"/>
      <c r="B131" s="368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legacyDrawing r:id="rId2"/>
  <oleObjects>
    <oleObject progId="Equation.3" shapeId="190219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49"/>
    </sheetView>
  </sheetViews>
  <sheetFormatPr defaultColWidth="9.00390625" defaultRowHeight="12.75"/>
  <cols>
    <col min="1" max="1" width="88.375" style="0" customWidth="1"/>
    <col min="2" max="2" width="9.625" style="0" customWidth="1"/>
    <col min="3" max="3" width="10.25390625" style="0" customWidth="1"/>
    <col min="4" max="4" width="9.75390625" style="0" customWidth="1"/>
  </cols>
  <sheetData>
    <row r="1" spans="1:6" ht="12.75">
      <c r="A1" s="118" t="s">
        <v>614</v>
      </c>
      <c r="B1" s="118"/>
      <c r="C1" s="118"/>
      <c r="D1" s="118"/>
      <c r="E1" s="118"/>
      <c r="F1" s="118"/>
    </row>
    <row r="2" spans="1:6" ht="12.75">
      <c r="A2" s="636" t="s">
        <v>1229</v>
      </c>
      <c r="B2" s="636"/>
      <c r="C2" s="118"/>
      <c r="D2" s="118"/>
      <c r="E2" s="118"/>
      <c r="F2" s="118"/>
    </row>
    <row r="3" spans="1:6" ht="12.75">
      <c r="A3" s="637" t="s">
        <v>1230</v>
      </c>
      <c r="B3" s="637"/>
      <c r="C3" s="637"/>
      <c r="D3" s="636"/>
      <c r="E3" s="638"/>
      <c r="F3" s="118"/>
    </row>
    <row r="4" spans="1:6" ht="12.75">
      <c r="A4" s="639"/>
      <c r="B4" s="639"/>
      <c r="C4" s="639"/>
      <c r="D4" s="1153" t="s">
        <v>1190</v>
      </c>
      <c r="E4" s="1153"/>
      <c r="F4" s="1153"/>
    </row>
    <row r="5" spans="1:6" ht="12.75">
      <c r="A5" s="640"/>
      <c r="B5" s="641" t="s">
        <v>1143</v>
      </c>
      <c r="C5" s="1154" t="s">
        <v>1231</v>
      </c>
      <c r="D5" s="1155"/>
      <c r="E5" s="1156"/>
      <c r="F5" s="642"/>
    </row>
    <row r="6" spans="1:6" ht="12.75">
      <c r="A6" s="643" t="s">
        <v>1192</v>
      </c>
      <c r="B6" s="644" t="s">
        <v>1193</v>
      </c>
      <c r="C6" s="645" t="s">
        <v>1194</v>
      </c>
      <c r="D6" s="644" t="s">
        <v>1193</v>
      </c>
      <c r="E6" s="646" t="s">
        <v>1145</v>
      </c>
      <c r="F6" s="647"/>
    </row>
    <row r="7" spans="1:6" ht="12.75">
      <c r="A7" s="648"/>
      <c r="B7" s="649" t="s">
        <v>1195</v>
      </c>
      <c r="C7" s="650" t="s">
        <v>1196</v>
      </c>
      <c r="D7" s="649" t="s">
        <v>1195</v>
      </c>
      <c r="E7" s="651" t="s">
        <v>1148</v>
      </c>
      <c r="F7" s="652" t="s">
        <v>1232</v>
      </c>
    </row>
    <row r="8" spans="1:6" ht="12.75">
      <c r="A8" s="653" t="s">
        <v>1233</v>
      </c>
      <c r="B8" s="654"/>
      <c r="C8" s="655"/>
      <c r="D8" s="655"/>
      <c r="E8" s="656"/>
      <c r="F8" s="656"/>
    </row>
    <row r="9" spans="1:6" ht="12.75">
      <c r="A9" s="643" t="s">
        <v>1199</v>
      </c>
      <c r="B9" s="643">
        <v>17097.5</v>
      </c>
      <c r="C9" s="657"/>
      <c r="D9" s="657">
        <v>8207.9</v>
      </c>
      <c r="E9" s="657"/>
      <c r="F9" s="657">
        <f>D9/B9*100</f>
        <v>48.00643368913583</v>
      </c>
    </row>
    <row r="10" spans="1:6" ht="12.75">
      <c r="A10" s="643" t="s">
        <v>1200</v>
      </c>
      <c r="B10" s="643">
        <v>1416762.3</v>
      </c>
      <c r="C10" s="657">
        <v>1586817.8</v>
      </c>
      <c r="D10" s="657">
        <v>1698845.33</v>
      </c>
      <c r="E10" s="657">
        <f>D10/C10*100</f>
        <v>107.05988614445843</v>
      </c>
      <c r="F10" s="657">
        <f aca="true" t="shared" si="0" ref="F10:F18">D10/B10*100</f>
        <v>119.91039922504996</v>
      </c>
    </row>
    <row r="11" spans="1:6" ht="12.75">
      <c r="A11" s="643" t="s">
        <v>1201</v>
      </c>
      <c r="B11" s="657">
        <v>1311967</v>
      </c>
      <c r="C11" s="657">
        <v>1586817.8</v>
      </c>
      <c r="D11" s="657">
        <v>1572593.7</v>
      </c>
      <c r="E11" s="657">
        <f aca="true" t="shared" si="1" ref="E11:E16">D11/C11*100</f>
        <v>99.10360849241796</v>
      </c>
      <c r="F11" s="657">
        <f t="shared" si="0"/>
        <v>119.8653396007674</v>
      </c>
    </row>
    <row r="12" spans="1:6" ht="12.75">
      <c r="A12" s="643" t="s">
        <v>1202</v>
      </c>
      <c r="B12" s="657">
        <v>1311967</v>
      </c>
      <c r="C12" s="657">
        <v>1586817.8</v>
      </c>
      <c r="D12" s="657">
        <v>1572593.7</v>
      </c>
      <c r="E12" s="657">
        <f t="shared" si="1"/>
        <v>99.10360849241796</v>
      </c>
      <c r="F12" s="657">
        <f t="shared" si="0"/>
        <v>119.8653396007674</v>
      </c>
    </row>
    <row r="13" spans="1:6" ht="12.75">
      <c r="A13" s="643" t="s">
        <v>1203</v>
      </c>
      <c r="B13" s="643">
        <v>1239687.7</v>
      </c>
      <c r="C13" s="657">
        <f>C14+C15+C16+C17</f>
        <v>1505913.2000000002</v>
      </c>
      <c r="D13" s="657">
        <f>D14+D15+D16+D17</f>
        <v>1511500.9</v>
      </c>
      <c r="E13" s="657">
        <f t="shared" si="1"/>
        <v>100.3710506023853</v>
      </c>
      <c r="F13" s="657">
        <f t="shared" si="0"/>
        <v>121.9259415093011</v>
      </c>
    </row>
    <row r="14" spans="1:6" ht="12.75">
      <c r="A14" s="643" t="s">
        <v>1204</v>
      </c>
      <c r="B14" s="643">
        <v>787363.5</v>
      </c>
      <c r="C14" s="657">
        <v>880982.8</v>
      </c>
      <c r="D14" s="657">
        <v>814145.6</v>
      </c>
      <c r="E14" s="657">
        <f t="shared" si="1"/>
        <v>92.41333656003272</v>
      </c>
      <c r="F14" s="657">
        <f t="shared" si="0"/>
        <v>103.40149117910596</v>
      </c>
    </row>
    <row r="15" spans="1:6" ht="12.75">
      <c r="A15" s="643" t="s">
        <v>1215</v>
      </c>
      <c r="B15" s="643">
        <v>84277.5</v>
      </c>
      <c r="C15" s="657">
        <v>95331.6</v>
      </c>
      <c r="D15" s="643">
        <v>86893.6</v>
      </c>
      <c r="E15" s="657">
        <f t="shared" si="1"/>
        <v>91.14879011786229</v>
      </c>
      <c r="F15" s="657">
        <f t="shared" si="0"/>
        <v>103.10414998071846</v>
      </c>
    </row>
    <row r="16" spans="1:6" ht="12.75">
      <c r="A16" s="643" t="s">
        <v>1206</v>
      </c>
      <c r="B16" s="643">
        <v>368046.7</v>
      </c>
      <c r="C16" s="657">
        <v>529598.8</v>
      </c>
      <c r="D16" s="657">
        <v>610461.7</v>
      </c>
      <c r="E16" s="657">
        <f t="shared" si="1"/>
        <v>115.2687090680719</v>
      </c>
      <c r="F16" s="657">
        <f t="shared" si="0"/>
        <v>165.8652828567679</v>
      </c>
    </row>
    <row r="17" spans="1:6" ht="12.75">
      <c r="A17" s="643" t="s">
        <v>1207</v>
      </c>
      <c r="B17" s="643">
        <v>0</v>
      </c>
      <c r="C17" s="643"/>
      <c r="D17" s="657"/>
      <c r="E17" s="657"/>
      <c r="F17" s="657"/>
    </row>
    <row r="18" spans="1:6" ht="12.75">
      <c r="A18" s="643" t="s">
        <v>1208</v>
      </c>
      <c r="B18" s="657">
        <f>B9+B10-B11</f>
        <v>121892.80000000005</v>
      </c>
      <c r="C18" s="643"/>
      <c r="D18" s="657">
        <f>D9+D10-D11</f>
        <v>134459.53000000003</v>
      </c>
      <c r="E18" s="643"/>
      <c r="F18" s="657">
        <f t="shared" si="0"/>
        <v>110.30965733825128</v>
      </c>
    </row>
    <row r="19" spans="1:6" ht="12.75">
      <c r="A19" s="643" t="s">
        <v>1209</v>
      </c>
      <c r="B19" s="643"/>
      <c r="C19" s="643"/>
      <c r="D19" s="643"/>
      <c r="E19" s="643"/>
      <c r="F19" s="643"/>
    </row>
    <row r="20" spans="1:6" ht="12.75">
      <c r="A20" s="648" t="s">
        <v>1210</v>
      </c>
      <c r="B20" s="643"/>
      <c r="C20" s="643"/>
      <c r="D20" s="643"/>
      <c r="E20" s="643"/>
      <c r="F20" s="643"/>
    </row>
    <row r="21" spans="1:6" ht="12.75">
      <c r="A21" s="654" t="s">
        <v>1197</v>
      </c>
      <c r="B21" s="654"/>
      <c r="C21" s="656"/>
      <c r="D21" s="656"/>
      <c r="E21" s="656"/>
      <c r="F21" s="656"/>
    </row>
    <row r="22" spans="1:6" ht="12.75">
      <c r="A22" s="643" t="s">
        <v>1199</v>
      </c>
      <c r="B22" s="643">
        <v>17097.5</v>
      </c>
      <c r="C22" s="657"/>
      <c r="D22" s="657">
        <v>7945</v>
      </c>
      <c r="E22" s="657"/>
      <c r="F22" s="657">
        <f aca="true" t="shared" si="2" ref="F22:F31">D22/B22*100</f>
        <v>46.46878198567042</v>
      </c>
    </row>
    <row r="23" spans="1:6" ht="12.75">
      <c r="A23" s="643" t="s">
        <v>1212</v>
      </c>
      <c r="B23" s="643">
        <v>1337885</v>
      </c>
      <c r="C23" s="657">
        <v>1427366</v>
      </c>
      <c r="D23" s="657">
        <v>1548769.6</v>
      </c>
      <c r="E23" s="657">
        <f>D23/C23*100</f>
        <v>108.5054288808897</v>
      </c>
      <c r="F23" s="657">
        <f t="shared" si="2"/>
        <v>115.7625356439455</v>
      </c>
    </row>
    <row r="24" spans="1:6" ht="12.75">
      <c r="A24" s="643" t="s">
        <v>1201</v>
      </c>
      <c r="B24" s="643">
        <v>1233435.1</v>
      </c>
      <c r="C24" s="657">
        <v>1427366</v>
      </c>
      <c r="D24" s="657">
        <v>1430732.8</v>
      </c>
      <c r="E24" s="657">
        <f aca="true" t="shared" si="3" ref="E24:E29">D24/C24*100</f>
        <v>100.23587503135145</v>
      </c>
      <c r="F24" s="657">
        <f t="shared" si="2"/>
        <v>115.99579094189876</v>
      </c>
    </row>
    <row r="25" spans="1:6" ht="12.75">
      <c r="A25" s="643" t="s">
        <v>1202</v>
      </c>
      <c r="B25" s="643">
        <v>1233435.1</v>
      </c>
      <c r="C25" s="657">
        <v>1427366</v>
      </c>
      <c r="D25" s="657">
        <v>1430732.8</v>
      </c>
      <c r="E25" s="657">
        <f t="shared" si="3"/>
        <v>100.23587503135145</v>
      </c>
      <c r="F25" s="657">
        <f t="shared" si="2"/>
        <v>115.99579094189876</v>
      </c>
    </row>
    <row r="26" spans="1:6" ht="12.75">
      <c r="A26" s="643" t="s">
        <v>1203</v>
      </c>
      <c r="B26" s="657">
        <v>1162024.8</v>
      </c>
      <c r="C26" s="657">
        <f>C27+C28+C29+C30</f>
        <v>1349161.4</v>
      </c>
      <c r="D26" s="657">
        <f>D27+D28+D29+D30</f>
        <v>1372182.2</v>
      </c>
      <c r="E26" s="657">
        <f t="shared" si="3"/>
        <v>101.7063043754439</v>
      </c>
      <c r="F26" s="657">
        <f t="shared" si="2"/>
        <v>118.08544877871796</v>
      </c>
    </row>
    <row r="27" spans="1:6" ht="12.75">
      <c r="A27" s="643" t="s">
        <v>1204</v>
      </c>
      <c r="B27" s="643">
        <v>764617.7</v>
      </c>
      <c r="C27" s="657">
        <v>854594.8</v>
      </c>
      <c r="D27" s="657">
        <v>787774.2</v>
      </c>
      <c r="E27" s="657">
        <f t="shared" si="3"/>
        <v>92.18101958963474</v>
      </c>
      <c r="F27" s="657">
        <f t="shared" si="2"/>
        <v>103.02850692574866</v>
      </c>
    </row>
    <row r="28" spans="1:6" ht="12.75">
      <c r="A28" s="643" t="s">
        <v>1215</v>
      </c>
      <c r="B28" s="643">
        <v>81716.3</v>
      </c>
      <c r="C28" s="657">
        <v>92429.6</v>
      </c>
      <c r="D28" s="643">
        <v>84006.6</v>
      </c>
      <c r="E28" s="657">
        <f t="shared" si="3"/>
        <v>90.88711841228351</v>
      </c>
      <c r="F28" s="657">
        <f t="shared" si="2"/>
        <v>102.80274559665574</v>
      </c>
    </row>
    <row r="29" spans="1:6" ht="12.75">
      <c r="A29" s="643" t="s">
        <v>1206</v>
      </c>
      <c r="B29" s="643">
        <v>315690.8</v>
      </c>
      <c r="C29" s="657">
        <v>402137</v>
      </c>
      <c r="D29" s="657">
        <v>500401.4</v>
      </c>
      <c r="E29" s="657">
        <f t="shared" si="3"/>
        <v>124.43555305778877</v>
      </c>
      <c r="F29" s="657">
        <f t="shared" si="2"/>
        <v>158.50997241604762</v>
      </c>
    </row>
    <row r="30" spans="1:6" ht="12.75">
      <c r="A30" s="643" t="s">
        <v>1216</v>
      </c>
      <c r="B30" s="643"/>
      <c r="C30" s="643">
        <v>0</v>
      </c>
      <c r="D30" s="657">
        <v>0</v>
      </c>
      <c r="E30" s="657"/>
      <c r="F30" s="657"/>
    </row>
    <row r="31" spans="1:6" ht="12.75">
      <c r="A31" s="643" t="s">
        <v>1234</v>
      </c>
      <c r="B31" s="657">
        <f>B22+B23-B24</f>
        <v>121547.3999999999</v>
      </c>
      <c r="C31" s="643"/>
      <c r="D31" s="657">
        <f>D22+D23-D24</f>
        <v>125981.80000000005</v>
      </c>
      <c r="E31" s="643"/>
      <c r="F31" s="657">
        <f t="shared" si="2"/>
        <v>103.64828865117653</v>
      </c>
    </row>
    <row r="32" spans="1:6" ht="12.75">
      <c r="A32" s="643" t="s">
        <v>1209</v>
      </c>
      <c r="B32" s="643"/>
      <c r="C32" s="643"/>
      <c r="D32" s="643"/>
      <c r="E32" s="643"/>
      <c r="F32" s="643"/>
    </row>
    <row r="33" spans="1:6" ht="12.75">
      <c r="A33" s="648" t="s">
        <v>1210</v>
      </c>
      <c r="B33" s="643"/>
      <c r="C33" s="643"/>
      <c r="D33" s="643"/>
      <c r="E33" s="643"/>
      <c r="F33" s="648"/>
    </row>
    <row r="34" spans="1:6" ht="12.75">
      <c r="A34" s="654" t="s">
        <v>1235</v>
      </c>
      <c r="B34" s="654"/>
      <c r="C34" s="656"/>
      <c r="D34" s="658"/>
      <c r="E34" s="656"/>
      <c r="F34" s="656"/>
    </row>
    <row r="35" spans="1:6" ht="12.75">
      <c r="A35" s="643" t="s">
        <v>1212</v>
      </c>
      <c r="B35" s="643">
        <v>66680</v>
      </c>
      <c r="C35" s="657">
        <v>102939.8</v>
      </c>
      <c r="D35" s="659">
        <v>84650</v>
      </c>
      <c r="E35" s="657">
        <f>D35/C35*100</f>
        <v>82.23252813780482</v>
      </c>
      <c r="F35" s="657">
        <f>D35/B35*100</f>
        <v>126.9496100779844</v>
      </c>
    </row>
    <row r="36" spans="1:6" ht="12.75">
      <c r="A36" s="643" t="s">
        <v>1201</v>
      </c>
      <c r="B36" s="643">
        <v>66680</v>
      </c>
      <c r="C36" s="657">
        <v>102939.8</v>
      </c>
      <c r="D36" s="659">
        <v>83661</v>
      </c>
      <c r="E36" s="657">
        <f>D36/C36*100</f>
        <v>81.27177243398569</v>
      </c>
      <c r="F36" s="657">
        <f>D36/B36*100</f>
        <v>125.46640671865627</v>
      </c>
    </row>
    <row r="37" spans="1:6" ht="12.75">
      <c r="A37" s="648"/>
      <c r="B37" s="648"/>
      <c r="C37" s="648"/>
      <c r="D37" s="660"/>
      <c r="E37" s="648"/>
      <c r="F37" s="648"/>
    </row>
    <row r="38" spans="1:6" ht="12.75">
      <c r="A38" s="118"/>
      <c r="B38" s="118"/>
      <c r="C38" s="118"/>
      <c r="D38" s="659"/>
      <c r="E38" s="118"/>
      <c r="F38" s="118"/>
    </row>
    <row r="39" spans="1:6" ht="12.75">
      <c r="A39" s="118" t="s">
        <v>1227</v>
      </c>
      <c r="B39" s="118"/>
      <c r="C39" s="118"/>
      <c r="D39" s="118"/>
      <c r="E39" s="118"/>
      <c r="F39" s="118"/>
    </row>
    <row r="40" spans="1:6" ht="12.75">
      <c r="A40" s="661" t="s">
        <v>1228</v>
      </c>
      <c r="B40" s="661"/>
      <c r="C40" s="118"/>
      <c r="D40" s="118"/>
      <c r="E40" s="118"/>
      <c r="F40" s="118"/>
    </row>
    <row r="41" spans="1:6" ht="12.75">
      <c r="A41" s="118"/>
      <c r="B41" s="118"/>
      <c r="C41" s="118"/>
      <c r="D41" s="118"/>
      <c r="E41" s="118"/>
      <c r="F41" s="118"/>
    </row>
    <row r="42" spans="1:6" ht="12.75">
      <c r="A42" s="118"/>
      <c r="B42" s="118"/>
      <c r="C42" s="118"/>
      <c r="D42" s="118"/>
      <c r="E42" s="118"/>
      <c r="F42" s="118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18"/>
      <c r="B44" s="118"/>
      <c r="C44" s="118"/>
      <c r="D44" s="118"/>
      <c r="E44" s="118"/>
      <c r="F44" s="118"/>
    </row>
    <row r="45" spans="1:6" ht="12.75">
      <c r="A45" s="118"/>
      <c r="B45" s="118"/>
      <c r="C45" s="118"/>
      <c r="D45" s="118"/>
      <c r="E45" s="118"/>
      <c r="F45" s="118"/>
    </row>
    <row r="46" spans="1:6" ht="12.75">
      <c r="A46" s="118"/>
      <c r="B46" s="118"/>
      <c r="C46" s="118"/>
      <c r="D46" s="118"/>
      <c r="E46" s="118"/>
      <c r="F46" s="118"/>
    </row>
    <row r="47" spans="1:6" ht="12.75">
      <c r="A47" s="118"/>
      <c r="B47" s="118"/>
      <c r="C47" s="118"/>
      <c r="D47" s="118"/>
      <c r="E47" s="118"/>
      <c r="F47" s="118"/>
    </row>
    <row r="48" spans="1:6" ht="12.75">
      <c r="A48" s="118"/>
      <c r="B48" s="118"/>
      <c r="C48" s="118"/>
      <c r="D48" s="118"/>
      <c r="E48" s="118"/>
      <c r="F48" s="118"/>
    </row>
    <row r="49" spans="1:6" ht="12.75">
      <c r="A49" s="118"/>
      <c r="B49" s="118"/>
      <c r="C49" s="118"/>
      <c r="D49" s="118"/>
      <c r="E49" s="118"/>
      <c r="F49" s="118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legacyDrawing r:id="rId2"/>
  <oleObjects>
    <oleObject progId="Equation.3" shapeId="1929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H50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3.25390625" style="0" customWidth="1"/>
    <col min="4" max="4" width="11.375" style="0" customWidth="1"/>
    <col min="5" max="5" width="34.25390625" style="0" customWidth="1"/>
    <col min="6" max="6" width="13.25390625" style="0" customWidth="1"/>
    <col min="7" max="7" width="16.00390625" style="0" customWidth="1"/>
    <col min="8" max="8" width="18.125" style="0" customWidth="1"/>
    <col min="10" max="10" width="9.125" style="276" customWidth="1"/>
  </cols>
  <sheetData>
    <row r="1" spans="1:9" ht="12" customHeight="1">
      <c r="A1" s="67" t="s">
        <v>614</v>
      </c>
      <c r="B1" s="67"/>
      <c r="C1" s="49"/>
      <c r="D1" s="49"/>
      <c r="E1" s="947" t="s">
        <v>481</v>
      </c>
      <c r="F1" s="947"/>
      <c r="G1" s="947"/>
      <c r="H1" s="49"/>
      <c r="I1" s="67"/>
    </row>
    <row r="2" spans="1:9" ht="12" customHeight="1">
      <c r="A2" s="67"/>
      <c r="B2" s="67"/>
      <c r="C2" s="49"/>
      <c r="D2" s="49"/>
      <c r="E2" s="948" t="s">
        <v>708</v>
      </c>
      <c r="F2" s="948"/>
      <c r="G2" s="948"/>
      <c r="H2" s="49"/>
      <c r="I2" s="67"/>
    </row>
    <row r="3" spans="1:9" ht="21" customHeight="1">
      <c r="A3" s="67"/>
      <c r="B3" s="75"/>
      <c r="C3" s="950"/>
      <c r="D3" s="951"/>
      <c r="E3" s="273" t="s">
        <v>568</v>
      </c>
      <c r="F3" s="273" t="s">
        <v>183</v>
      </c>
      <c r="G3" s="273" t="s">
        <v>723</v>
      </c>
      <c r="H3" s="245" t="s">
        <v>724</v>
      </c>
      <c r="I3" s="75"/>
    </row>
    <row r="4" spans="1:9" ht="10.5" customHeight="1">
      <c r="A4" s="67"/>
      <c r="B4" s="67"/>
      <c r="C4" s="253">
        <v>1995</v>
      </c>
      <c r="D4" s="49"/>
      <c r="E4" s="87">
        <v>100842</v>
      </c>
      <c r="F4" s="87">
        <v>2605</v>
      </c>
      <c r="G4" s="87">
        <v>628</v>
      </c>
      <c r="H4" s="87">
        <v>1977</v>
      </c>
      <c r="I4" s="67"/>
    </row>
    <row r="5" spans="1:9" ht="10.5" customHeight="1">
      <c r="A5" s="67"/>
      <c r="B5" s="67"/>
      <c r="C5" s="253">
        <v>1996</v>
      </c>
      <c r="D5" s="49"/>
      <c r="E5" s="87">
        <v>98441</v>
      </c>
      <c r="F5" s="87">
        <v>2461</v>
      </c>
      <c r="G5" s="87">
        <v>547</v>
      </c>
      <c r="H5" s="87">
        <v>1914</v>
      </c>
      <c r="I5" s="67"/>
    </row>
    <row r="6" spans="1:9" ht="10.5" customHeight="1">
      <c r="A6" s="67"/>
      <c r="B6" s="67"/>
      <c r="C6" s="253">
        <v>1997</v>
      </c>
      <c r="D6" s="49"/>
      <c r="E6" s="87">
        <v>95910</v>
      </c>
      <c r="F6" s="87">
        <v>2433</v>
      </c>
      <c r="G6" s="87">
        <v>565</v>
      </c>
      <c r="H6" s="87">
        <v>1868</v>
      </c>
      <c r="I6" s="67"/>
    </row>
    <row r="7" spans="1:9" ht="10.5" customHeight="1">
      <c r="A7" s="67"/>
      <c r="B7" s="67"/>
      <c r="C7" s="253">
        <v>1998</v>
      </c>
      <c r="D7" s="49"/>
      <c r="E7" s="87">
        <v>96753</v>
      </c>
      <c r="F7" s="87">
        <v>2501</v>
      </c>
      <c r="G7" s="87">
        <v>477</v>
      </c>
      <c r="H7" s="87">
        <v>2024</v>
      </c>
      <c r="I7" s="67"/>
    </row>
    <row r="8" spans="1:9" ht="10.5" customHeight="1">
      <c r="A8" s="67"/>
      <c r="B8" s="67"/>
      <c r="C8" s="253">
        <v>1999</v>
      </c>
      <c r="D8" s="49"/>
      <c r="E8" s="87">
        <v>97127</v>
      </c>
      <c r="F8" s="87">
        <v>2294</v>
      </c>
      <c r="G8" s="87">
        <v>487</v>
      </c>
      <c r="H8" s="87">
        <v>1807</v>
      </c>
      <c r="I8" s="67"/>
    </row>
    <row r="9" spans="1:9" ht="10.5" customHeight="1">
      <c r="A9" s="67"/>
      <c r="B9" s="67"/>
      <c r="C9" s="253">
        <v>2000</v>
      </c>
      <c r="D9" s="49"/>
      <c r="E9" s="87">
        <v>97618</v>
      </c>
      <c r="F9" s="87">
        <v>2111</v>
      </c>
      <c r="G9" s="87">
        <v>408</v>
      </c>
      <c r="H9" s="87">
        <v>1703</v>
      </c>
      <c r="I9" s="67"/>
    </row>
    <row r="10" spans="1:9" ht="10.5" customHeight="1">
      <c r="A10" s="67"/>
      <c r="B10" s="67"/>
      <c r="C10" s="253">
        <v>2001</v>
      </c>
      <c r="D10" s="49"/>
      <c r="E10" s="87">
        <v>97234</v>
      </c>
      <c r="F10" s="87">
        <v>2038</v>
      </c>
      <c r="G10" s="87">
        <v>513</v>
      </c>
      <c r="H10" s="87">
        <v>1525</v>
      </c>
      <c r="I10" s="67"/>
    </row>
    <row r="11" spans="1:9" ht="10.5" customHeight="1">
      <c r="A11" s="67"/>
      <c r="B11" s="67"/>
      <c r="C11" s="253">
        <v>2002</v>
      </c>
      <c r="D11" s="49"/>
      <c r="E11" s="87">
        <v>96408</v>
      </c>
      <c r="F11" s="87">
        <v>1905</v>
      </c>
      <c r="G11" s="87">
        <v>534</v>
      </c>
      <c r="H11" s="87">
        <v>1371</v>
      </c>
      <c r="I11" s="67"/>
    </row>
    <row r="12" spans="1:9" ht="10.5" customHeight="1">
      <c r="A12" s="67"/>
      <c r="B12" s="67"/>
      <c r="C12" s="253">
        <v>2003</v>
      </c>
      <c r="D12" s="49"/>
      <c r="E12" s="87">
        <v>94629</v>
      </c>
      <c r="F12" s="87">
        <v>1648</v>
      </c>
      <c r="G12" s="87">
        <v>548</v>
      </c>
      <c r="H12" s="87">
        <v>1100</v>
      </c>
      <c r="I12" s="67"/>
    </row>
    <row r="13" spans="1:9" ht="10.5" customHeight="1">
      <c r="A13" s="67"/>
      <c r="B13" s="67"/>
      <c r="C13" s="253">
        <v>2004</v>
      </c>
      <c r="D13" s="49"/>
      <c r="E13" s="87">
        <v>91864</v>
      </c>
      <c r="F13" s="87">
        <v>1546</v>
      </c>
      <c r="G13" s="87">
        <v>507</v>
      </c>
      <c r="H13" s="87">
        <f>F13-G13</f>
        <v>1039</v>
      </c>
      <c r="I13" s="67"/>
    </row>
    <row r="14" spans="1:9" ht="10.5" customHeight="1">
      <c r="A14" s="67"/>
      <c r="B14" s="67"/>
      <c r="C14" s="253">
        <v>2005</v>
      </c>
      <c r="D14" s="49"/>
      <c r="E14" s="87">
        <v>91092</v>
      </c>
      <c r="F14" s="87">
        <v>1454</v>
      </c>
      <c r="G14" s="87">
        <v>492</v>
      </c>
      <c r="H14" s="87">
        <f>F14-G14</f>
        <v>962</v>
      </c>
      <c r="I14" s="67"/>
    </row>
    <row r="15" spans="1:9" ht="10.5" customHeight="1">
      <c r="A15" s="67"/>
      <c r="B15" s="67"/>
      <c r="C15" s="253">
        <v>2006</v>
      </c>
      <c r="D15" s="49"/>
      <c r="E15" s="87">
        <v>90452</v>
      </c>
      <c r="F15" s="87">
        <v>1556</v>
      </c>
      <c r="G15" s="87">
        <v>490</v>
      </c>
      <c r="H15" s="87">
        <f>F15-G15</f>
        <v>1066</v>
      </c>
      <c r="I15" s="67"/>
    </row>
    <row r="16" spans="1:9" ht="10.5" customHeight="1">
      <c r="A16" s="67"/>
      <c r="B16" s="67"/>
      <c r="C16" s="253">
        <v>2007</v>
      </c>
      <c r="D16" s="49"/>
      <c r="E16" s="87">
        <v>88725</v>
      </c>
      <c r="F16" s="87">
        <v>1742</v>
      </c>
      <c r="G16" s="87">
        <v>493</v>
      </c>
      <c r="H16" s="87">
        <f>F16-G16</f>
        <v>1249</v>
      </c>
      <c r="I16" s="67"/>
    </row>
    <row r="17" spans="1:9" ht="10.5" customHeight="1">
      <c r="A17" s="67"/>
      <c r="B17" s="67"/>
      <c r="C17" s="253">
        <v>2008</v>
      </c>
      <c r="D17" s="49"/>
      <c r="E17" s="87">
        <v>89282</v>
      </c>
      <c r="F17" s="87">
        <v>1989</v>
      </c>
      <c r="G17" s="87">
        <v>501</v>
      </c>
      <c r="H17" s="87">
        <v>1488</v>
      </c>
      <c r="I17" s="67"/>
    </row>
    <row r="18" spans="1:9" ht="10.5" customHeight="1">
      <c r="A18" s="67"/>
      <c r="B18" s="67"/>
      <c r="C18" s="253">
        <v>2009</v>
      </c>
      <c r="D18" s="49"/>
      <c r="E18" s="87">
        <v>89331</v>
      </c>
      <c r="F18" s="87">
        <v>2045</v>
      </c>
      <c r="G18" s="87">
        <v>512</v>
      </c>
      <c r="H18" s="87">
        <f>F18-G18</f>
        <v>1533</v>
      </c>
      <c r="I18" s="67"/>
    </row>
    <row r="19" spans="1:9" ht="10.5" customHeight="1">
      <c r="A19" s="67"/>
      <c r="B19" s="67"/>
      <c r="C19" s="949" t="s">
        <v>984</v>
      </c>
      <c r="D19" s="949"/>
      <c r="E19" s="949"/>
      <c r="F19" s="949"/>
      <c r="G19" s="949"/>
      <c r="H19" s="949"/>
      <c r="I19" s="67"/>
    </row>
    <row r="20" spans="1:8" ht="10.5" customHeight="1">
      <c r="A20" s="67"/>
      <c r="B20" s="67"/>
      <c r="C20" s="119" t="s">
        <v>711</v>
      </c>
      <c r="D20" s="119" t="s">
        <v>712</v>
      </c>
      <c r="E20" s="345">
        <f>SUM(E22:E45)</f>
        <v>89925</v>
      </c>
      <c r="F20" s="345">
        <f>SUM(F22:F45)</f>
        <v>846</v>
      </c>
      <c r="G20" s="345">
        <f>SUM(G22:G46)</f>
        <v>252</v>
      </c>
      <c r="H20" s="345">
        <f>F20-G20</f>
        <v>594</v>
      </c>
    </row>
    <row r="21" spans="1:8" ht="10.5" customHeight="1">
      <c r="A21" s="67"/>
      <c r="B21" s="67"/>
      <c r="C21" s="49"/>
      <c r="D21" s="49"/>
      <c r="E21" s="49"/>
      <c r="F21" s="49"/>
      <c r="G21" s="49" t="s">
        <v>614</v>
      </c>
      <c r="H21" s="345"/>
    </row>
    <row r="22" spans="1:13" ht="10.5" customHeight="1">
      <c r="A22" s="67"/>
      <c r="B22" s="67"/>
      <c r="C22" s="49" t="s">
        <v>194</v>
      </c>
      <c r="D22" s="51" t="s">
        <v>320</v>
      </c>
      <c r="E22" s="346">
        <f>(F22+M22)-G22</f>
        <v>5239</v>
      </c>
      <c r="F22" s="362">
        <v>7</v>
      </c>
      <c r="G22" s="87">
        <v>15</v>
      </c>
      <c r="H22" s="362">
        <f>F22-G22</f>
        <v>-8</v>
      </c>
      <c r="K22" s="57"/>
      <c r="L22" s="57"/>
      <c r="M22" s="125">
        <v>5247</v>
      </c>
    </row>
    <row r="23" spans="1:13" ht="10.5" customHeight="1">
      <c r="A23" s="67"/>
      <c r="B23" s="67"/>
      <c r="C23" s="49" t="s">
        <v>49</v>
      </c>
      <c r="D23" s="51" t="s">
        <v>321</v>
      </c>
      <c r="E23" s="346">
        <f aca="true" t="shared" si="0" ref="E23:E45">(F23+M23)-G23</f>
        <v>3741</v>
      </c>
      <c r="F23" s="362">
        <v>8</v>
      </c>
      <c r="G23" s="87">
        <v>11</v>
      </c>
      <c r="H23" s="362">
        <f aca="true" t="shared" si="1" ref="H23:H45">F23-G23</f>
        <v>-3</v>
      </c>
      <c r="K23" s="57"/>
      <c r="L23" s="57"/>
      <c r="M23" s="125">
        <v>3744</v>
      </c>
    </row>
    <row r="24" spans="1:13" ht="10.5" customHeight="1">
      <c r="A24" s="67"/>
      <c r="B24" s="67"/>
      <c r="C24" s="49" t="s">
        <v>668</v>
      </c>
      <c r="D24" s="51" t="s">
        <v>322</v>
      </c>
      <c r="E24" s="346">
        <f t="shared" si="0"/>
        <v>2944</v>
      </c>
      <c r="F24" s="362">
        <v>28</v>
      </c>
      <c r="G24" s="87">
        <v>10</v>
      </c>
      <c r="H24" s="362">
        <f t="shared" si="1"/>
        <v>18</v>
      </c>
      <c r="K24" s="57"/>
      <c r="L24" s="57"/>
      <c r="M24" s="125">
        <v>2926</v>
      </c>
    </row>
    <row r="25" spans="1:13" ht="10.5" customHeight="1">
      <c r="A25" s="67"/>
      <c r="B25" s="67"/>
      <c r="C25" s="49"/>
      <c r="D25" s="51"/>
      <c r="E25" s="346"/>
      <c r="F25" s="323"/>
      <c r="G25" s="323"/>
      <c r="H25" s="362"/>
      <c r="K25" s="57"/>
      <c r="L25" s="57"/>
      <c r="M25" s="125"/>
    </row>
    <row r="26" spans="1:13" ht="10.5" customHeight="1">
      <c r="A26" s="67"/>
      <c r="B26" s="67"/>
      <c r="C26" s="49" t="s">
        <v>50</v>
      </c>
      <c r="D26" s="51" t="s">
        <v>323</v>
      </c>
      <c r="E26" s="346">
        <f t="shared" si="0"/>
        <v>5120</v>
      </c>
      <c r="F26" s="362">
        <v>46</v>
      </c>
      <c r="G26" s="87">
        <v>12</v>
      </c>
      <c r="H26" s="362">
        <f t="shared" si="1"/>
        <v>34</v>
      </c>
      <c r="K26" s="57"/>
      <c r="L26" s="57"/>
      <c r="M26" s="125">
        <v>5086</v>
      </c>
    </row>
    <row r="27" spans="1:13" ht="10.5" customHeight="1">
      <c r="A27" s="67"/>
      <c r="B27" s="67"/>
      <c r="C27" s="49" t="s">
        <v>588</v>
      </c>
      <c r="D27" s="51" t="s">
        <v>195</v>
      </c>
      <c r="E27" s="346">
        <f t="shared" si="0"/>
        <v>5812</v>
      </c>
      <c r="F27" s="362">
        <v>23</v>
      </c>
      <c r="G27" s="87">
        <v>9</v>
      </c>
      <c r="H27" s="362">
        <f t="shared" si="1"/>
        <v>14</v>
      </c>
      <c r="K27" s="57"/>
      <c r="L27" s="57"/>
      <c r="M27" s="125">
        <v>5798</v>
      </c>
    </row>
    <row r="28" spans="1:13" ht="10.5" customHeight="1">
      <c r="A28" s="67"/>
      <c r="B28" s="67"/>
      <c r="C28" s="49" t="s">
        <v>777</v>
      </c>
      <c r="D28" s="51" t="s">
        <v>324</v>
      </c>
      <c r="E28" s="346">
        <f t="shared" si="0"/>
        <v>5934</v>
      </c>
      <c r="F28" s="362">
        <v>16</v>
      </c>
      <c r="G28" s="87">
        <v>15</v>
      </c>
      <c r="H28" s="362">
        <f t="shared" si="1"/>
        <v>1</v>
      </c>
      <c r="K28" s="57"/>
      <c r="L28" s="57"/>
      <c r="M28" s="125">
        <v>5933</v>
      </c>
    </row>
    <row r="29" spans="1:13" ht="10.5" customHeight="1">
      <c r="A29" s="67"/>
      <c r="B29" s="67"/>
      <c r="C29" s="49"/>
      <c r="D29" s="51"/>
      <c r="E29" s="346"/>
      <c r="F29" s="323"/>
      <c r="G29" s="323"/>
      <c r="H29" s="362"/>
      <c r="K29" s="57"/>
      <c r="L29" s="57"/>
      <c r="M29" s="125"/>
    </row>
    <row r="30" spans="1:13" ht="10.5" customHeight="1">
      <c r="A30" s="67"/>
      <c r="B30" s="67"/>
      <c r="C30" s="49" t="s">
        <v>586</v>
      </c>
      <c r="D30" s="51" t="s">
        <v>784</v>
      </c>
      <c r="E30" s="346">
        <f t="shared" si="0"/>
        <v>4136</v>
      </c>
      <c r="F30" s="362">
        <v>37</v>
      </c>
      <c r="G30" s="87">
        <v>12</v>
      </c>
      <c r="H30" s="362">
        <f t="shared" si="1"/>
        <v>25</v>
      </c>
      <c r="K30" s="57"/>
      <c r="L30" s="57"/>
      <c r="M30" s="125">
        <v>4111</v>
      </c>
    </row>
    <row r="31" spans="1:13" ht="10.5" customHeight="1">
      <c r="A31" s="67"/>
      <c r="B31" s="67"/>
      <c r="C31" s="49" t="s">
        <v>20</v>
      </c>
      <c r="D31" s="51" t="s">
        <v>626</v>
      </c>
      <c r="E31" s="346">
        <f t="shared" si="0"/>
        <v>3822</v>
      </c>
      <c r="F31" s="362">
        <v>17</v>
      </c>
      <c r="G31" s="87">
        <v>8</v>
      </c>
      <c r="H31" s="362">
        <f t="shared" si="1"/>
        <v>9</v>
      </c>
      <c r="K31" s="57"/>
      <c r="L31" s="57"/>
      <c r="M31" s="125">
        <v>3813</v>
      </c>
    </row>
    <row r="32" spans="1:13" ht="10.5" customHeight="1">
      <c r="A32" s="67"/>
      <c r="B32" s="67"/>
      <c r="C32" s="49" t="s">
        <v>21</v>
      </c>
      <c r="D32" s="51" t="s">
        <v>246</v>
      </c>
      <c r="E32" s="346">
        <f t="shared" si="0"/>
        <v>3659</v>
      </c>
      <c r="F32" s="362">
        <v>19</v>
      </c>
      <c r="G32" s="87">
        <v>16</v>
      </c>
      <c r="H32" s="362">
        <f t="shared" si="1"/>
        <v>3</v>
      </c>
      <c r="K32" s="57"/>
      <c r="L32" s="57"/>
      <c r="M32" s="125">
        <v>3656</v>
      </c>
    </row>
    <row r="33" spans="1:13" ht="10.5" customHeight="1">
      <c r="A33" s="67"/>
      <c r="B33" s="67"/>
      <c r="C33" s="49"/>
      <c r="D33" s="51"/>
      <c r="E33" s="346"/>
      <c r="F33" s="323"/>
      <c r="G33" s="323"/>
      <c r="H33" s="362"/>
      <c r="K33" s="57"/>
      <c r="L33" s="57"/>
      <c r="M33" s="125"/>
    </row>
    <row r="34" spans="1:13" ht="10.5" customHeight="1">
      <c r="A34" s="67"/>
      <c r="B34" s="67"/>
      <c r="C34" s="49" t="s">
        <v>22</v>
      </c>
      <c r="D34" s="51" t="s">
        <v>247</v>
      </c>
      <c r="E34" s="346">
        <f t="shared" si="0"/>
        <v>3862</v>
      </c>
      <c r="F34" s="362">
        <v>24</v>
      </c>
      <c r="G34" s="87">
        <v>8</v>
      </c>
      <c r="H34" s="362">
        <f t="shared" si="1"/>
        <v>16</v>
      </c>
      <c r="K34" s="57"/>
      <c r="L34" s="57"/>
      <c r="M34" s="125">
        <v>3846</v>
      </c>
    </row>
    <row r="35" spans="1:13" ht="10.5" customHeight="1">
      <c r="A35" s="67"/>
      <c r="B35" s="67"/>
      <c r="C35" s="49" t="s">
        <v>546</v>
      </c>
      <c r="D35" s="51" t="s">
        <v>29</v>
      </c>
      <c r="E35" s="346">
        <f t="shared" si="0"/>
        <v>3103</v>
      </c>
      <c r="F35" s="362">
        <v>16</v>
      </c>
      <c r="G35" s="87">
        <v>15</v>
      </c>
      <c r="H35" s="362">
        <f t="shared" si="1"/>
        <v>1</v>
      </c>
      <c r="K35" s="57"/>
      <c r="L35" s="57"/>
      <c r="M35" s="125">
        <v>3102</v>
      </c>
    </row>
    <row r="36" spans="1:13" ht="10.5" customHeight="1">
      <c r="A36" s="67"/>
      <c r="B36" s="67"/>
      <c r="C36" s="49" t="s">
        <v>23</v>
      </c>
      <c r="D36" s="51" t="s">
        <v>248</v>
      </c>
      <c r="E36" s="346">
        <f t="shared" si="0"/>
        <v>3084</v>
      </c>
      <c r="F36" s="362">
        <v>9</v>
      </c>
      <c r="G36" s="87">
        <v>11</v>
      </c>
      <c r="H36" s="362">
        <f t="shared" si="1"/>
        <v>-2</v>
      </c>
      <c r="K36" s="57"/>
      <c r="L36" s="57"/>
      <c r="M36" s="125">
        <v>3086</v>
      </c>
    </row>
    <row r="37" spans="1:13" ht="10.5" customHeight="1">
      <c r="A37" s="67"/>
      <c r="B37" s="67"/>
      <c r="C37" s="49"/>
      <c r="D37" s="51"/>
      <c r="E37" s="346"/>
      <c r="F37" s="323"/>
      <c r="G37" s="323"/>
      <c r="H37" s="362"/>
      <c r="K37" s="57"/>
      <c r="L37" s="57"/>
      <c r="M37" s="125"/>
    </row>
    <row r="38" spans="1:13" ht="10.5" customHeight="1">
      <c r="A38" s="67"/>
      <c r="B38" s="67"/>
      <c r="C38" s="49" t="s">
        <v>24</v>
      </c>
      <c r="D38" s="51" t="s">
        <v>249</v>
      </c>
      <c r="E38" s="346">
        <f t="shared" si="0"/>
        <v>3350</v>
      </c>
      <c r="F38" s="362">
        <v>13</v>
      </c>
      <c r="G38" s="87">
        <v>7</v>
      </c>
      <c r="H38" s="362">
        <f t="shared" si="1"/>
        <v>6</v>
      </c>
      <c r="K38" s="57"/>
      <c r="L38" s="57"/>
      <c r="M38" s="125">
        <v>3344</v>
      </c>
    </row>
    <row r="39" spans="1:13" ht="10.5" customHeight="1">
      <c r="A39" s="67"/>
      <c r="B39" s="67"/>
      <c r="C39" s="49" t="s">
        <v>45</v>
      </c>
      <c r="D39" s="51" t="s">
        <v>250</v>
      </c>
      <c r="E39" s="346">
        <f t="shared" si="0"/>
        <v>4452</v>
      </c>
      <c r="F39" s="362">
        <v>22</v>
      </c>
      <c r="G39" s="87">
        <v>10</v>
      </c>
      <c r="H39" s="362">
        <f t="shared" si="1"/>
        <v>12</v>
      </c>
      <c r="I39" s="67"/>
      <c r="J39" s="89"/>
      <c r="K39" s="57"/>
      <c r="L39" s="57"/>
      <c r="M39" s="125">
        <v>4440</v>
      </c>
    </row>
    <row r="40" spans="1:13" ht="10.5" customHeight="1">
      <c r="A40" s="67"/>
      <c r="B40" s="67"/>
      <c r="C40" s="49" t="s">
        <v>587</v>
      </c>
      <c r="D40" s="51" t="s">
        <v>251</v>
      </c>
      <c r="E40" s="346">
        <f t="shared" si="0"/>
        <v>5414</v>
      </c>
      <c r="F40" s="362">
        <v>22</v>
      </c>
      <c r="G40" s="87">
        <v>22</v>
      </c>
      <c r="H40" s="362">
        <f t="shared" si="1"/>
        <v>0</v>
      </c>
      <c r="I40" s="67"/>
      <c r="J40" s="89"/>
      <c r="K40" s="57"/>
      <c r="L40" s="57"/>
      <c r="M40" s="125">
        <v>5414</v>
      </c>
    </row>
    <row r="41" spans="1:13" ht="10.5" customHeight="1">
      <c r="A41" s="67"/>
      <c r="B41" s="67"/>
      <c r="C41" s="49"/>
      <c r="D41" s="51"/>
      <c r="E41" s="346"/>
      <c r="F41" s="323"/>
      <c r="G41" s="323"/>
      <c r="H41" s="362"/>
      <c r="I41" s="67"/>
      <c r="J41" s="89"/>
      <c r="K41" s="57"/>
      <c r="L41" s="57"/>
      <c r="M41" s="125"/>
    </row>
    <row r="42" spans="1:13" ht="10.5" customHeight="1">
      <c r="A42" s="67"/>
      <c r="B42" s="67"/>
      <c r="C42" s="49" t="s">
        <v>46</v>
      </c>
      <c r="D42" s="51" t="s">
        <v>252</v>
      </c>
      <c r="E42" s="346">
        <f t="shared" si="0"/>
        <v>3445</v>
      </c>
      <c r="F42" s="362">
        <v>13</v>
      </c>
      <c r="G42" s="87">
        <v>6</v>
      </c>
      <c r="H42" s="362">
        <f t="shared" si="1"/>
        <v>7</v>
      </c>
      <c r="I42" s="67"/>
      <c r="J42" s="89"/>
      <c r="K42" s="57"/>
      <c r="L42" s="57"/>
      <c r="M42" s="125">
        <v>3438</v>
      </c>
    </row>
    <row r="43" spans="1:13" ht="10.5" customHeight="1">
      <c r="A43" s="67"/>
      <c r="B43" s="67"/>
      <c r="C43" s="49" t="s">
        <v>25</v>
      </c>
      <c r="D43" s="51" t="s">
        <v>253</v>
      </c>
      <c r="E43" s="346">
        <f t="shared" si="0"/>
        <v>2433</v>
      </c>
      <c r="F43" s="362">
        <v>5</v>
      </c>
      <c r="G43" s="87">
        <v>6</v>
      </c>
      <c r="H43" s="362">
        <f t="shared" si="1"/>
        <v>-1</v>
      </c>
      <c r="I43" s="67"/>
      <c r="J43" s="89"/>
      <c r="K43" s="57"/>
      <c r="L43" s="57"/>
      <c r="M43" s="125">
        <v>2434</v>
      </c>
    </row>
    <row r="44" spans="1:13" ht="10.5" customHeight="1">
      <c r="A44" s="67"/>
      <c r="B44" s="67"/>
      <c r="C44" s="49" t="s">
        <v>47</v>
      </c>
      <c r="D44" s="51" t="s">
        <v>254</v>
      </c>
      <c r="E44" s="346">
        <f t="shared" si="0"/>
        <v>18223</v>
      </c>
      <c r="F44" s="362">
        <v>509</v>
      </c>
      <c r="G44" s="87">
        <v>56</v>
      </c>
      <c r="H44" s="362">
        <f t="shared" si="1"/>
        <v>453</v>
      </c>
      <c r="I44" s="67"/>
      <c r="J44" s="89"/>
      <c r="K44" s="57"/>
      <c r="L44" s="57"/>
      <c r="M44" s="125">
        <v>17770</v>
      </c>
    </row>
    <row r="45" spans="1:13" ht="10.5" customHeight="1">
      <c r="A45" s="67"/>
      <c r="B45" s="67"/>
      <c r="C45" s="50" t="s">
        <v>26</v>
      </c>
      <c r="D45" s="340" t="s">
        <v>255</v>
      </c>
      <c r="E45" s="347">
        <f t="shared" si="0"/>
        <v>2152</v>
      </c>
      <c r="F45" s="347">
        <v>12</v>
      </c>
      <c r="G45" s="342">
        <v>3</v>
      </c>
      <c r="H45" s="347">
        <f t="shared" si="1"/>
        <v>9</v>
      </c>
      <c r="I45" s="67"/>
      <c r="J45" s="89"/>
      <c r="K45" s="57"/>
      <c r="L45" s="57"/>
      <c r="M45" s="125">
        <v>2143</v>
      </c>
    </row>
    <row r="46" spans="1:13" ht="10.5" customHeight="1">
      <c r="A46" s="67"/>
      <c r="B46" s="67"/>
      <c r="C46" s="89"/>
      <c r="D46" s="89"/>
      <c r="E46" s="89"/>
      <c r="F46" s="274"/>
      <c r="G46" s="112"/>
      <c r="H46" s="89"/>
      <c r="I46" s="67"/>
      <c r="J46" s="92"/>
      <c r="K46" s="57"/>
      <c r="L46" s="57"/>
      <c r="M46" s="92">
        <f>SUM(M22:M45)</f>
        <v>89331</v>
      </c>
    </row>
    <row r="47" spans="1:13" ht="10.5" customHeight="1">
      <c r="A47" s="67"/>
      <c r="B47" s="67"/>
      <c r="C47" s="89"/>
      <c r="D47" s="89"/>
      <c r="E47" s="113" t="s">
        <v>484</v>
      </c>
      <c r="F47" s="113"/>
      <c r="G47" s="113"/>
      <c r="H47" s="113"/>
      <c r="I47" s="67"/>
      <c r="J47" s="67"/>
      <c r="K47" s="57"/>
      <c r="L47" s="57"/>
      <c r="M47" s="57"/>
    </row>
    <row r="48" spans="1:13" ht="10.5" customHeight="1">
      <c r="A48" s="67"/>
      <c r="B48" s="67"/>
      <c r="C48" s="89"/>
      <c r="D48" s="89"/>
      <c r="E48" s="113" t="s">
        <v>480</v>
      </c>
      <c r="F48" s="113"/>
      <c r="G48" s="113"/>
      <c r="H48" s="113"/>
      <c r="I48" s="67"/>
      <c r="J48" s="67"/>
      <c r="K48" s="57"/>
      <c r="L48" s="57"/>
      <c r="M48" s="57"/>
    </row>
    <row r="49" spans="1:13" ht="10.5" customHeight="1">
      <c r="A49" s="67"/>
      <c r="B49" s="67"/>
      <c r="C49" s="89"/>
      <c r="D49" s="89"/>
      <c r="E49" s="275" t="s">
        <v>482</v>
      </c>
      <c r="F49" s="275"/>
      <c r="G49" s="275"/>
      <c r="H49" s="275"/>
      <c r="I49" s="67"/>
      <c r="J49" s="67"/>
      <c r="K49" s="57"/>
      <c r="L49" s="57"/>
      <c r="M49" s="57"/>
    </row>
    <row r="50" spans="1:13" ht="10.5" customHeight="1">
      <c r="A50" s="67"/>
      <c r="B50" s="67"/>
      <c r="C50" s="89"/>
      <c r="D50" s="89"/>
      <c r="E50" s="275" t="s">
        <v>483</v>
      </c>
      <c r="F50" s="275"/>
      <c r="G50" s="275"/>
      <c r="H50" s="275"/>
      <c r="I50" s="67"/>
      <c r="J50" s="67"/>
      <c r="K50" s="57"/>
      <c r="L50" s="57"/>
      <c r="M50" s="57"/>
    </row>
    <row r="51" spans="1:13" ht="10.5" customHeight="1">
      <c r="A51" s="57"/>
      <c r="B51" s="57"/>
      <c r="C51" s="49"/>
      <c r="D51" s="49"/>
      <c r="E51" s="49"/>
      <c r="F51" s="49"/>
      <c r="G51" s="49"/>
      <c r="H51" s="49"/>
      <c r="I51" s="57"/>
      <c r="J51" s="67"/>
      <c r="K51" s="57"/>
      <c r="L51" s="57"/>
      <c r="M51" s="57"/>
    </row>
    <row r="52" spans="1:13" ht="12.75">
      <c r="A52" s="56"/>
      <c r="B52" s="56"/>
      <c r="C52" s="56"/>
      <c r="D52" s="56"/>
      <c r="E52" s="56"/>
      <c r="F52" s="56"/>
      <c r="G52" s="56"/>
      <c r="H52" s="56"/>
      <c r="I52" s="56"/>
      <c r="J52" s="79"/>
      <c r="K52" s="57"/>
      <c r="L52" s="57"/>
      <c r="M52" s="57"/>
    </row>
    <row r="53" spans="1:13" ht="12.75">
      <c r="A53" s="57"/>
      <c r="B53" s="57"/>
      <c r="C53" s="57"/>
      <c r="D53" s="57"/>
      <c r="E53" s="57"/>
      <c r="F53" s="57"/>
      <c r="G53" s="57"/>
      <c r="H53" s="57"/>
      <c r="I53" s="57"/>
      <c r="J53" s="67"/>
      <c r="K53" s="56"/>
      <c r="L53" s="56"/>
      <c r="M53" s="57"/>
    </row>
    <row r="54" spans="1:11" ht="12.75">
      <c r="A54" s="56"/>
      <c r="B54" s="56"/>
      <c r="C54" s="56"/>
      <c r="D54" s="56"/>
      <c r="E54" s="56"/>
      <c r="F54" s="56"/>
      <c r="G54" s="56"/>
      <c r="H54" s="56"/>
      <c r="I54" s="56"/>
      <c r="J54" s="79"/>
      <c r="K54" s="56"/>
    </row>
    <row r="58" spans="1:11" ht="12.75">
      <c r="A58" s="56"/>
      <c r="B58" s="56"/>
      <c r="C58" s="56"/>
      <c r="D58" s="56"/>
      <c r="E58" s="56"/>
      <c r="F58" s="56"/>
      <c r="G58" s="56"/>
      <c r="H58" s="56"/>
      <c r="I58" s="56"/>
      <c r="J58" s="79"/>
      <c r="K58" s="57"/>
    </row>
  </sheetData>
  <sheetProtection/>
  <mergeCells count="4">
    <mergeCell ref="E1:G1"/>
    <mergeCell ref="E2:G2"/>
    <mergeCell ref="C19:H19"/>
    <mergeCell ref="C3:D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225"/>
  <sheetViews>
    <sheetView zoomScalePageLayoutView="0" workbookViewId="0" topLeftCell="D19">
      <selection activeCell="T13" sqref="T13"/>
    </sheetView>
  </sheetViews>
  <sheetFormatPr defaultColWidth="9.00390625" defaultRowHeight="12.75"/>
  <cols>
    <col min="1" max="1" width="13.125" style="0" customWidth="1"/>
    <col min="2" max="2" width="10.25390625" style="0" customWidth="1"/>
    <col min="6" max="6" width="8.00390625" style="0" customWidth="1"/>
    <col min="9" max="9" width="7.25390625" style="0" customWidth="1"/>
    <col min="10" max="10" width="7.375" style="0" customWidth="1"/>
    <col min="11" max="11" width="6.375" style="0" customWidth="1"/>
    <col min="12" max="12" width="6.875" style="0" customWidth="1"/>
    <col min="13" max="13" width="7.375" style="0" customWidth="1"/>
    <col min="14" max="14" width="6.625" style="0" customWidth="1"/>
    <col min="15" max="15" width="6.875" style="0" customWidth="1"/>
    <col min="16" max="16" width="5.75390625" style="0" customWidth="1"/>
    <col min="17" max="17" width="6.75390625" style="0" customWidth="1"/>
  </cols>
  <sheetData>
    <row r="1" spans="1:20" ht="12.75">
      <c r="A1" s="37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2.75">
      <c r="A2" s="379"/>
      <c r="B2" s="119" t="s">
        <v>1236</v>
      </c>
      <c r="C2" s="119"/>
      <c r="D2" s="119"/>
      <c r="E2" s="119"/>
      <c r="F2" s="11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84"/>
      <c r="S2" s="484"/>
      <c r="T2" s="49"/>
    </row>
    <row r="3" spans="1:20" ht="12.75">
      <c r="A3" s="379"/>
      <c r="B3" s="183" t="s">
        <v>1237</v>
      </c>
      <c r="C3" s="119"/>
      <c r="D3" s="119"/>
      <c r="E3" s="119"/>
      <c r="F3" s="11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84"/>
      <c r="S3" s="484"/>
      <c r="T3" s="49"/>
    </row>
    <row r="4" spans="1:20" ht="12.75">
      <c r="A4" s="379"/>
      <c r="B4" s="183"/>
      <c r="C4" s="119"/>
      <c r="D4" s="52" t="s">
        <v>1238</v>
      </c>
      <c r="E4" s="119"/>
      <c r="F4" s="11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84"/>
      <c r="S4" s="484"/>
      <c r="T4" s="49"/>
    </row>
    <row r="5" spans="1:20" ht="12.75">
      <c r="A5" s="379"/>
      <c r="B5" s="183"/>
      <c r="C5" s="119"/>
      <c r="D5" s="52"/>
      <c r="E5" s="119"/>
      <c r="F5" s="11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4"/>
      <c r="S5" s="484"/>
      <c r="T5" s="49"/>
    </row>
    <row r="6" spans="1:20" ht="12.75">
      <c r="A6" s="663"/>
      <c r="B6" s="664"/>
      <c r="C6" s="50"/>
      <c r="D6" s="50"/>
      <c r="E6" s="50"/>
      <c r="F6" s="50"/>
      <c r="G6" s="50"/>
      <c r="H6" s="50"/>
      <c r="I6" s="50"/>
      <c r="J6" s="50"/>
      <c r="K6" s="50" t="s">
        <v>1239</v>
      </c>
      <c r="L6" s="50"/>
      <c r="M6" s="664"/>
      <c r="N6" s="664"/>
      <c r="O6" s="664"/>
      <c r="P6" s="664"/>
      <c r="Q6" s="50"/>
      <c r="R6" s="484"/>
      <c r="S6" s="484"/>
      <c r="T6" s="49"/>
    </row>
    <row r="7" spans="1:20" ht="12.75">
      <c r="A7" s="379"/>
      <c r="B7" s="369"/>
      <c r="C7" s="1158" t="s">
        <v>1240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65"/>
      <c r="R7" s="484"/>
      <c r="S7" s="484"/>
      <c r="T7" s="49"/>
    </row>
    <row r="8" spans="1:20" ht="12.75">
      <c r="A8" s="485"/>
      <c r="B8" s="372"/>
      <c r="C8" s="1159"/>
      <c r="D8" s="369" t="s">
        <v>1241</v>
      </c>
      <c r="E8" s="370" t="s">
        <v>1242</v>
      </c>
      <c r="F8" s="370" t="s">
        <v>1243</v>
      </c>
      <c r="G8" s="370" t="s">
        <v>1244</v>
      </c>
      <c r="H8" s="632" t="s">
        <v>1245</v>
      </c>
      <c r="I8" s="666" t="s">
        <v>1246</v>
      </c>
      <c r="J8" s="370" t="s">
        <v>1247</v>
      </c>
      <c r="K8" s="370" t="s">
        <v>1248</v>
      </c>
      <c r="L8" s="370" t="s">
        <v>1249</v>
      </c>
      <c r="M8" s="370" t="s">
        <v>744</v>
      </c>
      <c r="N8" s="667" t="s">
        <v>1250</v>
      </c>
      <c r="O8" s="668" t="s">
        <v>1251</v>
      </c>
      <c r="P8" s="667" t="s">
        <v>1252</v>
      </c>
      <c r="Q8" s="667" t="s">
        <v>897</v>
      </c>
      <c r="R8" s="484"/>
      <c r="S8" s="484"/>
      <c r="T8" s="49"/>
    </row>
    <row r="9" spans="1:20" ht="12.75">
      <c r="A9" s="485"/>
      <c r="B9" s="372"/>
      <c r="C9" s="1159"/>
      <c r="D9" s="373" t="s">
        <v>1253</v>
      </c>
      <c r="E9" s="373" t="s">
        <v>1254</v>
      </c>
      <c r="F9" s="373" t="s">
        <v>1255</v>
      </c>
      <c r="G9" s="669" t="s">
        <v>1256</v>
      </c>
      <c r="H9" s="484" t="s">
        <v>1257</v>
      </c>
      <c r="I9" s="670" t="s">
        <v>1258</v>
      </c>
      <c r="J9" s="371" t="s">
        <v>1259</v>
      </c>
      <c r="K9" s="671" t="s">
        <v>1260</v>
      </c>
      <c r="L9" s="669" t="s">
        <v>1261</v>
      </c>
      <c r="M9" s="671" t="s">
        <v>1262</v>
      </c>
      <c r="N9" s="672"/>
      <c r="O9" s="628" t="s">
        <v>1263</v>
      </c>
      <c r="P9" s="668" t="s">
        <v>1264</v>
      </c>
      <c r="Q9" s="672" t="s">
        <v>1265</v>
      </c>
      <c r="R9" s="484"/>
      <c r="S9" s="484"/>
      <c r="T9" s="49"/>
    </row>
    <row r="10" spans="1:20" ht="12.75">
      <c r="A10" s="485"/>
      <c r="B10" s="372"/>
      <c r="C10" s="1159"/>
      <c r="D10" s="372"/>
      <c r="E10" s="673" t="s">
        <v>1266</v>
      </c>
      <c r="F10" s="673" t="s">
        <v>1266</v>
      </c>
      <c r="G10" s="671" t="s">
        <v>1267</v>
      </c>
      <c r="H10" s="674" t="s">
        <v>1268</v>
      </c>
      <c r="I10" s="675" t="s">
        <v>1269</v>
      </c>
      <c r="J10" s="671" t="s">
        <v>1270</v>
      </c>
      <c r="K10" s="372"/>
      <c r="L10" s="372"/>
      <c r="M10" s="372"/>
      <c r="N10" s="628"/>
      <c r="O10" s="676"/>
      <c r="P10" s="677"/>
      <c r="Q10" s="628"/>
      <c r="R10" s="486"/>
      <c r="S10" s="486"/>
      <c r="T10" s="49"/>
    </row>
    <row r="11" spans="1:20" ht="12.75">
      <c r="A11" s="663"/>
      <c r="B11" s="367"/>
      <c r="C11" s="1160"/>
      <c r="D11" s="367"/>
      <c r="E11" s="367"/>
      <c r="F11" s="367"/>
      <c r="G11" s="367"/>
      <c r="H11" s="678" t="s">
        <v>1271</v>
      </c>
      <c r="I11" s="679" t="s">
        <v>1272</v>
      </c>
      <c r="J11" s="606" t="s">
        <v>1273</v>
      </c>
      <c r="K11" s="367"/>
      <c r="L11" s="367"/>
      <c r="M11" s="367"/>
      <c r="N11" s="680"/>
      <c r="O11" s="680"/>
      <c r="P11" s="681"/>
      <c r="Q11" s="680"/>
      <c r="R11" s="486"/>
      <c r="S11" s="486"/>
      <c r="T11" s="49"/>
    </row>
    <row r="12" spans="1:20" ht="42">
      <c r="A12" s="682" t="s">
        <v>1274</v>
      </c>
      <c r="B12" s="487" t="s">
        <v>1275</v>
      </c>
      <c r="C12" s="129">
        <f>D12+E12+F12+G12+H12+I12+J12+K12+L12+M12+N12+O12+P12+Q12</f>
        <v>359980.69999999995</v>
      </c>
      <c r="D12" s="488">
        <v>32906.5</v>
      </c>
      <c r="E12" s="129">
        <v>13535.9</v>
      </c>
      <c r="F12" s="129"/>
      <c r="G12" s="129">
        <v>20006.7</v>
      </c>
      <c r="H12" s="129">
        <v>246905.4</v>
      </c>
      <c r="I12" s="129">
        <v>5292.1</v>
      </c>
      <c r="J12" s="129">
        <v>452.6</v>
      </c>
      <c r="K12" s="129">
        <v>4788.6</v>
      </c>
      <c r="L12" s="129">
        <v>4984.2</v>
      </c>
      <c r="M12" s="129">
        <v>10898.3</v>
      </c>
      <c r="N12" s="129">
        <v>15308.4</v>
      </c>
      <c r="O12" s="129">
        <v>3322.4</v>
      </c>
      <c r="P12" s="129"/>
      <c r="Q12" s="624">
        <v>1579.6</v>
      </c>
      <c r="R12" s="486"/>
      <c r="S12" s="486"/>
      <c r="T12" s="49"/>
    </row>
    <row r="13" spans="1:20" ht="42">
      <c r="A13" s="682" t="s">
        <v>1276</v>
      </c>
      <c r="B13" s="487" t="s">
        <v>1277</v>
      </c>
      <c r="C13" s="129">
        <f>SUM(D13:Q13)</f>
        <v>41801.899999999994</v>
      </c>
      <c r="D13" s="129">
        <v>7713.4</v>
      </c>
      <c r="E13" s="129">
        <v>1969.7</v>
      </c>
      <c r="F13" s="129"/>
      <c r="G13" s="129">
        <v>2501</v>
      </c>
      <c r="H13" s="129">
        <v>6754.2</v>
      </c>
      <c r="I13" s="129">
        <v>2880.8</v>
      </c>
      <c r="J13" s="129">
        <v>396.2</v>
      </c>
      <c r="K13" s="129">
        <v>6295</v>
      </c>
      <c r="L13" s="129">
        <v>6409</v>
      </c>
      <c r="M13" s="129">
        <v>2106.2</v>
      </c>
      <c r="N13" s="129">
        <v>2901.1</v>
      </c>
      <c r="O13" s="129">
        <v>536.1</v>
      </c>
      <c r="P13" s="129"/>
      <c r="Q13" s="624">
        <v>1339.2</v>
      </c>
      <c r="R13" s="486"/>
      <c r="S13" s="486"/>
      <c r="T13" s="49"/>
    </row>
    <row r="14" spans="1:20" ht="31.5">
      <c r="A14" s="682" t="s">
        <v>1278</v>
      </c>
      <c r="B14" s="487" t="s">
        <v>1279</v>
      </c>
      <c r="C14" s="129">
        <f>SUM(D14:Q14)</f>
        <v>106558.6</v>
      </c>
      <c r="D14" s="88">
        <v>8370.1</v>
      </c>
      <c r="E14" s="88">
        <v>2474.2</v>
      </c>
      <c r="F14" s="88"/>
      <c r="G14" s="88">
        <v>6802.8</v>
      </c>
      <c r="H14" s="88">
        <v>79183.1</v>
      </c>
      <c r="I14" s="88">
        <v>307.1</v>
      </c>
      <c r="J14" s="88">
        <v>23.8</v>
      </c>
      <c r="K14" s="88">
        <v>900.5</v>
      </c>
      <c r="L14" s="88">
        <v>807.6</v>
      </c>
      <c r="M14" s="88">
        <v>1073.9</v>
      </c>
      <c r="N14" s="88">
        <v>3240.9</v>
      </c>
      <c r="O14" s="88">
        <v>3273.7</v>
      </c>
      <c r="P14" s="88"/>
      <c r="Q14" s="624">
        <v>100.9</v>
      </c>
      <c r="R14" s="484"/>
      <c r="S14" s="486"/>
      <c r="T14" s="49"/>
    </row>
    <row r="15" spans="1:20" ht="31.5">
      <c r="A15" s="682" t="s">
        <v>1280</v>
      </c>
      <c r="B15" s="487" t="s">
        <v>1281</v>
      </c>
      <c r="C15" s="129">
        <f>SUM(D15:Q15)</f>
        <v>295223.99999999994</v>
      </c>
      <c r="D15" s="129">
        <f>D12+D13-D14</f>
        <v>32249.800000000003</v>
      </c>
      <c r="E15" s="129">
        <f>E12+E13-E14</f>
        <v>13031.400000000001</v>
      </c>
      <c r="F15" s="129">
        <f aca="true" t="shared" si="0" ref="F15:Q15">F12+F13-F14</f>
        <v>0</v>
      </c>
      <c r="G15" s="129">
        <f t="shared" si="0"/>
        <v>15704.900000000001</v>
      </c>
      <c r="H15" s="129">
        <f t="shared" si="0"/>
        <v>174476.5</v>
      </c>
      <c r="I15" s="129">
        <f t="shared" si="0"/>
        <v>7865.8</v>
      </c>
      <c r="J15" s="129">
        <f t="shared" si="0"/>
        <v>825</v>
      </c>
      <c r="K15" s="129">
        <f t="shared" si="0"/>
        <v>10183.1</v>
      </c>
      <c r="L15" s="129">
        <f t="shared" si="0"/>
        <v>10585.6</v>
      </c>
      <c r="M15" s="129">
        <f t="shared" si="0"/>
        <v>11930.6</v>
      </c>
      <c r="N15" s="129">
        <f t="shared" si="0"/>
        <v>14968.6</v>
      </c>
      <c r="O15" s="129">
        <f t="shared" si="0"/>
        <v>584.8000000000002</v>
      </c>
      <c r="P15" s="129">
        <f t="shared" si="0"/>
        <v>0</v>
      </c>
      <c r="Q15" s="683">
        <f t="shared" si="0"/>
        <v>2817.9</v>
      </c>
      <c r="R15" s="484"/>
      <c r="S15" s="486"/>
      <c r="T15" s="49"/>
    </row>
    <row r="16" spans="1:20" ht="12.75">
      <c r="A16" s="485" t="s">
        <v>1282</v>
      </c>
      <c r="B16" s="487" t="s">
        <v>1283</v>
      </c>
      <c r="C16" s="129">
        <f>D16+E16+F16+G16+H16+J16+K16+M16+Q16+I16+P16+N16+L16+O16</f>
        <v>295223.99999999994</v>
      </c>
      <c r="D16" s="129">
        <f>D15</f>
        <v>32249.800000000003</v>
      </c>
      <c r="E16" s="129">
        <f aca="true" t="shared" si="1" ref="E16:Q16">E15</f>
        <v>13031.400000000001</v>
      </c>
      <c r="F16" s="129">
        <f t="shared" si="1"/>
        <v>0</v>
      </c>
      <c r="G16" s="129">
        <f t="shared" si="1"/>
        <v>15704.900000000001</v>
      </c>
      <c r="H16" s="129">
        <f t="shared" si="1"/>
        <v>174476.5</v>
      </c>
      <c r="I16" s="129">
        <f t="shared" si="1"/>
        <v>7865.8</v>
      </c>
      <c r="J16" s="129">
        <f t="shared" si="1"/>
        <v>825</v>
      </c>
      <c r="K16" s="129">
        <f t="shared" si="1"/>
        <v>10183.1</v>
      </c>
      <c r="L16" s="129">
        <f t="shared" si="1"/>
        <v>10585.6</v>
      </c>
      <c r="M16" s="129">
        <f t="shared" si="1"/>
        <v>11930.6</v>
      </c>
      <c r="N16" s="129">
        <f t="shared" si="1"/>
        <v>14968.6</v>
      </c>
      <c r="O16" s="129">
        <f t="shared" si="1"/>
        <v>584.8000000000002</v>
      </c>
      <c r="P16" s="129">
        <f t="shared" si="1"/>
        <v>0</v>
      </c>
      <c r="Q16" s="624">
        <f t="shared" si="1"/>
        <v>2817.9</v>
      </c>
      <c r="R16" s="484"/>
      <c r="S16" s="486"/>
      <c r="T16" s="49"/>
    </row>
    <row r="17" spans="1:20" ht="12.75">
      <c r="A17" s="663" t="s">
        <v>1284</v>
      </c>
      <c r="B17" s="684" t="s">
        <v>1285</v>
      </c>
      <c r="C17" s="344">
        <f>D17+E17+F17+G17+H17+J17+K17+M17+Q17+I17+P17+N17+L17+O17</f>
        <v>0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685"/>
      <c r="R17" s="484"/>
      <c r="S17" s="686"/>
      <c r="T17" s="49"/>
    </row>
    <row r="18" spans="1:20" ht="12.75">
      <c r="A18" s="485"/>
      <c r="B18" s="487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484"/>
      <c r="S18" s="486"/>
      <c r="T18" s="49"/>
    </row>
    <row r="19" spans="1:20" ht="12.75">
      <c r="A19" s="485"/>
      <c r="B19" s="687"/>
      <c r="C19" s="484"/>
      <c r="D19" s="401" t="s">
        <v>1286</v>
      </c>
      <c r="E19" s="68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486"/>
      <c r="S19" s="484"/>
      <c r="T19" s="49"/>
    </row>
    <row r="20" spans="1:20" ht="12.75">
      <c r="A20" s="272"/>
      <c r="B20" s="689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486"/>
      <c r="S20" s="486"/>
      <c r="T20" s="49"/>
    </row>
    <row r="21" spans="1:20" ht="12.75">
      <c r="A21" s="1161" t="s">
        <v>1287</v>
      </c>
      <c r="B21" s="1161"/>
      <c r="C21" s="129">
        <f>D21+E21+F21+G21+H21+X28+J21+K21+M21+Q21+I21+P21+N21+L21</f>
        <v>0</v>
      </c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>
        <v>0</v>
      </c>
      <c r="R21" s="486"/>
      <c r="S21" s="486"/>
      <c r="T21" s="49"/>
    </row>
    <row r="22" spans="1:20" ht="12.75">
      <c r="A22" s="1157" t="s">
        <v>1288</v>
      </c>
      <c r="B22" s="1157"/>
      <c r="C22" s="129">
        <f>D22+E22+F22+G22+H22+X29+J22+K22+M22+Q22+I22+P22+N22+L22</f>
        <v>14010.4</v>
      </c>
      <c r="D22" s="692">
        <v>3417.5</v>
      </c>
      <c r="E22" s="692">
        <v>0</v>
      </c>
      <c r="F22" s="692"/>
      <c r="G22" s="692">
        <v>512.9</v>
      </c>
      <c r="H22" s="692">
        <v>7620</v>
      </c>
      <c r="I22" s="692">
        <v>111.5</v>
      </c>
      <c r="J22" s="692">
        <v>168.8</v>
      </c>
      <c r="K22" s="692">
        <v>0</v>
      </c>
      <c r="L22" s="692">
        <v>939.4</v>
      </c>
      <c r="M22" s="692"/>
      <c r="N22" s="692">
        <v>565.6</v>
      </c>
      <c r="O22" s="692"/>
      <c r="P22" s="692"/>
      <c r="Q22" s="692">
        <v>674.7</v>
      </c>
      <c r="R22" s="484"/>
      <c r="S22" s="484"/>
      <c r="T22" s="49"/>
    </row>
    <row r="23" spans="1:20" ht="12.75">
      <c r="A23" s="1157" t="s">
        <v>1289</v>
      </c>
      <c r="B23" s="1157"/>
      <c r="C23" s="129">
        <f>D23+E23+F23+G23+H23+X31+J23+K23+M23+Q23+I23+P23+N23+L23+O23</f>
        <v>0</v>
      </c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484"/>
      <c r="S23" s="484"/>
      <c r="T23" s="49"/>
    </row>
    <row r="24" spans="1:20" ht="12.75">
      <c r="A24" s="1157" t="s">
        <v>284</v>
      </c>
      <c r="B24" s="1157"/>
      <c r="C24" s="129">
        <f>D24+E24+F24+G24+H24+X32+J24+K24+M24+Q24+I24+P24+N24+L24+O24</f>
        <v>134342.5</v>
      </c>
      <c r="D24" s="692">
        <v>20036.1</v>
      </c>
      <c r="E24" s="692">
        <v>12585.8</v>
      </c>
      <c r="F24" s="692"/>
      <c r="G24" s="692">
        <v>13164</v>
      </c>
      <c r="H24" s="692">
        <v>60453.7</v>
      </c>
      <c r="I24" s="692">
        <v>7259.3</v>
      </c>
      <c r="J24" s="692">
        <v>30.1</v>
      </c>
      <c r="K24" s="692">
        <v>8533.1</v>
      </c>
      <c r="L24" s="692">
        <v>8029.3</v>
      </c>
      <c r="M24" s="692"/>
      <c r="N24" s="692">
        <v>2789.6</v>
      </c>
      <c r="O24" s="692">
        <v>519.8</v>
      </c>
      <c r="P24" s="692"/>
      <c r="Q24" s="692">
        <v>941.7</v>
      </c>
      <c r="R24" s="484"/>
      <c r="S24" s="484"/>
      <c r="T24" s="49"/>
    </row>
    <row r="25" spans="1:20" ht="12.75">
      <c r="A25" s="1157" t="s">
        <v>1290</v>
      </c>
      <c r="B25" s="1157"/>
      <c r="C25" s="129">
        <f>D25+E25+F25+G25+H25+X33+J25+K25+M25+Q25+I25+P25+N25+L25+O25</f>
        <v>132268.2</v>
      </c>
      <c r="D25" s="692">
        <v>7015.2</v>
      </c>
      <c r="E25" s="692">
        <v>249.6</v>
      </c>
      <c r="F25" s="692"/>
      <c r="G25" s="692">
        <v>1701</v>
      </c>
      <c r="H25" s="692">
        <v>95974.2</v>
      </c>
      <c r="I25" s="692">
        <v>27</v>
      </c>
      <c r="J25" s="692">
        <v>171.8</v>
      </c>
      <c r="K25" s="692">
        <v>1650</v>
      </c>
      <c r="L25" s="692">
        <v>1473.4</v>
      </c>
      <c r="M25" s="692">
        <v>11930.6</v>
      </c>
      <c r="N25" s="692">
        <v>11613.4</v>
      </c>
      <c r="O25" s="692"/>
      <c r="P25" s="692"/>
      <c r="Q25" s="692">
        <v>462</v>
      </c>
      <c r="R25" s="484"/>
      <c r="S25" s="484"/>
      <c r="T25" s="49"/>
    </row>
    <row r="26" spans="1:20" ht="12.75">
      <c r="A26" s="1157" t="s">
        <v>1291</v>
      </c>
      <c r="B26" s="1157"/>
      <c r="C26" s="129">
        <f>D26+E26+F26+G26+H26+X34+J26+K26+M26+Q26+I26+P26+N26+L26+O26</f>
        <v>12498.5</v>
      </c>
      <c r="D26" s="692">
        <v>1766</v>
      </c>
      <c r="E26" s="692">
        <v>196</v>
      </c>
      <c r="F26" s="692"/>
      <c r="G26" s="692">
        <v>150</v>
      </c>
      <c r="H26" s="692">
        <v>9710</v>
      </c>
      <c r="I26" s="692">
        <v>468</v>
      </c>
      <c r="J26" s="692"/>
      <c r="K26" s="692"/>
      <c r="L26" s="692">
        <v>143.5</v>
      </c>
      <c r="M26" s="692"/>
      <c r="N26" s="692"/>
      <c r="O26" s="692">
        <v>65</v>
      </c>
      <c r="P26" s="692"/>
      <c r="Q26" s="692"/>
      <c r="R26" s="484"/>
      <c r="S26" s="484"/>
      <c r="T26" s="49"/>
    </row>
    <row r="27" spans="1:20" ht="31.5">
      <c r="A27" s="691" t="s">
        <v>1292</v>
      </c>
      <c r="B27" s="106"/>
      <c r="C27" s="129">
        <f>D27+E27+F27+G27+H27+X42+J27+K27+M27+Q27+I27+P27+N27+L27</f>
        <v>2104.4</v>
      </c>
      <c r="D27" s="692">
        <v>15</v>
      </c>
      <c r="E27" s="692">
        <v>0</v>
      </c>
      <c r="F27" s="692"/>
      <c r="G27" s="692">
        <v>177</v>
      </c>
      <c r="H27" s="692">
        <v>718.6</v>
      </c>
      <c r="I27" s="692"/>
      <c r="J27" s="692">
        <v>454.3</v>
      </c>
      <c r="K27" s="692"/>
      <c r="L27" s="692"/>
      <c r="M27" s="692"/>
      <c r="N27" s="692"/>
      <c r="O27" s="692"/>
      <c r="P27" s="692"/>
      <c r="Q27" s="692">
        <v>739.5</v>
      </c>
      <c r="R27" s="484"/>
      <c r="S27" s="484"/>
      <c r="T27" s="49"/>
    </row>
    <row r="28" spans="1:20" ht="12.75">
      <c r="A28" s="693" t="s">
        <v>144</v>
      </c>
      <c r="B28" s="694"/>
      <c r="C28" s="344">
        <f>SUM(C21:C27)</f>
        <v>295224</v>
      </c>
      <c r="D28" s="344">
        <f aca="true" t="shared" si="2" ref="D28:Q28">SUM(D21:D27)</f>
        <v>32249.8</v>
      </c>
      <c r="E28" s="344">
        <f t="shared" si="2"/>
        <v>13031.4</v>
      </c>
      <c r="F28" s="344">
        <f t="shared" si="2"/>
        <v>0</v>
      </c>
      <c r="G28" s="344">
        <f t="shared" si="2"/>
        <v>15704.9</v>
      </c>
      <c r="H28" s="344">
        <f t="shared" si="2"/>
        <v>174476.5</v>
      </c>
      <c r="I28" s="344">
        <f t="shared" si="2"/>
        <v>7865.8</v>
      </c>
      <c r="J28" s="344">
        <f t="shared" si="2"/>
        <v>825</v>
      </c>
      <c r="K28" s="344">
        <f t="shared" si="2"/>
        <v>10183.1</v>
      </c>
      <c r="L28" s="344">
        <f t="shared" si="2"/>
        <v>10585.6</v>
      </c>
      <c r="M28" s="344">
        <f t="shared" si="2"/>
        <v>11930.6</v>
      </c>
      <c r="N28" s="344">
        <f t="shared" si="2"/>
        <v>14968.599999999999</v>
      </c>
      <c r="O28" s="344">
        <f t="shared" si="2"/>
        <v>584.8</v>
      </c>
      <c r="P28" s="344">
        <f t="shared" si="2"/>
        <v>0</v>
      </c>
      <c r="Q28" s="344">
        <f t="shared" si="2"/>
        <v>2817.9</v>
      </c>
      <c r="R28" s="484"/>
      <c r="S28" s="484"/>
      <c r="T28" s="49"/>
    </row>
    <row r="29" spans="1:20" ht="12.75">
      <c r="A29" s="379"/>
      <c r="B29" s="106"/>
      <c r="C29" s="129"/>
      <c r="D29" s="401" t="s">
        <v>1293</v>
      </c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9"/>
    </row>
    <row r="30" spans="1:20" ht="12.75">
      <c r="A30" s="272"/>
      <c r="B30" s="689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486"/>
      <c r="S30" s="486"/>
      <c r="T30" s="49"/>
    </row>
    <row r="31" spans="1:20" ht="12.75">
      <c r="A31" s="379" t="s">
        <v>48</v>
      </c>
      <c r="B31" s="106" t="s">
        <v>320</v>
      </c>
      <c r="C31" s="129">
        <f aca="true" t="shared" si="3" ref="C31:C39">D31+E31+F31+G31+H31+X38+J31+K31+M31+Q31+I31+P31+N31+L31+O31</f>
        <v>0</v>
      </c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>
        <v>1</v>
      </c>
      <c r="S31" s="484"/>
      <c r="T31" s="49"/>
    </row>
    <row r="32" spans="1:20" ht="12.75">
      <c r="A32" s="379" t="s">
        <v>49</v>
      </c>
      <c r="B32" s="106" t="s">
        <v>321</v>
      </c>
      <c r="C32" s="129">
        <f t="shared" si="3"/>
        <v>1784.8</v>
      </c>
      <c r="D32" s="484"/>
      <c r="E32" s="484"/>
      <c r="F32" s="484"/>
      <c r="G32" s="484"/>
      <c r="H32" s="484">
        <v>1238</v>
      </c>
      <c r="I32" s="484"/>
      <c r="J32" s="484"/>
      <c r="K32" s="484"/>
      <c r="L32" s="484">
        <v>389.7</v>
      </c>
      <c r="M32" s="484"/>
      <c r="N32" s="484"/>
      <c r="O32" s="484"/>
      <c r="P32" s="484"/>
      <c r="Q32" s="484">
        <v>157.1</v>
      </c>
      <c r="R32" s="484">
        <f>R31+1</f>
        <v>2</v>
      </c>
      <c r="S32" s="484"/>
      <c r="T32" s="49"/>
    </row>
    <row r="33" spans="1:20" ht="12.75">
      <c r="A33" s="379" t="s">
        <v>668</v>
      </c>
      <c r="B33" s="106" t="s">
        <v>322</v>
      </c>
      <c r="C33" s="129">
        <f t="shared" si="3"/>
        <v>0</v>
      </c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>
        <f aca="true" t="shared" si="4" ref="R33:R54">R32+1</f>
        <v>3</v>
      </c>
      <c r="S33" s="484"/>
      <c r="T33" s="49"/>
    </row>
    <row r="34" spans="1:20" ht="12.75">
      <c r="A34" s="379" t="s">
        <v>50</v>
      </c>
      <c r="B34" s="106" t="s">
        <v>323</v>
      </c>
      <c r="C34" s="129">
        <f t="shared" si="3"/>
        <v>629.7</v>
      </c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>
        <v>629.7</v>
      </c>
      <c r="O34" s="484"/>
      <c r="P34" s="484"/>
      <c r="Q34" s="484"/>
      <c r="R34" s="484">
        <f t="shared" si="4"/>
        <v>4</v>
      </c>
      <c r="S34" s="484"/>
      <c r="T34" s="49"/>
    </row>
    <row r="35" spans="1:20" ht="12.75">
      <c r="A35" s="379"/>
      <c r="B35" s="106"/>
      <c r="C35" s="129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>
        <f t="shared" si="4"/>
        <v>5</v>
      </c>
      <c r="S35" s="484"/>
      <c r="T35" s="49"/>
    </row>
    <row r="36" spans="1:20" ht="12.75">
      <c r="A36" s="379" t="s">
        <v>1008</v>
      </c>
      <c r="B36" s="106" t="s">
        <v>1294</v>
      </c>
      <c r="C36" s="129">
        <f t="shared" si="3"/>
        <v>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>
        <f t="shared" si="4"/>
        <v>6</v>
      </c>
      <c r="S36" s="484"/>
      <c r="T36" s="49"/>
    </row>
    <row r="37" spans="1:20" ht="12.75">
      <c r="A37" s="379" t="s">
        <v>777</v>
      </c>
      <c r="B37" s="106" t="s">
        <v>324</v>
      </c>
      <c r="C37" s="129">
        <f t="shared" si="3"/>
        <v>0</v>
      </c>
      <c r="D37" s="484"/>
      <c r="E37" s="484">
        <v>0</v>
      </c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>
        <f t="shared" si="4"/>
        <v>7</v>
      </c>
      <c r="S37" s="484"/>
      <c r="T37" s="49"/>
    </row>
    <row r="38" spans="1:20" ht="12.75">
      <c r="A38" s="379" t="s">
        <v>586</v>
      </c>
      <c r="B38" s="106" t="s">
        <v>1295</v>
      </c>
      <c r="C38" s="129">
        <f t="shared" si="3"/>
        <v>0</v>
      </c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>
        <f t="shared" si="4"/>
        <v>8</v>
      </c>
      <c r="S38" s="484"/>
      <c r="T38" s="49"/>
    </row>
    <row r="39" spans="1:20" ht="12.75">
      <c r="A39" s="379" t="s">
        <v>20</v>
      </c>
      <c r="B39" s="106" t="s">
        <v>626</v>
      </c>
      <c r="C39" s="129">
        <f t="shared" si="3"/>
        <v>0</v>
      </c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>
        <f t="shared" si="4"/>
        <v>9</v>
      </c>
      <c r="S39" s="484"/>
      <c r="T39" s="49"/>
    </row>
    <row r="40" spans="1:20" ht="12.75">
      <c r="A40" s="379"/>
      <c r="B40" s="106"/>
      <c r="C40" s="129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>
        <f t="shared" si="4"/>
        <v>10</v>
      </c>
      <c r="S40" s="484"/>
      <c r="T40" s="49"/>
    </row>
    <row r="41" spans="1:20" ht="12.75">
      <c r="A41" s="485" t="s">
        <v>21</v>
      </c>
      <c r="B41" s="489" t="s">
        <v>246</v>
      </c>
      <c r="C41" s="129">
        <f>D41+E41+F41+G41+H41+X47+J41+K41+M41+Q41+I41+P41+N41+L41</f>
        <v>1688</v>
      </c>
      <c r="D41" s="129"/>
      <c r="E41" s="129"/>
      <c r="F41" s="129"/>
      <c r="G41" s="129">
        <v>458</v>
      </c>
      <c r="H41" s="129">
        <v>1230</v>
      </c>
      <c r="I41" s="129"/>
      <c r="J41" s="129"/>
      <c r="K41" s="129"/>
      <c r="L41" s="129"/>
      <c r="M41" s="129"/>
      <c r="N41" s="692"/>
      <c r="O41" s="129"/>
      <c r="P41" s="129"/>
      <c r="Q41" s="129"/>
      <c r="R41" s="484">
        <f t="shared" si="4"/>
        <v>11</v>
      </c>
      <c r="S41" s="484"/>
      <c r="T41" s="49"/>
    </row>
    <row r="42" spans="1:20" ht="12.75">
      <c r="A42" s="379" t="s">
        <v>22</v>
      </c>
      <c r="B42" s="106" t="s">
        <v>247</v>
      </c>
      <c r="C42" s="129">
        <f>D42+E42+F42+G42+H42+X48+J42+K42+M42+Q42+I42+P42+N42+L42</f>
        <v>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484">
        <f t="shared" si="4"/>
        <v>12</v>
      </c>
      <c r="S42" s="484"/>
      <c r="T42" s="49"/>
    </row>
    <row r="43" spans="1:20" ht="12.75">
      <c r="A43" s="379" t="s">
        <v>546</v>
      </c>
      <c r="B43" s="106" t="s">
        <v>29</v>
      </c>
      <c r="C43" s="129">
        <f>D43+E43+F43+G43+H43+X49+J43+K43+M43+Q43+I43+P43+N43+L43</f>
        <v>0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484">
        <f t="shared" si="4"/>
        <v>13</v>
      </c>
      <c r="S43" s="484"/>
      <c r="T43" s="49"/>
    </row>
    <row r="44" spans="1:20" ht="12.75">
      <c r="A44" s="379" t="s">
        <v>23</v>
      </c>
      <c r="B44" s="106" t="s">
        <v>248</v>
      </c>
      <c r="C44" s="129">
        <f>D44+E44+F44+G44+H44+X50+J44+K44+M44+Q44+I44+P44+N44+L44</f>
        <v>0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484">
        <f t="shared" si="4"/>
        <v>14</v>
      </c>
      <c r="S44" s="484"/>
      <c r="T44" s="49"/>
    </row>
    <row r="45" spans="1:20" ht="12.75">
      <c r="A45" s="379"/>
      <c r="B45" s="106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484">
        <f t="shared" si="4"/>
        <v>15</v>
      </c>
      <c r="S45" s="484"/>
      <c r="T45" s="49"/>
    </row>
    <row r="46" spans="1:20" ht="12.75">
      <c r="A46" s="379" t="s">
        <v>24</v>
      </c>
      <c r="B46" s="106" t="s">
        <v>249</v>
      </c>
      <c r="C46" s="129">
        <f>D46+E46+F46+G46+H46+X52+J46+K46+M46+Q46+I46+P46+N46+L46</f>
        <v>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484">
        <f t="shared" si="4"/>
        <v>16</v>
      </c>
      <c r="S46" s="484"/>
      <c r="T46" s="49"/>
    </row>
    <row r="47" spans="1:20" ht="12.75">
      <c r="A47" s="379" t="s">
        <v>45</v>
      </c>
      <c r="B47" s="106" t="s">
        <v>250</v>
      </c>
      <c r="C47" s="129">
        <f>D47+E47+F47+G47+H47+X53+J47+K47+M47+Q47+I47+P47+N47+L47</f>
        <v>1500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>
        <v>1500</v>
      </c>
      <c r="O47" s="129"/>
      <c r="P47" s="129"/>
      <c r="Q47" s="129"/>
      <c r="R47" s="484">
        <f t="shared" si="4"/>
        <v>17</v>
      </c>
      <c r="S47" s="484"/>
      <c r="T47" s="49"/>
    </row>
    <row r="48" spans="1:20" ht="12.75">
      <c r="A48" s="379" t="s">
        <v>587</v>
      </c>
      <c r="B48" s="106" t="s">
        <v>251</v>
      </c>
      <c r="C48" s="129">
        <f>D48+E48+F48+G48+H48+X54+J48+K48+M48+Q48+I48+P48+N48+L48</f>
        <v>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484">
        <f t="shared" si="4"/>
        <v>18</v>
      </c>
      <c r="S48" s="484"/>
      <c r="T48" s="49"/>
    </row>
    <row r="49" spans="1:20" ht="12.75">
      <c r="A49" s="379" t="s">
        <v>46</v>
      </c>
      <c r="B49" s="106" t="s">
        <v>252</v>
      </c>
      <c r="C49" s="129">
        <f>D49+E49+F49+G49+H49+X55+J49+K49+M49+Q49+I49+P49+N49+L49</f>
        <v>1172</v>
      </c>
      <c r="D49" s="129">
        <v>0</v>
      </c>
      <c r="E49" s="129">
        <v>0</v>
      </c>
      <c r="F49" s="129"/>
      <c r="G49" s="129"/>
      <c r="H49" s="129"/>
      <c r="I49" s="129"/>
      <c r="J49" s="129"/>
      <c r="K49" s="129"/>
      <c r="L49" s="129">
        <v>622</v>
      </c>
      <c r="M49" s="129"/>
      <c r="N49" s="129">
        <v>550</v>
      </c>
      <c r="O49" s="129"/>
      <c r="P49" s="129"/>
      <c r="Q49" s="129"/>
      <c r="R49" s="484">
        <f t="shared" si="4"/>
        <v>19</v>
      </c>
      <c r="S49" s="484"/>
      <c r="T49" s="49"/>
    </row>
    <row r="50" spans="1:20" ht="12.75">
      <c r="A50" s="379"/>
      <c r="B50" s="106"/>
      <c r="C50" s="129">
        <f>D50+E50+F50+G50+H50+X72+J50+K50+M50+Q50+I50+P50+N50+L50</f>
        <v>0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484">
        <f t="shared" si="4"/>
        <v>20</v>
      </c>
      <c r="S50" s="484"/>
      <c r="T50" s="49"/>
    </row>
    <row r="51" spans="1:20" ht="12.75">
      <c r="A51" s="379" t="s">
        <v>25</v>
      </c>
      <c r="B51" s="106" t="s">
        <v>253</v>
      </c>
      <c r="C51" s="129">
        <f>D51+E51+F51+G51+H51+X73+J51+K51+M51+Q51+I51+P51+N51+L51</f>
        <v>0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484">
        <f t="shared" si="4"/>
        <v>21</v>
      </c>
      <c r="S51" s="484"/>
      <c r="T51" s="49"/>
    </row>
    <row r="52" spans="1:20" ht="12.75">
      <c r="A52" s="379" t="s">
        <v>47</v>
      </c>
      <c r="B52" s="106" t="s">
        <v>254</v>
      </c>
      <c r="C52" s="129">
        <f>D52+E52+F52+G52+H52+X74+J52+K52+M52+Q52+I52+P52+N52+L52</f>
        <v>4608</v>
      </c>
      <c r="D52" s="129">
        <v>0</v>
      </c>
      <c r="E52" s="129">
        <v>0</v>
      </c>
      <c r="F52" s="129"/>
      <c r="G52" s="129">
        <v>0</v>
      </c>
      <c r="H52" s="129">
        <v>0</v>
      </c>
      <c r="I52" s="129">
        <v>0</v>
      </c>
      <c r="J52" s="129"/>
      <c r="K52" s="129"/>
      <c r="L52" s="129"/>
      <c r="M52" s="129"/>
      <c r="N52" s="129">
        <v>3108</v>
      </c>
      <c r="O52" s="129"/>
      <c r="P52" s="129"/>
      <c r="Q52" s="129">
        <v>1500</v>
      </c>
      <c r="R52" s="484">
        <f t="shared" si="4"/>
        <v>22</v>
      </c>
      <c r="S52" s="484"/>
      <c r="T52" s="49"/>
    </row>
    <row r="53" spans="1:20" ht="12.75">
      <c r="A53" s="379" t="s">
        <v>26</v>
      </c>
      <c r="B53" s="106" t="s">
        <v>255</v>
      </c>
      <c r="C53" s="129">
        <f>D53+E53+F53+G53+H53+X75+J53+K53+M53+Q53+I53+P53+N53+L53</f>
        <v>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484">
        <f t="shared" si="4"/>
        <v>23</v>
      </c>
      <c r="S53" s="484"/>
      <c r="T53" s="49"/>
    </row>
    <row r="54" spans="1:20" ht="12.75">
      <c r="A54" s="487" t="s">
        <v>1296</v>
      </c>
      <c r="B54" s="341" t="s">
        <v>1296</v>
      </c>
      <c r="C54" s="129">
        <f>SUM(D54:Q54)</f>
        <v>32561.5</v>
      </c>
      <c r="D54" s="129"/>
      <c r="E54" s="129">
        <v>1968.2</v>
      </c>
      <c r="F54" s="129"/>
      <c r="G54" s="129">
        <v>600</v>
      </c>
      <c r="H54" s="129">
        <v>18513.3</v>
      </c>
      <c r="I54" s="129">
        <v>500</v>
      </c>
      <c r="J54" s="129">
        <v>2000</v>
      </c>
      <c r="K54" s="129"/>
      <c r="L54" s="129">
        <v>3000</v>
      </c>
      <c r="M54" s="129"/>
      <c r="N54" s="129">
        <v>1000</v>
      </c>
      <c r="O54" s="129">
        <v>1800</v>
      </c>
      <c r="P54" s="129"/>
      <c r="Q54" s="129">
        <v>3180</v>
      </c>
      <c r="R54" s="484">
        <f t="shared" si="4"/>
        <v>24</v>
      </c>
      <c r="S54" s="484"/>
      <c r="T54" s="49"/>
    </row>
    <row r="55" spans="1:20" ht="12.75">
      <c r="A55" s="663" t="s">
        <v>144</v>
      </c>
      <c r="B55" s="340" t="s">
        <v>131</v>
      </c>
      <c r="C55" s="490">
        <f>SUM(D55:Q55)</f>
        <v>43944</v>
      </c>
      <c r="D55" s="695">
        <f aca="true" t="shared" si="5" ref="D55:Q55">SUM(D31:D54)</f>
        <v>0</v>
      </c>
      <c r="E55" s="695">
        <f t="shared" si="5"/>
        <v>1968.2</v>
      </c>
      <c r="F55" s="695">
        <f t="shared" si="5"/>
        <v>0</v>
      </c>
      <c r="G55" s="695">
        <f t="shared" si="5"/>
        <v>1058</v>
      </c>
      <c r="H55" s="695">
        <f t="shared" si="5"/>
        <v>20981.3</v>
      </c>
      <c r="I55" s="695">
        <f t="shared" si="5"/>
        <v>500</v>
      </c>
      <c r="J55" s="695">
        <f t="shared" si="5"/>
        <v>2000</v>
      </c>
      <c r="K55" s="695">
        <f t="shared" si="5"/>
        <v>0</v>
      </c>
      <c r="L55" s="695">
        <f t="shared" si="5"/>
        <v>4011.7</v>
      </c>
      <c r="M55" s="695">
        <f t="shared" si="5"/>
        <v>0</v>
      </c>
      <c r="N55" s="695">
        <f t="shared" si="5"/>
        <v>6787.7</v>
      </c>
      <c r="O55" s="695">
        <f t="shared" si="5"/>
        <v>1800</v>
      </c>
      <c r="P55" s="695">
        <f t="shared" si="5"/>
        <v>0</v>
      </c>
      <c r="Q55" s="695">
        <f t="shared" si="5"/>
        <v>4837.1</v>
      </c>
      <c r="R55" s="484"/>
      <c r="S55" s="484"/>
      <c r="T55" s="49"/>
    </row>
    <row r="56" spans="1:20" ht="12.75">
      <c r="A56" s="485"/>
      <c r="B56" s="341"/>
      <c r="C56" s="49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84"/>
      <c r="S56" s="484"/>
      <c r="T56" s="49"/>
    </row>
    <row r="57" spans="1:20" ht="12.75">
      <c r="A57" s="485"/>
      <c r="B57" s="341"/>
      <c r="C57" s="49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84"/>
      <c r="S57" s="484"/>
      <c r="T57" s="49"/>
    </row>
    <row r="58" spans="1:20" ht="12.75">
      <c r="A58" s="485"/>
      <c r="B58" s="341"/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84"/>
      <c r="S58" s="484"/>
      <c r="T58" s="49"/>
    </row>
    <row r="59" spans="1:20" ht="12.75">
      <c r="A59" s="485"/>
      <c r="B59" s="341"/>
      <c r="C59" s="490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84"/>
      <c r="S59" s="484"/>
      <c r="T59" s="49"/>
    </row>
    <row r="60" spans="1:20" ht="12.75">
      <c r="A60" s="485"/>
      <c r="B60" s="341"/>
      <c r="C60" s="490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84"/>
      <c r="S60" s="484"/>
      <c r="T60" s="49"/>
    </row>
    <row r="61" spans="1:20" ht="12.75">
      <c r="A61" s="485"/>
      <c r="B61" s="341"/>
      <c r="C61" s="490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84"/>
      <c r="S61" s="484"/>
      <c r="T61" s="49"/>
    </row>
    <row r="62" spans="1:20" ht="12.75">
      <c r="A62" s="485"/>
      <c r="B62" s="341"/>
      <c r="C62" s="490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84"/>
      <c r="S62" s="484"/>
      <c r="T62" s="49"/>
    </row>
    <row r="63" spans="1:20" ht="12.75">
      <c r="A63" s="485"/>
      <c r="B63" s="341"/>
      <c r="C63" s="490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84"/>
      <c r="S63" s="484"/>
      <c r="T63" s="49"/>
    </row>
    <row r="64" spans="1:20" ht="12.75">
      <c r="A64" s="485"/>
      <c r="B64" s="341"/>
      <c r="C64" s="490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84"/>
      <c r="S64" s="484"/>
      <c r="T64" s="49"/>
    </row>
    <row r="65" spans="1:20" ht="12.75">
      <c r="A65" s="485"/>
      <c r="B65" s="341"/>
      <c r="C65" s="490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84"/>
      <c r="S65" s="484"/>
      <c r="T65" s="49"/>
    </row>
    <row r="66" spans="1:20" ht="12.75">
      <c r="A66" s="485"/>
      <c r="B66" s="341"/>
      <c r="C66" s="490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84"/>
      <c r="S66" s="484"/>
      <c r="T66" s="49"/>
    </row>
    <row r="67" spans="1:20" ht="12.75">
      <c r="A67" s="485"/>
      <c r="B67" s="341"/>
      <c r="C67" s="490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84"/>
      <c r="S67" s="484"/>
      <c r="T67" s="49"/>
    </row>
    <row r="68" spans="1:20" ht="12.75">
      <c r="A68" s="485"/>
      <c r="B68" s="341"/>
      <c r="C68" s="490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84"/>
      <c r="S68" s="484"/>
      <c r="T68" s="49"/>
    </row>
    <row r="69" spans="1:20" ht="12.75">
      <c r="A69" s="485"/>
      <c r="B69" s="341"/>
      <c r="C69" s="490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84"/>
      <c r="S69" s="484"/>
      <c r="T69" s="49"/>
    </row>
    <row r="70" spans="1:20" ht="12.75">
      <c r="A70" s="485"/>
      <c r="B70" s="341"/>
      <c r="C70" s="490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84"/>
      <c r="S70" s="484"/>
      <c r="T70" s="49"/>
    </row>
    <row r="71" spans="1:20" ht="12.75">
      <c r="A71" s="485"/>
      <c r="B71" s="341"/>
      <c r="C71" s="490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84"/>
      <c r="S71" s="484"/>
      <c r="T71" s="49"/>
    </row>
    <row r="72" spans="1:20" ht="12.75">
      <c r="A72" s="696"/>
      <c r="B72" s="119" t="s">
        <v>1236</v>
      </c>
      <c r="C72" s="119"/>
      <c r="D72" s="119"/>
      <c r="E72" s="119"/>
      <c r="F72" s="119"/>
      <c r="G72" s="49"/>
      <c r="H72" s="49"/>
      <c r="I72" s="486"/>
      <c r="J72" s="486"/>
      <c r="K72" s="495"/>
      <c r="L72" s="495"/>
      <c r="M72" s="486"/>
      <c r="N72" s="129"/>
      <c r="O72" s="129"/>
      <c r="P72" s="129"/>
      <c r="Q72" s="129"/>
      <c r="R72" s="486"/>
      <c r="S72" s="486"/>
      <c r="T72" s="49"/>
    </row>
    <row r="73" spans="1:20" ht="12.75">
      <c r="A73" s="696"/>
      <c r="B73" s="183" t="s">
        <v>1237</v>
      </c>
      <c r="C73" s="119"/>
      <c r="D73" s="119"/>
      <c r="E73" s="119"/>
      <c r="F73" s="119"/>
      <c r="G73" s="49"/>
      <c r="H73" s="49"/>
      <c r="I73" s="486"/>
      <c r="J73" s="486"/>
      <c r="K73" s="495"/>
      <c r="L73" s="495"/>
      <c r="M73" s="486"/>
      <c r="N73" s="129"/>
      <c r="O73" s="129"/>
      <c r="P73" s="129"/>
      <c r="Q73" s="129"/>
      <c r="R73" s="486"/>
      <c r="S73" s="486"/>
      <c r="T73" s="49"/>
    </row>
    <row r="74" spans="1:20" ht="12.75">
      <c r="A74" s="696"/>
      <c r="B74" s="486"/>
      <c r="C74" s="486"/>
      <c r="D74" s="697" t="s">
        <v>1297</v>
      </c>
      <c r="E74" s="697"/>
      <c r="F74" s="697"/>
      <c r="G74" s="697"/>
      <c r="H74" s="486"/>
      <c r="I74" s="486"/>
      <c r="J74" s="486"/>
      <c r="K74" s="495"/>
      <c r="L74" s="495"/>
      <c r="M74" s="486"/>
      <c r="N74" s="129"/>
      <c r="O74" s="129"/>
      <c r="P74" s="129"/>
      <c r="Q74" s="129"/>
      <c r="R74" s="486"/>
      <c r="S74" s="486"/>
      <c r="T74" s="49"/>
    </row>
    <row r="75" spans="1:20" ht="12.75">
      <c r="A75" s="698"/>
      <c r="B75" s="486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86"/>
      <c r="S75" s="486"/>
      <c r="T75" s="49"/>
    </row>
    <row r="76" spans="1:20" ht="12.75">
      <c r="A76" s="379"/>
      <c r="B76" s="369"/>
      <c r="C76" s="1158" t="s">
        <v>1240</v>
      </c>
      <c r="D76" s="699"/>
      <c r="E76" s="699"/>
      <c r="F76" s="699"/>
      <c r="G76" s="699"/>
      <c r="H76" s="699"/>
      <c r="I76" s="699"/>
      <c r="J76" s="699"/>
      <c r="K76" s="699"/>
      <c r="L76" s="699"/>
      <c r="M76" s="699"/>
      <c r="N76" s="699"/>
      <c r="O76" s="699"/>
      <c r="P76" s="699"/>
      <c r="Q76" s="700"/>
      <c r="R76" s="486"/>
      <c r="S76" s="486"/>
      <c r="T76" s="49"/>
    </row>
    <row r="77" spans="1:20" ht="12.75">
      <c r="A77" s="485"/>
      <c r="B77" s="372"/>
      <c r="C77" s="1159"/>
      <c r="D77" s="369" t="s">
        <v>1241</v>
      </c>
      <c r="E77" s="369" t="s">
        <v>1242</v>
      </c>
      <c r="F77" s="369" t="s">
        <v>1243</v>
      </c>
      <c r="G77" s="370" t="s">
        <v>1244</v>
      </c>
      <c r="H77" s="369" t="s">
        <v>1298</v>
      </c>
      <c r="I77" s="369" t="s">
        <v>1299</v>
      </c>
      <c r="J77" s="370" t="s">
        <v>1247</v>
      </c>
      <c r="K77" s="370" t="s">
        <v>1248</v>
      </c>
      <c r="L77" s="370" t="s">
        <v>1300</v>
      </c>
      <c r="M77" s="370" t="s">
        <v>744</v>
      </c>
      <c r="N77" s="667" t="s">
        <v>1250</v>
      </c>
      <c r="O77" s="668" t="s">
        <v>1251</v>
      </c>
      <c r="P77" s="667" t="s">
        <v>1301</v>
      </c>
      <c r="Q77" s="667" t="s">
        <v>897</v>
      </c>
      <c r="R77" s="486"/>
      <c r="S77" s="486"/>
      <c r="T77" s="49"/>
    </row>
    <row r="78" spans="1:20" ht="12.75">
      <c r="A78" s="485"/>
      <c r="B78" s="372"/>
      <c r="C78" s="1159"/>
      <c r="D78" s="373" t="s">
        <v>1253</v>
      </c>
      <c r="E78" s="373" t="s">
        <v>1254</v>
      </c>
      <c r="F78" s="373" t="s">
        <v>1255</v>
      </c>
      <c r="G78" s="669" t="s">
        <v>1256</v>
      </c>
      <c r="H78" s="484" t="s">
        <v>1302</v>
      </c>
      <c r="I78" s="676" t="s">
        <v>1303</v>
      </c>
      <c r="J78" s="371" t="s">
        <v>1259</v>
      </c>
      <c r="K78" s="671" t="s">
        <v>1260</v>
      </c>
      <c r="L78" s="671" t="s">
        <v>1261</v>
      </c>
      <c r="M78" s="671" t="s">
        <v>1262</v>
      </c>
      <c r="N78" s="672" t="s">
        <v>1304</v>
      </c>
      <c r="O78" s="628" t="s">
        <v>1263</v>
      </c>
      <c r="P78" s="668" t="s">
        <v>1305</v>
      </c>
      <c r="Q78" s="672" t="s">
        <v>1265</v>
      </c>
      <c r="R78" s="486"/>
      <c r="S78" s="486"/>
      <c r="T78" s="49"/>
    </row>
    <row r="79" spans="1:20" ht="12.75">
      <c r="A79" s="485"/>
      <c r="B79" s="372"/>
      <c r="C79" s="1159"/>
      <c r="D79" s="372"/>
      <c r="E79" s="673" t="s">
        <v>1266</v>
      </c>
      <c r="F79" s="673" t="s">
        <v>1266</v>
      </c>
      <c r="G79" s="671" t="s">
        <v>1267</v>
      </c>
      <c r="H79" s="673" t="s">
        <v>1306</v>
      </c>
      <c r="I79" s="373"/>
      <c r="J79" s="671" t="s">
        <v>1270</v>
      </c>
      <c r="K79" s="371"/>
      <c r="L79" s="371"/>
      <c r="M79" s="371"/>
      <c r="N79" s="677"/>
      <c r="O79" s="628"/>
      <c r="P79" s="677" t="s">
        <v>1307</v>
      </c>
      <c r="Q79" s="677"/>
      <c r="R79" s="486"/>
      <c r="S79" s="486"/>
      <c r="T79" s="49"/>
    </row>
    <row r="80" spans="1:20" ht="12.75">
      <c r="A80" s="485"/>
      <c r="B80" s="367"/>
      <c r="C80" s="1160"/>
      <c r="D80" s="367"/>
      <c r="E80" s="367"/>
      <c r="F80" s="367"/>
      <c r="G80" s="399"/>
      <c r="H80" s="678" t="s">
        <v>1308</v>
      </c>
      <c r="I80" s="374"/>
      <c r="J80" s="606" t="s">
        <v>1273</v>
      </c>
      <c r="K80" s="399"/>
      <c r="L80" s="399"/>
      <c r="M80" s="399"/>
      <c r="N80" s="681"/>
      <c r="O80" s="680"/>
      <c r="P80" s="681"/>
      <c r="Q80" s="681"/>
      <c r="R80" s="486"/>
      <c r="S80" s="486"/>
      <c r="T80" s="49"/>
    </row>
    <row r="81" spans="1:20" ht="42">
      <c r="A81" s="701" t="s">
        <v>1274</v>
      </c>
      <c r="B81" s="487" t="s">
        <v>1275</v>
      </c>
      <c r="C81" s="129" t="e">
        <f>D81+E81+F81+G81+H81+'[1]oglog'!Y19+J81+K81+M81+P81+I81+O81+N81+L81+Q81</f>
        <v>#REF!</v>
      </c>
      <c r="D81" s="129">
        <v>38402.6</v>
      </c>
      <c r="E81" s="129">
        <v>6866.2</v>
      </c>
      <c r="F81" s="129"/>
      <c r="G81" s="129">
        <v>1296.6</v>
      </c>
      <c r="H81" s="129">
        <v>25289</v>
      </c>
      <c r="I81" s="129"/>
      <c r="J81" s="129">
        <v>3985</v>
      </c>
      <c r="K81" s="129"/>
      <c r="L81" s="129">
        <v>6477</v>
      </c>
      <c r="M81" s="129"/>
      <c r="N81" s="129">
        <v>10700</v>
      </c>
      <c r="O81" s="129">
        <v>4258.6</v>
      </c>
      <c r="P81" s="129">
        <v>953.8</v>
      </c>
      <c r="Q81" s="624">
        <v>8752</v>
      </c>
      <c r="R81" s="486"/>
      <c r="S81" s="486"/>
      <c r="T81" s="49"/>
    </row>
    <row r="82" spans="1:20" ht="42">
      <c r="A82" s="702" t="s">
        <v>1276</v>
      </c>
      <c r="B82" s="487" t="s">
        <v>1277</v>
      </c>
      <c r="C82" s="129" t="e">
        <f>D82+E82+F82+G82+H82+'[1]oglog'!Y20+J82+K82+M82+P82+I82+O82+N82+L82+Q82</f>
        <v>#REF!</v>
      </c>
      <c r="D82" s="129">
        <v>3751.7</v>
      </c>
      <c r="E82" s="129">
        <v>291.1</v>
      </c>
      <c r="F82" s="129"/>
      <c r="G82" s="129">
        <v>300</v>
      </c>
      <c r="H82" s="129">
        <v>0</v>
      </c>
      <c r="I82" s="129"/>
      <c r="J82" s="129">
        <v>0</v>
      </c>
      <c r="K82" s="129"/>
      <c r="L82" s="129">
        <v>1500</v>
      </c>
      <c r="M82" s="129"/>
      <c r="N82" s="129">
        <v>3943</v>
      </c>
      <c r="O82" s="129">
        <v>672.5</v>
      </c>
      <c r="P82" s="129">
        <v>0</v>
      </c>
      <c r="Q82" s="624">
        <v>617</v>
      </c>
      <c r="R82" s="486"/>
      <c r="S82" s="486"/>
      <c r="T82" s="49"/>
    </row>
    <row r="83" spans="1:20" ht="31.5">
      <c r="A83" s="702" t="s">
        <v>1278</v>
      </c>
      <c r="B83" s="487" t="s">
        <v>1279</v>
      </c>
      <c r="C83" s="129" t="e">
        <f>D83+E83+F83+G83+H83+'[1]oglog'!Y20+J83+K83+M83+P83+I83+O83+N83+L83+Q83</f>
        <v>#REF!</v>
      </c>
      <c r="D83" s="88">
        <v>24222.6</v>
      </c>
      <c r="E83" s="88">
        <v>5350.2</v>
      </c>
      <c r="F83" s="88"/>
      <c r="G83" s="88">
        <v>548.6</v>
      </c>
      <c r="H83" s="88">
        <v>23789</v>
      </c>
      <c r="I83" s="88"/>
      <c r="J83" s="88">
        <v>2884.2</v>
      </c>
      <c r="K83" s="88"/>
      <c r="L83" s="88">
        <v>6000</v>
      </c>
      <c r="M83" s="88"/>
      <c r="N83" s="88">
        <v>4879</v>
      </c>
      <c r="O83" s="88">
        <v>3488.6</v>
      </c>
      <c r="P83" s="88">
        <v>953.8</v>
      </c>
      <c r="Q83" s="624">
        <v>6907</v>
      </c>
      <c r="R83" s="486"/>
      <c r="S83" s="486"/>
      <c r="T83" s="49"/>
    </row>
    <row r="84" spans="1:20" ht="31.5">
      <c r="A84" s="702" t="s">
        <v>1280</v>
      </c>
      <c r="B84" s="487" t="s">
        <v>1281</v>
      </c>
      <c r="C84" s="129">
        <f>D84+E84+F84+G84+H84+I84+J84+K84+M84+P84+O84+N84+L84+Q84</f>
        <v>39033.09999999999</v>
      </c>
      <c r="D84" s="129">
        <f aca="true" t="shared" si="6" ref="D84:O84">D81+D82-D83</f>
        <v>17931.699999999997</v>
      </c>
      <c r="E84" s="129">
        <f t="shared" si="6"/>
        <v>1807.1000000000004</v>
      </c>
      <c r="F84" s="129">
        <f t="shared" si="6"/>
        <v>0</v>
      </c>
      <c r="G84" s="129">
        <f t="shared" si="6"/>
        <v>1048</v>
      </c>
      <c r="H84" s="129">
        <f t="shared" si="6"/>
        <v>1500</v>
      </c>
      <c r="I84" s="129">
        <f t="shared" si="6"/>
        <v>0</v>
      </c>
      <c r="J84" s="129">
        <f t="shared" si="6"/>
        <v>1100.8000000000002</v>
      </c>
      <c r="K84" s="129">
        <f t="shared" si="6"/>
        <v>0</v>
      </c>
      <c r="L84" s="129">
        <f t="shared" si="6"/>
        <v>1977</v>
      </c>
      <c r="M84" s="129">
        <f t="shared" si="6"/>
        <v>0</v>
      </c>
      <c r="N84" s="129">
        <f t="shared" si="6"/>
        <v>9764</v>
      </c>
      <c r="O84" s="129">
        <f t="shared" si="6"/>
        <v>1442.5000000000005</v>
      </c>
      <c r="P84" s="129">
        <f>P81+P82-P83</f>
        <v>0</v>
      </c>
      <c r="Q84" s="624">
        <f>Q81+Q82-Q83</f>
        <v>2462</v>
      </c>
      <c r="R84" s="486"/>
      <c r="S84" s="486"/>
      <c r="T84" s="49"/>
    </row>
    <row r="85" spans="1:20" ht="12.75">
      <c r="A85" s="702" t="s">
        <v>1282</v>
      </c>
      <c r="B85" s="487" t="s">
        <v>1283</v>
      </c>
      <c r="C85" s="129">
        <f>D85+E85+F85+G85+H85+I85+J85+K85+M85+P85+O85+N85+L85+Q85</f>
        <v>39033.09999999999</v>
      </c>
      <c r="D85" s="129">
        <f>D84</f>
        <v>17931.699999999997</v>
      </c>
      <c r="E85" s="129">
        <f aca="true" t="shared" si="7" ref="E85:Q85">E84</f>
        <v>1807.1000000000004</v>
      </c>
      <c r="F85" s="129">
        <f t="shared" si="7"/>
        <v>0</v>
      </c>
      <c r="G85" s="129">
        <f t="shared" si="7"/>
        <v>1048</v>
      </c>
      <c r="H85" s="129">
        <f t="shared" si="7"/>
        <v>1500</v>
      </c>
      <c r="I85" s="129">
        <f t="shared" si="7"/>
        <v>0</v>
      </c>
      <c r="J85" s="129">
        <f t="shared" si="7"/>
        <v>1100.8000000000002</v>
      </c>
      <c r="K85" s="129">
        <f t="shared" si="7"/>
        <v>0</v>
      </c>
      <c r="L85" s="129">
        <f t="shared" si="7"/>
        <v>1977</v>
      </c>
      <c r="M85" s="129">
        <f t="shared" si="7"/>
        <v>0</v>
      </c>
      <c r="N85" s="129">
        <f t="shared" si="7"/>
        <v>9764</v>
      </c>
      <c r="O85" s="129">
        <f t="shared" si="7"/>
        <v>1442.5000000000005</v>
      </c>
      <c r="P85" s="129">
        <f t="shared" si="7"/>
        <v>0</v>
      </c>
      <c r="Q85" s="624">
        <f t="shared" si="7"/>
        <v>2462</v>
      </c>
      <c r="R85" s="486"/>
      <c r="S85" s="486"/>
      <c r="T85" s="49"/>
    </row>
    <row r="86" spans="1:20" ht="12.75">
      <c r="A86" s="703" t="s">
        <v>1284</v>
      </c>
      <c r="B86" s="684" t="s">
        <v>1285</v>
      </c>
      <c r="C86" s="344" t="e">
        <f>D86+E86+F86+G86+H86+'[1]oglog'!Y49+J86+K86+M86+P86+I86+O86+N86+L86+Q86</f>
        <v>#REF!</v>
      </c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685"/>
      <c r="R86" s="486"/>
      <c r="S86" s="486"/>
      <c r="T86" s="49"/>
    </row>
    <row r="87" spans="1:20" ht="12.75">
      <c r="A87" s="704"/>
      <c r="B87" s="484"/>
      <c r="C87" s="484"/>
      <c r="D87" s="484"/>
      <c r="E87" s="705" t="s">
        <v>1309</v>
      </c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6"/>
      <c r="S87" s="486"/>
      <c r="T87" s="49"/>
    </row>
    <row r="88" spans="1:20" ht="12.75">
      <c r="A88" s="272" t="s">
        <v>417</v>
      </c>
      <c r="B88" s="689" t="s">
        <v>52</v>
      </c>
      <c r="C88" s="690"/>
      <c r="D88" s="690"/>
      <c r="E88" s="690"/>
      <c r="F88" s="690"/>
      <c r="G88" s="690"/>
      <c r="H88" s="690"/>
      <c r="I88" s="690"/>
      <c r="J88" s="690"/>
      <c r="K88" s="690"/>
      <c r="L88" s="690"/>
      <c r="M88" s="690"/>
      <c r="N88" s="690"/>
      <c r="O88" s="690"/>
      <c r="P88" s="690"/>
      <c r="Q88" s="690"/>
      <c r="R88" s="486"/>
      <c r="S88" s="486"/>
      <c r="T88" s="49"/>
    </row>
    <row r="89" spans="1:20" ht="12.75">
      <c r="A89" s="379" t="s">
        <v>48</v>
      </c>
      <c r="B89" s="106" t="s">
        <v>320</v>
      </c>
      <c r="C89" s="129">
        <f>D89+E89+F89+G89+H89+X95+J89+K89+M89+Q89+I89+P89+N89+L89+O89</f>
        <v>1129.9</v>
      </c>
      <c r="D89" s="692">
        <v>968.1</v>
      </c>
      <c r="E89" s="692">
        <v>44.8</v>
      </c>
      <c r="F89" s="692"/>
      <c r="G89" s="692"/>
      <c r="H89" s="692"/>
      <c r="I89" s="692"/>
      <c r="J89" s="692"/>
      <c r="K89" s="692"/>
      <c r="L89" s="692"/>
      <c r="M89" s="692"/>
      <c r="N89" s="692">
        <v>0</v>
      </c>
      <c r="O89" s="692"/>
      <c r="P89" s="692"/>
      <c r="Q89" s="692">
        <v>117</v>
      </c>
      <c r="R89" s="484">
        <v>1</v>
      </c>
      <c r="S89" s="484"/>
      <c r="T89" s="49"/>
    </row>
    <row r="90" spans="1:20" ht="12.75">
      <c r="A90" s="379" t="s">
        <v>49</v>
      </c>
      <c r="B90" s="106" t="s">
        <v>321</v>
      </c>
      <c r="C90" s="129">
        <f>D90+E90+F90+G90+H90+X96+J90+K90+M90+Q90+I90+P90+N90+L90+O90</f>
        <v>965</v>
      </c>
      <c r="D90" s="692"/>
      <c r="E90" s="692"/>
      <c r="F90" s="692"/>
      <c r="G90" s="692"/>
      <c r="H90" s="692">
        <v>300</v>
      </c>
      <c r="I90" s="692"/>
      <c r="J90" s="692"/>
      <c r="K90" s="692"/>
      <c r="L90" s="692"/>
      <c r="M90" s="692"/>
      <c r="N90" s="692"/>
      <c r="O90" s="692">
        <v>465</v>
      </c>
      <c r="P90" s="692"/>
      <c r="Q90" s="692">
        <v>200</v>
      </c>
      <c r="R90" s="484">
        <f>R89+1</f>
        <v>2</v>
      </c>
      <c r="S90" s="484"/>
      <c r="T90" s="49"/>
    </row>
    <row r="91" spans="1:20" ht="12.75">
      <c r="A91" s="379" t="s">
        <v>668</v>
      </c>
      <c r="B91" s="106" t="s">
        <v>322</v>
      </c>
      <c r="C91" s="129">
        <f>D91+E91+F91+G91+H91+X97+J91+K91+M91+Q91+I91+P91+N91+L91+O91</f>
        <v>609.5</v>
      </c>
      <c r="D91" s="692"/>
      <c r="E91" s="692"/>
      <c r="F91" s="692"/>
      <c r="G91" s="692"/>
      <c r="H91" s="692"/>
      <c r="I91" s="692"/>
      <c r="J91" s="692"/>
      <c r="K91" s="692"/>
      <c r="L91" s="692"/>
      <c r="M91" s="692"/>
      <c r="N91" s="692"/>
      <c r="O91" s="692">
        <v>609.5</v>
      </c>
      <c r="P91" s="692"/>
      <c r="Q91" s="692"/>
      <c r="R91" s="484">
        <f aca="true" t="shared" si="8" ref="R91:R108">R90+1</f>
        <v>3</v>
      </c>
      <c r="S91" s="484"/>
      <c r="T91" s="49"/>
    </row>
    <row r="92" spans="1:20" ht="12.75">
      <c r="A92" s="379" t="s">
        <v>50</v>
      </c>
      <c r="B92" s="106" t="s">
        <v>323</v>
      </c>
      <c r="C92" s="129">
        <f>D92+E92+F92+G92+H92+X97+J92+K92+M92+Q92+I92+P92+N92+L92+O92</f>
        <v>0</v>
      </c>
      <c r="D92" s="692"/>
      <c r="E92" s="692"/>
      <c r="F92" s="692"/>
      <c r="G92" s="692"/>
      <c r="H92" s="692"/>
      <c r="I92" s="692"/>
      <c r="J92" s="692"/>
      <c r="K92" s="692"/>
      <c r="L92" s="692"/>
      <c r="M92" s="692"/>
      <c r="N92" s="692"/>
      <c r="O92" s="692"/>
      <c r="P92" s="692"/>
      <c r="Q92" s="692"/>
      <c r="R92" s="484">
        <f t="shared" si="8"/>
        <v>4</v>
      </c>
      <c r="S92" s="484"/>
      <c r="T92" s="49"/>
    </row>
    <row r="93" spans="1:20" ht="12.75">
      <c r="A93" s="379" t="s">
        <v>1008</v>
      </c>
      <c r="B93" s="106" t="s">
        <v>1294</v>
      </c>
      <c r="C93" s="129">
        <f>D93+E93+F93+G93+H93+X99+J93+K93+M93+Q93+I93+P93+N93+L93+O93</f>
        <v>1569.3999999999999</v>
      </c>
      <c r="D93" s="692">
        <v>1413.8</v>
      </c>
      <c r="E93" s="692">
        <v>155.6</v>
      </c>
      <c r="F93" s="692"/>
      <c r="G93" s="692"/>
      <c r="H93" s="692"/>
      <c r="I93" s="692"/>
      <c r="J93" s="692"/>
      <c r="K93" s="692"/>
      <c r="L93" s="692"/>
      <c r="M93" s="692"/>
      <c r="N93" s="692"/>
      <c r="O93" s="692"/>
      <c r="P93" s="692"/>
      <c r="Q93" s="692"/>
      <c r="R93" s="484">
        <f t="shared" si="8"/>
        <v>5</v>
      </c>
      <c r="S93" s="484"/>
      <c r="T93" s="49"/>
    </row>
    <row r="94" spans="1:20" ht="12.75">
      <c r="A94" s="379" t="s">
        <v>777</v>
      </c>
      <c r="B94" s="106" t="s">
        <v>324</v>
      </c>
      <c r="C94" s="129">
        <f>D94+E94+F94+G94+H94+X100+J94+K94+M94+Q94+I94+P94+N94+L94+O94</f>
        <v>0</v>
      </c>
      <c r="D94" s="692"/>
      <c r="E94" s="692"/>
      <c r="F94" s="692"/>
      <c r="G94" s="692"/>
      <c r="H94" s="692"/>
      <c r="I94" s="692"/>
      <c r="J94" s="692"/>
      <c r="K94" s="692"/>
      <c r="L94" s="692"/>
      <c r="M94" s="692"/>
      <c r="N94" s="692"/>
      <c r="O94" s="692"/>
      <c r="P94" s="692"/>
      <c r="Q94" s="692"/>
      <c r="R94" s="484">
        <f t="shared" si="8"/>
        <v>6</v>
      </c>
      <c r="S94" s="484"/>
      <c r="T94" s="49"/>
    </row>
    <row r="95" spans="1:20" ht="12.75">
      <c r="A95" s="379" t="s">
        <v>586</v>
      </c>
      <c r="B95" s="106" t="s">
        <v>1295</v>
      </c>
      <c r="C95" s="129">
        <f>D95+E95+F95+G95+H95+X101+J95+K95+M95+Q95+I95+P95+N95+L95+O95</f>
        <v>0</v>
      </c>
      <c r="D95" s="692"/>
      <c r="E95" s="692"/>
      <c r="F95" s="692"/>
      <c r="G95" s="692"/>
      <c r="H95" s="692"/>
      <c r="I95" s="692"/>
      <c r="J95" s="692"/>
      <c r="K95" s="692"/>
      <c r="L95" s="692"/>
      <c r="M95" s="692"/>
      <c r="N95" s="692"/>
      <c r="O95" s="692"/>
      <c r="P95" s="692"/>
      <c r="Q95" s="692"/>
      <c r="R95" s="484">
        <f t="shared" si="8"/>
        <v>7</v>
      </c>
      <c r="S95" s="484"/>
      <c r="T95" s="49"/>
    </row>
    <row r="96" spans="1:20" ht="12.75">
      <c r="A96" s="379" t="s">
        <v>20</v>
      </c>
      <c r="B96" s="106" t="s">
        <v>626</v>
      </c>
      <c r="C96" s="129">
        <f>D96+E96+F96+G96+H96+X101+J96+K96+M96+Q96+I96+P96+N96+L96+O96</f>
        <v>0</v>
      </c>
      <c r="D96" s="692"/>
      <c r="E96" s="692"/>
      <c r="F96" s="692"/>
      <c r="G96" s="692"/>
      <c r="H96" s="692"/>
      <c r="I96" s="692"/>
      <c r="J96" s="692"/>
      <c r="K96" s="692"/>
      <c r="L96" s="692"/>
      <c r="M96" s="692"/>
      <c r="N96" s="692"/>
      <c r="O96" s="692"/>
      <c r="P96" s="692"/>
      <c r="Q96" s="692"/>
      <c r="R96" s="484">
        <f t="shared" si="8"/>
        <v>8</v>
      </c>
      <c r="S96" s="484"/>
      <c r="T96" s="49"/>
    </row>
    <row r="97" spans="1:20" ht="12.75">
      <c r="A97" s="485" t="s">
        <v>21</v>
      </c>
      <c r="B97" s="489" t="s">
        <v>246</v>
      </c>
      <c r="C97" s="129">
        <f>D97+E97+F97+G97+H97+X103+J97+K97+M97+Q97+I97+P97+N97+L97+O97</f>
        <v>1308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692">
        <v>1308</v>
      </c>
      <c r="O97" s="129"/>
      <c r="P97" s="129"/>
      <c r="Q97" s="129"/>
      <c r="R97" s="484">
        <f t="shared" si="8"/>
        <v>9</v>
      </c>
      <c r="S97" s="484"/>
      <c r="T97" s="49"/>
    </row>
    <row r="98" spans="1:20" ht="12.75">
      <c r="A98" s="379" t="s">
        <v>22</v>
      </c>
      <c r="B98" s="106" t="s">
        <v>247</v>
      </c>
      <c r="C98" s="129">
        <f>D98+E98+F98+G98+H98+X104+J98+K98+M98+Q98+I98+P98+N98+L98+O98</f>
        <v>0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484">
        <f t="shared" si="8"/>
        <v>10</v>
      </c>
      <c r="S98" s="484"/>
      <c r="T98" s="49"/>
    </row>
    <row r="99" spans="1:20" ht="12.75">
      <c r="A99" s="379" t="s">
        <v>546</v>
      </c>
      <c r="B99" s="106" t="s">
        <v>29</v>
      </c>
      <c r="C99" s="129">
        <f>D99+E99+F99+G99+H99+X105+J99+K99+M99+Q99+I99+P99+N99+L99+O99</f>
        <v>19296</v>
      </c>
      <c r="D99" s="129">
        <v>14180</v>
      </c>
      <c r="E99" s="129">
        <v>1516</v>
      </c>
      <c r="F99" s="129"/>
      <c r="G99" s="129">
        <v>350</v>
      </c>
      <c r="H99" s="129">
        <v>1200</v>
      </c>
      <c r="I99" s="129"/>
      <c r="J99" s="129"/>
      <c r="K99" s="129"/>
      <c r="L99" s="129"/>
      <c r="M99" s="129"/>
      <c r="N99" s="129">
        <v>2050</v>
      </c>
      <c r="O99" s="129"/>
      <c r="P99" s="129"/>
      <c r="Q99" s="129"/>
      <c r="R99" s="484">
        <f t="shared" si="8"/>
        <v>11</v>
      </c>
      <c r="S99" s="484"/>
      <c r="T99" s="49"/>
    </row>
    <row r="100" spans="1:20" ht="12.75">
      <c r="A100" s="379" t="s">
        <v>23</v>
      </c>
      <c r="B100" s="106" t="s">
        <v>248</v>
      </c>
      <c r="C100" s="129">
        <f>D100+E100+F100+G100+H100+X105+J100+K100+M100+Q100+I100+P100+N100+L100+O100</f>
        <v>868</v>
      </c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>
        <v>500</v>
      </c>
      <c r="O100" s="129">
        <v>368</v>
      </c>
      <c r="P100" s="129"/>
      <c r="Q100" s="129"/>
      <c r="R100" s="484">
        <f t="shared" si="8"/>
        <v>12</v>
      </c>
      <c r="S100" s="484"/>
      <c r="T100" s="49"/>
    </row>
    <row r="101" spans="1:20" ht="12.75">
      <c r="A101" s="379" t="s">
        <v>24</v>
      </c>
      <c r="B101" s="106" t="s">
        <v>249</v>
      </c>
      <c r="C101" s="129">
        <f>D101+E101+F101+G101+H101+X106+J101+K101+M101+Q101+I101+P101+N101+L101+O101</f>
        <v>0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484">
        <f t="shared" si="8"/>
        <v>13</v>
      </c>
      <c r="S101" s="484"/>
      <c r="T101" s="49"/>
    </row>
    <row r="102" spans="1:20" ht="12.75">
      <c r="A102" s="379" t="s">
        <v>45</v>
      </c>
      <c r="B102" s="106" t="s">
        <v>250</v>
      </c>
      <c r="C102" s="129">
        <f>D102+E102+F102+G102+H102+X107+J102+K102+M102+Q102+I102+P102+N102+L102+O102</f>
        <v>1500</v>
      </c>
      <c r="D102" s="129"/>
      <c r="E102" s="129"/>
      <c r="F102" s="129"/>
      <c r="G102" s="129">
        <v>300</v>
      </c>
      <c r="H102" s="129"/>
      <c r="I102" s="129"/>
      <c r="J102" s="129"/>
      <c r="K102" s="129"/>
      <c r="L102" s="129"/>
      <c r="M102" s="129"/>
      <c r="N102" s="129">
        <v>1200</v>
      </c>
      <c r="O102" s="129"/>
      <c r="P102" s="129"/>
      <c r="Q102" s="129"/>
      <c r="R102" s="484">
        <f t="shared" si="8"/>
        <v>14</v>
      </c>
      <c r="S102" s="484"/>
      <c r="T102" s="49"/>
    </row>
    <row r="103" spans="1:20" ht="12.75">
      <c r="A103" s="379" t="s">
        <v>587</v>
      </c>
      <c r="B103" s="106" t="s">
        <v>251</v>
      </c>
      <c r="C103" s="129">
        <f>D103+E103+F103+G103+H103+X108+J103+K103+M103+Q103+I103+P103+N103+L103+O103</f>
        <v>0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484">
        <f t="shared" si="8"/>
        <v>15</v>
      </c>
      <c r="S103" s="484"/>
      <c r="T103" s="49"/>
    </row>
    <row r="104" spans="1:20" ht="12.75">
      <c r="A104" s="379" t="s">
        <v>46</v>
      </c>
      <c r="B104" s="106" t="s">
        <v>626</v>
      </c>
      <c r="C104" s="129">
        <f>D104+E104+F104+G104+H104+X109+J104+K104+M104+Q104+I104+P104+N104+L104+O104</f>
        <v>1658</v>
      </c>
      <c r="D104" s="129">
        <v>545</v>
      </c>
      <c r="E104" s="129"/>
      <c r="F104" s="129"/>
      <c r="G104" s="129"/>
      <c r="H104" s="129"/>
      <c r="I104" s="129"/>
      <c r="J104" s="129"/>
      <c r="K104" s="129"/>
      <c r="L104" s="129">
        <v>477</v>
      </c>
      <c r="M104" s="129"/>
      <c r="N104" s="129">
        <v>491</v>
      </c>
      <c r="O104" s="129"/>
      <c r="P104" s="129"/>
      <c r="Q104" s="129">
        <v>145</v>
      </c>
      <c r="R104" s="484">
        <f t="shared" si="8"/>
        <v>16</v>
      </c>
      <c r="S104" s="484"/>
      <c r="T104" s="49"/>
    </row>
    <row r="105" spans="1:20" ht="12.75">
      <c r="A105" s="379" t="s">
        <v>25</v>
      </c>
      <c r="B105" s="106" t="s">
        <v>253</v>
      </c>
      <c r="C105" s="129">
        <f>D105+E105+F105+G105+H105+X112+J105+K105+M105+Q105+I105+P105+N105+L105+O105</f>
        <v>0</v>
      </c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484">
        <f t="shared" si="8"/>
        <v>17</v>
      </c>
      <c r="S105" s="484"/>
      <c r="T105" s="49"/>
    </row>
    <row r="106" spans="1:20" ht="12.75">
      <c r="A106" s="379" t="s">
        <v>47</v>
      </c>
      <c r="B106" s="106" t="s">
        <v>254</v>
      </c>
      <c r="C106" s="129">
        <f>D106+E106+F106+G106+H106+X113+J106+K106+M106+Q106+I106+P106+N106+L106+O106</f>
        <v>8423.5</v>
      </c>
      <c r="D106" s="129">
        <v>824.8</v>
      </c>
      <c r="E106" s="129">
        <v>90.7</v>
      </c>
      <c r="F106" s="129"/>
      <c r="G106" s="129"/>
      <c r="H106" s="129"/>
      <c r="I106" s="129"/>
      <c r="J106" s="129"/>
      <c r="K106" s="129"/>
      <c r="L106" s="129">
        <v>1500</v>
      </c>
      <c r="M106" s="129"/>
      <c r="N106" s="129">
        <v>4008</v>
      </c>
      <c r="O106" s="129"/>
      <c r="P106" s="129"/>
      <c r="Q106" s="129">
        <v>2000</v>
      </c>
      <c r="R106" s="484">
        <f t="shared" si="8"/>
        <v>18</v>
      </c>
      <c r="S106" s="484"/>
      <c r="T106" s="49"/>
    </row>
    <row r="107" spans="1:20" ht="12.75">
      <c r="A107" s="379" t="s">
        <v>26</v>
      </c>
      <c r="B107" s="106" t="s">
        <v>255</v>
      </c>
      <c r="C107" s="129">
        <f>D107+E107+F107+G107+H107+X114+J107+K107+M107+Q107+I107+P107+N107+L107+O107</f>
        <v>0</v>
      </c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484">
        <f t="shared" si="8"/>
        <v>19</v>
      </c>
      <c r="S107" s="484"/>
      <c r="T107" s="49"/>
    </row>
    <row r="108" spans="1:20" ht="12.75">
      <c r="A108" s="485" t="s">
        <v>1296</v>
      </c>
      <c r="B108" s="341" t="s">
        <v>1296</v>
      </c>
      <c r="C108" s="129">
        <f>D108+E108+F108+G108+H108+X115+J108+K108+M108+Q108+I108+P108+N108+L108+O108</f>
        <v>1705.8</v>
      </c>
      <c r="D108" s="129"/>
      <c r="E108" s="129"/>
      <c r="F108" s="129"/>
      <c r="G108" s="129">
        <v>398</v>
      </c>
      <c r="H108" s="129">
        <v>0</v>
      </c>
      <c r="I108" s="129"/>
      <c r="J108" s="129">
        <v>1100.8</v>
      </c>
      <c r="K108" s="129"/>
      <c r="L108" s="129"/>
      <c r="M108" s="129"/>
      <c r="N108" s="129">
        <v>207</v>
      </c>
      <c r="O108" s="129">
        <v>0</v>
      </c>
      <c r="P108" s="129">
        <v>0</v>
      </c>
      <c r="Q108" s="129">
        <v>0</v>
      </c>
      <c r="R108" s="484">
        <f t="shared" si="8"/>
        <v>20</v>
      </c>
      <c r="S108" s="484"/>
      <c r="T108" s="49"/>
    </row>
    <row r="109" spans="1:20" ht="12.75">
      <c r="A109" s="663" t="s">
        <v>144</v>
      </c>
      <c r="B109" s="340" t="s">
        <v>131</v>
      </c>
      <c r="C109" s="344">
        <f>D109+E109+F109+G109+H109+J109+K109+M109+Q109+I109+P109+N109+L109+O109</f>
        <v>39033.1</v>
      </c>
      <c r="D109" s="344">
        <f>SUM(D89:D108)</f>
        <v>17931.7</v>
      </c>
      <c r="E109" s="344">
        <f aca="true" t="shared" si="9" ref="E109:Q109">SUM(E89:E108)</f>
        <v>1807.1000000000001</v>
      </c>
      <c r="F109" s="344">
        <f t="shared" si="9"/>
        <v>0</v>
      </c>
      <c r="G109" s="344">
        <f t="shared" si="9"/>
        <v>1048</v>
      </c>
      <c r="H109" s="344">
        <f t="shared" si="9"/>
        <v>1500</v>
      </c>
      <c r="I109" s="344">
        <f t="shared" si="9"/>
        <v>0</v>
      </c>
      <c r="J109" s="344">
        <f t="shared" si="9"/>
        <v>1100.8</v>
      </c>
      <c r="K109" s="344">
        <f t="shared" si="9"/>
        <v>0</v>
      </c>
      <c r="L109" s="344">
        <f t="shared" si="9"/>
        <v>1977</v>
      </c>
      <c r="M109" s="344">
        <f t="shared" si="9"/>
        <v>0</v>
      </c>
      <c r="N109" s="344">
        <f t="shared" si="9"/>
        <v>9764</v>
      </c>
      <c r="O109" s="344">
        <f t="shared" si="9"/>
        <v>1442.5</v>
      </c>
      <c r="P109" s="344">
        <f t="shared" si="9"/>
        <v>0</v>
      </c>
      <c r="Q109" s="344">
        <f t="shared" si="9"/>
        <v>2462</v>
      </c>
      <c r="R109" s="484"/>
      <c r="S109" s="484"/>
      <c r="T109" s="49"/>
    </row>
    <row r="110" spans="1:20" ht="12.75">
      <c r="A110" s="485"/>
      <c r="B110" s="341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484"/>
      <c r="S110" s="484"/>
      <c r="T110" s="49"/>
    </row>
    <row r="111" spans="1:20" ht="12.75">
      <c r="A111" s="704"/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9"/>
      <c r="O111" s="49"/>
      <c r="P111" s="129"/>
      <c r="Q111" s="129"/>
      <c r="R111" s="484"/>
      <c r="S111" s="484"/>
      <c r="T111" s="49"/>
    </row>
    <row r="112" spans="1:20" ht="12.75">
      <c r="A112" s="704"/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9"/>
      <c r="O112" s="49"/>
      <c r="P112" s="129"/>
      <c r="Q112" s="129"/>
      <c r="R112" s="484"/>
      <c r="S112" s="484"/>
      <c r="T112" s="49"/>
    </row>
    <row r="113" spans="1:20" ht="12.75">
      <c r="A113" s="704"/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9"/>
      <c r="O113" s="49"/>
      <c r="P113" s="129"/>
      <c r="Q113" s="129"/>
      <c r="R113" s="484"/>
      <c r="S113" s="484"/>
      <c r="T113" s="49"/>
    </row>
    <row r="114" spans="1:20" ht="12.75">
      <c r="A114" s="704"/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9"/>
      <c r="O114" s="49"/>
      <c r="P114" s="129"/>
      <c r="Q114" s="129"/>
      <c r="R114" s="484"/>
      <c r="S114" s="484"/>
      <c r="T114" s="49"/>
    </row>
    <row r="115" spans="1:20" ht="12.75">
      <c r="A115" s="70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9"/>
      <c r="O115" s="49"/>
      <c r="P115" s="484"/>
      <c r="Q115" s="484"/>
      <c r="R115" s="484"/>
      <c r="S115" s="484"/>
      <c r="T115" s="49"/>
    </row>
    <row r="116" spans="1:20" ht="12.75">
      <c r="A116" s="704"/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9"/>
      <c r="O116" s="49"/>
      <c r="P116" s="484"/>
      <c r="Q116" s="484"/>
      <c r="R116" s="484"/>
      <c r="S116" s="484"/>
      <c r="T116" s="49"/>
    </row>
    <row r="117" spans="1:20" ht="12.75">
      <c r="A117" s="704"/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9"/>
      <c r="O117" s="49"/>
      <c r="P117" s="484"/>
      <c r="Q117" s="484"/>
      <c r="R117" s="484"/>
      <c r="S117" s="484"/>
      <c r="T117" s="49"/>
    </row>
    <row r="118" spans="1:20" ht="12.75">
      <c r="A118" s="704"/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9"/>
    </row>
    <row r="119" spans="1:20" ht="12.75">
      <c r="A119" s="704"/>
      <c r="B119" s="484"/>
      <c r="C119" s="484"/>
      <c r="D119" s="484"/>
      <c r="E119" s="484"/>
      <c r="F119" s="484"/>
      <c r="G119" s="484"/>
      <c r="H119" s="484"/>
      <c r="I119" s="484"/>
      <c r="J119" s="484"/>
      <c r="K119" s="484"/>
      <c r="L119" s="484"/>
      <c r="M119" s="484"/>
      <c r="N119" s="484"/>
      <c r="O119" s="484"/>
      <c r="P119" s="484"/>
      <c r="Q119" s="484"/>
      <c r="R119" s="484"/>
      <c r="S119" s="484"/>
      <c r="T119" s="49"/>
    </row>
    <row r="120" spans="1:20" ht="12.75">
      <c r="A120" s="704"/>
      <c r="B120" s="484"/>
      <c r="C120" s="484"/>
      <c r="D120" s="484"/>
      <c r="E120" s="484"/>
      <c r="F120" s="484"/>
      <c r="G120" s="484"/>
      <c r="H120" s="484"/>
      <c r="I120" s="484"/>
      <c r="J120" s="484"/>
      <c r="K120" s="484"/>
      <c r="L120" s="484"/>
      <c r="M120" s="484"/>
      <c r="N120" s="484"/>
      <c r="O120" s="484"/>
      <c r="P120" s="484"/>
      <c r="Q120" s="484"/>
      <c r="R120" s="484"/>
      <c r="S120" s="484"/>
      <c r="T120" s="49"/>
    </row>
    <row r="121" spans="1:20" ht="12.75">
      <c r="A121" s="704"/>
      <c r="B121" s="484"/>
      <c r="C121" s="484"/>
      <c r="D121" s="484"/>
      <c r="E121" s="484"/>
      <c r="F121" s="484"/>
      <c r="G121" s="484"/>
      <c r="H121" s="484"/>
      <c r="I121" s="484"/>
      <c r="J121" s="484"/>
      <c r="K121" s="484"/>
      <c r="L121" s="484"/>
      <c r="M121" s="484"/>
      <c r="N121" s="484"/>
      <c r="O121" s="484"/>
      <c r="P121" s="484"/>
      <c r="Q121" s="484"/>
      <c r="R121" s="484"/>
      <c r="S121" s="484"/>
      <c r="T121" s="49"/>
    </row>
    <row r="122" spans="1:20" ht="12.75">
      <c r="A122" s="704"/>
      <c r="B122" s="484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9"/>
    </row>
    <row r="123" spans="1:20" ht="12.75">
      <c r="A123" s="704"/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4"/>
      <c r="R123" s="484"/>
      <c r="S123" s="484"/>
      <c r="T123" s="49"/>
    </row>
    <row r="124" spans="1:20" ht="12.75">
      <c r="A124" s="37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ht="12.75">
      <c r="A125" s="37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1:20" ht="12.75">
      <c r="A126" s="37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</row>
    <row r="127" spans="1:20" ht="12.75">
      <c r="A127" s="37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1:20" ht="12.75">
      <c r="A128" s="37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1:20" ht="12.75">
      <c r="A129" s="37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1:20" ht="12.75">
      <c r="A130" s="37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1:20" ht="12.75">
      <c r="A131" s="37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</row>
    <row r="132" spans="1:20" ht="12.75">
      <c r="A132" s="37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</row>
    <row r="133" spans="1:20" ht="12.75">
      <c r="A133" s="37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</row>
    <row r="134" spans="1:20" ht="12.75">
      <c r="A134" s="37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</row>
    <row r="135" spans="1:20" ht="12.75">
      <c r="A135" s="37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</row>
    <row r="136" spans="1:20" ht="12.75">
      <c r="A136" s="37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</row>
    <row r="137" spans="1:20" ht="12.75">
      <c r="A137" s="37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ht="12.75">
      <c r="A138" s="37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ht="12.75">
      <c r="A139" s="37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ht="12.75">
      <c r="A140" s="37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1:20" ht="12.75">
      <c r="A141" s="37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</row>
    <row r="142" spans="1:20" ht="12.75">
      <c r="A142" s="37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</row>
    <row r="143" spans="1:20" ht="12.75">
      <c r="A143" s="37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1:20" ht="12.75">
      <c r="A144" s="37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</row>
    <row r="145" spans="1:20" ht="12.75">
      <c r="A145" s="37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</row>
    <row r="146" spans="1:20" ht="12.75">
      <c r="A146" s="37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</row>
    <row r="147" spans="1:20" ht="12.75">
      <c r="A147" s="37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</row>
    <row r="148" spans="1:20" ht="12.75">
      <c r="A148" s="37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</row>
    <row r="149" spans="1:20" ht="12.75">
      <c r="A149" s="37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</row>
    <row r="150" spans="1:20" ht="12.75">
      <c r="A150" s="37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</row>
    <row r="151" spans="1:20" ht="12.75">
      <c r="A151" s="37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</row>
    <row r="152" spans="1:20" ht="12.75">
      <c r="A152" s="37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1:20" ht="12.75">
      <c r="A153" s="37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</row>
    <row r="154" spans="1:20" ht="12.75">
      <c r="A154" s="37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</row>
    <row r="155" spans="1:20" ht="12.75">
      <c r="A155" s="37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</row>
    <row r="156" spans="1:20" ht="12.75">
      <c r="A156" s="37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</row>
    <row r="157" spans="1:20" ht="12.75">
      <c r="A157" s="37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0" ht="12.75">
      <c r="A158" s="37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</row>
    <row r="159" spans="1:20" ht="12.75">
      <c r="A159" s="37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</row>
    <row r="160" spans="1:20" ht="12.75">
      <c r="A160" s="37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</row>
    <row r="161" spans="1:20" ht="12.75">
      <c r="A161" s="37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</row>
    <row r="162" spans="1:20" ht="12.75">
      <c r="A162" s="37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</row>
    <row r="163" spans="1:20" ht="12.75">
      <c r="A163" s="37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</row>
    <row r="164" spans="1:20" ht="12.75">
      <c r="A164" s="37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</row>
    <row r="165" spans="1:20" ht="12.75">
      <c r="A165" s="37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</row>
    <row r="166" spans="1:20" ht="12.75">
      <c r="A166" s="37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</row>
    <row r="167" spans="1:20" ht="12.75">
      <c r="A167" s="37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</row>
    <row r="168" spans="1:20" ht="12.75">
      <c r="A168" s="37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</row>
    <row r="169" spans="1:20" ht="12.75">
      <c r="A169" s="37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</row>
    <row r="170" spans="1:20" ht="12.75">
      <c r="A170" s="37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</row>
    <row r="171" spans="1:20" ht="12.75">
      <c r="A171" s="37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</row>
    <row r="172" spans="1:20" ht="12.75">
      <c r="A172" s="37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</row>
    <row r="173" spans="1:20" ht="12.75">
      <c r="A173" s="37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</row>
    <row r="174" spans="1:20" ht="12.75">
      <c r="A174" s="37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</row>
    <row r="175" spans="1:20" ht="12.75">
      <c r="A175" s="37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</row>
    <row r="176" spans="1:20" ht="12.75">
      <c r="A176" s="37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</row>
    <row r="177" spans="1:20" ht="12.75">
      <c r="A177" s="37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</row>
    <row r="178" spans="1:20" ht="12.75">
      <c r="A178" s="37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</row>
    <row r="179" spans="1:20" ht="12.75">
      <c r="A179" s="37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</row>
    <row r="180" spans="1:20" ht="12.75">
      <c r="A180" s="37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</row>
    <row r="181" spans="1:20" ht="12.75">
      <c r="A181" s="37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</row>
    <row r="182" spans="1:20" ht="12.75">
      <c r="A182" s="37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</row>
    <row r="183" spans="1:20" ht="12.75">
      <c r="A183" s="37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</row>
    <row r="184" spans="1:20" ht="12.75">
      <c r="A184" s="37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</row>
    <row r="185" spans="1:20" ht="12.75">
      <c r="A185" s="37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0" ht="12.75">
      <c r="A186" s="37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</row>
    <row r="187" spans="1:20" ht="12.75">
      <c r="A187" s="37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</row>
    <row r="188" spans="1:20" ht="12.75">
      <c r="A188" s="37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</row>
    <row r="189" spans="1:20" ht="12.75">
      <c r="A189" s="37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</row>
    <row r="190" spans="1:20" ht="12.75">
      <c r="A190" s="37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</row>
    <row r="191" spans="1:20" ht="12.75">
      <c r="A191" s="37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</row>
    <row r="192" spans="1:20" ht="12.75">
      <c r="A192" s="37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</row>
    <row r="193" spans="1:20" ht="12.75">
      <c r="A193" s="37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</row>
    <row r="194" spans="1:20" ht="12.75">
      <c r="A194" s="37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</row>
    <row r="195" spans="1:20" ht="12.75">
      <c r="A195" s="37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</row>
    <row r="196" spans="1:20" ht="12.75">
      <c r="A196" s="37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</row>
    <row r="197" spans="1:20" ht="12.75">
      <c r="A197" s="37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</row>
    <row r="198" spans="1:20" ht="12.75">
      <c r="A198" s="37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</row>
    <row r="199" spans="1:20" ht="12.75">
      <c r="A199" s="37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</row>
    <row r="200" spans="1:20" ht="12.75">
      <c r="A200" s="37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</row>
    <row r="201" spans="1:20" ht="12.75">
      <c r="A201" s="37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</row>
    <row r="202" spans="1:20" ht="12.75">
      <c r="A202" s="37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</row>
    <row r="203" spans="1:20" ht="12.75">
      <c r="A203" s="37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</row>
    <row r="204" spans="1:20" ht="12.75">
      <c r="A204" s="37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</row>
    <row r="205" spans="1:20" ht="12.75">
      <c r="A205" s="37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</row>
    <row r="206" spans="1:20" ht="12.75">
      <c r="A206" s="37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</row>
    <row r="207" spans="1:20" ht="12.75">
      <c r="A207" s="37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</row>
    <row r="208" spans="1:20" ht="12.75">
      <c r="A208" s="37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</row>
    <row r="209" spans="1:20" ht="12.75">
      <c r="A209" s="37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</row>
    <row r="210" spans="1:20" ht="12.75">
      <c r="A210" s="37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</row>
    <row r="211" spans="1:20" ht="12.75">
      <c r="A211" s="37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</row>
    <row r="212" spans="1:20" ht="12.75">
      <c r="A212" s="37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</row>
    <row r="213" spans="1:20" ht="12.75">
      <c r="A213" s="37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</row>
    <row r="214" spans="1:20" ht="12.75">
      <c r="A214" s="37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</row>
    <row r="215" spans="1:20" ht="12.75">
      <c r="A215" s="37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</row>
    <row r="216" spans="1:20" ht="12.75">
      <c r="A216" s="37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</row>
    <row r="217" spans="1:20" ht="12.75">
      <c r="A217" s="37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</row>
    <row r="218" spans="1:20" ht="12.75">
      <c r="A218" s="37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</row>
    <row r="219" spans="1:20" ht="12.75">
      <c r="A219" s="37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</row>
    <row r="220" spans="1:20" ht="12.75">
      <c r="A220" s="37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</row>
    <row r="221" spans="1:20" ht="12.75">
      <c r="A221" s="37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</row>
    <row r="222" spans="1:20" ht="12.75">
      <c r="A222" s="37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</row>
    <row r="223" spans="1:20" ht="12.75">
      <c r="A223" s="37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</row>
    <row r="224" spans="1:20" ht="12.75">
      <c r="A224" s="37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</row>
    <row r="225" spans="1:20" ht="12.75">
      <c r="A225" s="37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</row>
  </sheetData>
  <sheetProtection/>
  <mergeCells count="8">
    <mergeCell ref="A26:B26"/>
    <mergeCell ref="C76:C80"/>
    <mergeCell ref="C7:C11"/>
    <mergeCell ref="A21:B21"/>
    <mergeCell ref="A22:B22"/>
    <mergeCell ref="A23:B23"/>
    <mergeCell ref="A24:B24"/>
    <mergeCell ref="A25:B2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5">
      <selection activeCell="K46" sqref="K46"/>
    </sheetView>
  </sheetViews>
  <sheetFormatPr defaultColWidth="9.00390625" defaultRowHeight="12.75"/>
  <cols>
    <col min="1" max="1" width="25.125" style="0" customWidth="1"/>
    <col min="2" max="2" width="18.875" style="0" customWidth="1"/>
  </cols>
  <sheetData>
    <row r="1" spans="1:10" ht="14.25">
      <c r="A1" s="118"/>
      <c r="B1" s="125"/>
      <c r="C1" s="706" t="s">
        <v>1310</v>
      </c>
      <c r="D1" s="706"/>
      <c r="E1" s="707"/>
      <c r="F1" s="707"/>
      <c r="G1" s="707"/>
      <c r="H1" s="707"/>
      <c r="I1" s="707"/>
      <c r="J1" s="707"/>
    </row>
    <row r="2" spans="1:10" ht="14.25">
      <c r="A2" s="118"/>
      <c r="B2" s="125"/>
      <c r="C2" s="706" t="s">
        <v>1311</v>
      </c>
      <c r="D2" s="706"/>
      <c r="E2" s="707"/>
      <c r="F2" s="707"/>
      <c r="G2" s="707"/>
      <c r="H2" s="707"/>
      <c r="I2" s="707"/>
      <c r="J2" s="707"/>
    </row>
    <row r="3" spans="1:10" ht="18">
      <c r="A3" s="708"/>
      <c r="B3" s="125"/>
      <c r="C3" s="708"/>
      <c r="D3" s="708"/>
      <c r="E3" s="708"/>
      <c r="F3" s="708"/>
      <c r="G3" s="708"/>
      <c r="H3" s="708"/>
      <c r="I3" s="708"/>
      <c r="J3" s="708"/>
    </row>
    <row r="4" spans="1:10" ht="24">
      <c r="A4" s="709" t="s">
        <v>1312</v>
      </c>
      <c r="B4" s="710" t="s">
        <v>1313</v>
      </c>
      <c r="C4" s="711" t="s">
        <v>1314</v>
      </c>
      <c r="D4" s="711">
        <v>2005.12</v>
      </c>
      <c r="E4" s="712">
        <v>2008.05</v>
      </c>
      <c r="F4" s="712">
        <v>2009.05</v>
      </c>
      <c r="G4" s="712">
        <v>2010.05</v>
      </c>
      <c r="H4" s="713"/>
      <c r="I4" s="714"/>
      <c r="J4" s="714"/>
    </row>
    <row r="5" spans="1:10" ht="12.75">
      <c r="A5" s="52" t="s">
        <v>1315</v>
      </c>
      <c r="B5" s="715"/>
      <c r="C5" s="52"/>
      <c r="D5" s="52"/>
      <c r="E5" s="343"/>
      <c r="F5" s="343"/>
      <c r="G5" s="343"/>
      <c r="H5" s="343"/>
      <c r="I5" s="343"/>
      <c r="J5" s="343"/>
    </row>
    <row r="6" spans="1:10" ht="12.75">
      <c r="A6" s="52" t="s">
        <v>1316</v>
      </c>
      <c r="B6" s="52" t="s">
        <v>1317</v>
      </c>
      <c r="C6" s="343" t="s">
        <v>1318</v>
      </c>
      <c r="D6" s="343">
        <v>420</v>
      </c>
      <c r="E6" s="343">
        <v>920</v>
      </c>
      <c r="F6" s="343">
        <v>750</v>
      </c>
      <c r="G6" s="343">
        <v>500</v>
      </c>
      <c r="H6" s="130">
        <f>G6/D6*100</f>
        <v>119.04761904761905</v>
      </c>
      <c r="I6" s="130">
        <f>G6/E6*100</f>
        <v>54.347826086956516</v>
      </c>
      <c r="J6" s="130">
        <f>G6/F6*100</f>
        <v>66.66666666666666</v>
      </c>
    </row>
    <row r="7" spans="1:10" ht="12.75">
      <c r="A7" s="52" t="s">
        <v>1319</v>
      </c>
      <c r="B7" s="52" t="s">
        <v>1320</v>
      </c>
      <c r="C7" s="343" t="s">
        <v>1318</v>
      </c>
      <c r="D7" s="343">
        <v>330</v>
      </c>
      <c r="E7" s="343">
        <v>750</v>
      </c>
      <c r="F7" s="343">
        <v>700</v>
      </c>
      <c r="G7" s="343">
        <v>460</v>
      </c>
      <c r="H7" s="130">
        <f>G7/D7*100</f>
        <v>139.3939393939394</v>
      </c>
      <c r="I7" s="130">
        <f>G7/E7*100</f>
        <v>61.33333333333333</v>
      </c>
      <c r="J7" s="130">
        <f aca="true" t="shared" si="0" ref="J7:J49">G7/F7*100</f>
        <v>65.71428571428571</v>
      </c>
    </row>
    <row r="8" spans="1:10" ht="12.75">
      <c r="A8" s="52" t="s">
        <v>1321</v>
      </c>
      <c r="B8" s="52" t="s">
        <v>1322</v>
      </c>
      <c r="C8" s="343" t="s">
        <v>1318</v>
      </c>
      <c r="D8" s="343">
        <v>1400</v>
      </c>
      <c r="E8" s="343">
        <v>1400</v>
      </c>
      <c r="F8" s="343">
        <v>1400</v>
      </c>
      <c r="G8" s="343">
        <v>1500</v>
      </c>
      <c r="H8" s="130">
        <f aca="true" t="shared" si="1" ref="H8:H49">G8/D8*100</f>
        <v>107.14285714285714</v>
      </c>
      <c r="I8" s="130">
        <f aca="true" t="shared" si="2" ref="I8:I49">G8/E8*100</f>
        <v>107.14285714285714</v>
      </c>
      <c r="J8" s="130">
        <f t="shared" si="0"/>
        <v>107.14285714285714</v>
      </c>
    </row>
    <row r="9" spans="1:10" ht="12.75">
      <c r="A9" s="52" t="s">
        <v>1323</v>
      </c>
      <c r="B9" s="52" t="s">
        <v>794</v>
      </c>
      <c r="C9" s="343" t="s">
        <v>280</v>
      </c>
      <c r="D9" s="343">
        <v>290</v>
      </c>
      <c r="E9" s="343">
        <v>650</v>
      </c>
      <c r="F9" s="343">
        <v>500</v>
      </c>
      <c r="G9" s="343">
        <v>550</v>
      </c>
      <c r="H9" s="130">
        <f t="shared" si="1"/>
        <v>189.6551724137931</v>
      </c>
      <c r="I9" s="130">
        <f t="shared" si="2"/>
        <v>84.61538461538461</v>
      </c>
      <c r="J9" s="130">
        <f t="shared" si="0"/>
        <v>110.00000000000001</v>
      </c>
    </row>
    <row r="10" spans="1:10" ht="12.75">
      <c r="A10" s="52" t="s">
        <v>1324</v>
      </c>
      <c r="B10" s="52" t="s">
        <v>794</v>
      </c>
      <c r="C10" s="343" t="s">
        <v>280</v>
      </c>
      <c r="D10" s="343">
        <v>250</v>
      </c>
      <c r="E10" s="343">
        <v>550</v>
      </c>
      <c r="F10" s="343">
        <v>470</v>
      </c>
      <c r="G10" s="343">
        <v>500</v>
      </c>
      <c r="H10" s="130">
        <f t="shared" si="1"/>
        <v>200</v>
      </c>
      <c r="I10" s="130">
        <f t="shared" si="2"/>
        <v>90.9090909090909</v>
      </c>
      <c r="J10" s="130">
        <f t="shared" si="0"/>
        <v>106.38297872340425</v>
      </c>
    </row>
    <row r="11" spans="1:10" ht="12.75">
      <c r="A11" s="52" t="s">
        <v>1325</v>
      </c>
      <c r="B11" s="52" t="s">
        <v>1326</v>
      </c>
      <c r="C11" s="343" t="s">
        <v>1327</v>
      </c>
      <c r="D11" s="343">
        <v>150</v>
      </c>
      <c r="E11" s="343">
        <v>220</v>
      </c>
      <c r="F11" s="343">
        <v>220</v>
      </c>
      <c r="G11" s="343">
        <v>320</v>
      </c>
      <c r="H11" s="130">
        <f t="shared" si="1"/>
        <v>213.33333333333334</v>
      </c>
      <c r="I11" s="130">
        <f t="shared" si="2"/>
        <v>145.45454545454547</v>
      </c>
      <c r="J11" s="130">
        <f t="shared" si="0"/>
        <v>145.45454545454547</v>
      </c>
    </row>
    <row r="12" spans="1:10" ht="12.75">
      <c r="A12" s="52" t="s">
        <v>1328</v>
      </c>
      <c r="B12" s="52" t="s">
        <v>1329</v>
      </c>
      <c r="C12" s="343" t="s">
        <v>280</v>
      </c>
      <c r="D12" s="343">
        <v>110</v>
      </c>
      <c r="E12" s="343">
        <v>110</v>
      </c>
      <c r="F12" s="343">
        <v>170</v>
      </c>
      <c r="G12" s="343">
        <v>200</v>
      </c>
      <c r="H12" s="130">
        <f t="shared" si="1"/>
        <v>181.8181818181818</v>
      </c>
      <c r="I12" s="130">
        <f t="shared" si="2"/>
        <v>181.8181818181818</v>
      </c>
      <c r="J12" s="130">
        <f t="shared" si="0"/>
        <v>117.64705882352942</v>
      </c>
    </row>
    <row r="13" spans="1:10" ht="12.75">
      <c r="A13" s="52" t="s">
        <v>1330</v>
      </c>
      <c r="B13" s="52" t="s">
        <v>1331</v>
      </c>
      <c r="C13" s="343" t="s">
        <v>1318</v>
      </c>
      <c r="D13" s="343">
        <v>600</v>
      </c>
      <c r="E13" s="343">
        <v>1300</v>
      </c>
      <c r="F13" s="343">
        <v>1200</v>
      </c>
      <c r="G13" s="343">
        <v>1700</v>
      </c>
      <c r="H13" s="130">
        <f t="shared" si="1"/>
        <v>283.33333333333337</v>
      </c>
      <c r="I13" s="130">
        <f t="shared" si="2"/>
        <v>130.76923076923077</v>
      </c>
      <c r="J13" s="130">
        <f t="shared" si="0"/>
        <v>141.66666666666669</v>
      </c>
    </row>
    <row r="14" spans="1:10" ht="12.75">
      <c r="A14" s="52" t="s">
        <v>1332</v>
      </c>
      <c r="B14" s="52" t="s">
        <v>1333</v>
      </c>
      <c r="C14" s="343" t="s">
        <v>1318</v>
      </c>
      <c r="D14" s="343">
        <v>600</v>
      </c>
      <c r="E14" s="343">
        <v>1000</v>
      </c>
      <c r="F14" s="343">
        <v>1200</v>
      </c>
      <c r="G14" s="343">
        <v>1100</v>
      </c>
      <c r="H14" s="130">
        <f t="shared" si="1"/>
        <v>183.33333333333331</v>
      </c>
      <c r="I14" s="130">
        <f t="shared" si="2"/>
        <v>110.00000000000001</v>
      </c>
      <c r="J14" s="130">
        <f t="shared" si="0"/>
        <v>91.66666666666666</v>
      </c>
    </row>
    <row r="15" spans="1:10" ht="12.75">
      <c r="A15" s="52" t="s">
        <v>1334</v>
      </c>
      <c r="B15" s="52" t="s">
        <v>1335</v>
      </c>
      <c r="C15" s="343" t="s">
        <v>1318</v>
      </c>
      <c r="D15" s="343">
        <v>2600</v>
      </c>
      <c r="E15" s="343">
        <v>3600</v>
      </c>
      <c r="F15" s="343">
        <v>3400</v>
      </c>
      <c r="G15" s="343">
        <v>4800</v>
      </c>
      <c r="H15" s="130">
        <f t="shared" si="1"/>
        <v>184.6153846153846</v>
      </c>
      <c r="I15" s="130">
        <f t="shared" si="2"/>
        <v>133.33333333333331</v>
      </c>
      <c r="J15" s="130">
        <f t="shared" si="0"/>
        <v>141.1764705882353</v>
      </c>
    </row>
    <row r="16" spans="1:10" ht="12.75">
      <c r="A16" s="52" t="s">
        <v>1336</v>
      </c>
      <c r="B16" s="52" t="s">
        <v>1337</v>
      </c>
      <c r="C16" s="343" t="s">
        <v>1318</v>
      </c>
      <c r="D16" s="343">
        <v>2500</v>
      </c>
      <c r="E16" s="343">
        <v>3400</v>
      </c>
      <c r="F16" s="343">
        <v>3200</v>
      </c>
      <c r="G16" s="343">
        <v>4800</v>
      </c>
      <c r="H16" s="130">
        <f t="shared" si="1"/>
        <v>192</v>
      </c>
      <c r="I16" s="130">
        <f t="shared" si="2"/>
        <v>141.1764705882353</v>
      </c>
      <c r="J16" s="130">
        <f t="shared" si="0"/>
        <v>150</v>
      </c>
    </row>
    <row r="17" spans="1:10" ht="12.75">
      <c r="A17" s="52" t="s">
        <v>1338</v>
      </c>
      <c r="B17" s="52" t="s">
        <v>1339</v>
      </c>
      <c r="C17" s="343" t="s">
        <v>1318</v>
      </c>
      <c r="D17" s="343">
        <v>1800</v>
      </c>
      <c r="E17" s="343">
        <v>3000</v>
      </c>
      <c r="F17" s="343">
        <v>2500</v>
      </c>
      <c r="G17" s="343">
        <v>4000</v>
      </c>
      <c r="H17" s="130">
        <f t="shared" si="1"/>
        <v>222.22222222222223</v>
      </c>
      <c r="I17" s="130">
        <f t="shared" si="2"/>
        <v>133.33333333333331</v>
      </c>
      <c r="J17" s="130">
        <f t="shared" si="0"/>
        <v>160</v>
      </c>
    </row>
    <row r="18" spans="1:10" ht="12.75">
      <c r="A18" s="52" t="s">
        <v>1340</v>
      </c>
      <c r="B18" s="52" t="s">
        <v>1341</v>
      </c>
      <c r="C18" s="343" t="s">
        <v>1318</v>
      </c>
      <c r="D18" s="343">
        <v>2200</v>
      </c>
      <c r="E18" s="343">
        <v>2600</v>
      </c>
      <c r="F18" s="343">
        <v>2500</v>
      </c>
      <c r="G18" s="343">
        <v>4500</v>
      </c>
      <c r="H18" s="130">
        <f t="shared" si="1"/>
        <v>204.54545454545453</v>
      </c>
      <c r="I18" s="130">
        <f t="shared" si="2"/>
        <v>173.0769230769231</v>
      </c>
      <c r="J18" s="130">
        <f t="shared" si="0"/>
        <v>180</v>
      </c>
    </row>
    <row r="19" spans="1:10" ht="12.75">
      <c r="A19" s="52" t="s">
        <v>1342</v>
      </c>
      <c r="B19" s="52" t="s">
        <v>1343</v>
      </c>
      <c r="C19" s="343" t="s">
        <v>1318</v>
      </c>
      <c r="D19" s="343">
        <v>2800</v>
      </c>
      <c r="E19" s="343">
        <v>3500</v>
      </c>
      <c r="F19" s="343">
        <v>3500</v>
      </c>
      <c r="G19" s="343">
        <v>4800</v>
      </c>
      <c r="H19" s="130">
        <f t="shared" si="1"/>
        <v>171.42857142857142</v>
      </c>
      <c r="I19" s="130">
        <f t="shared" si="2"/>
        <v>137.14285714285714</v>
      </c>
      <c r="J19" s="130">
        <f t="shared" si="0"/>
        <v>137.14285714285714</v>
      </c>
    </row>
    <row r="20" spans="1:10" ht="12.75">
      <c r="A20" s="52" t="s">
        <v>1344</v>
      </c>
      <c r="B20" s="52" t="s">
        <v>1345</v>
      </c>
      <c r="C20" s="343" t="s">
        <v>1318</v>
      </c>
      <c r="D20" s="343">
        <v>1000</v>
      </c>
      <c r="E20" s="343">
        <v>1300</v>
      </c>
      <c r="F20" s="343">
        <v>1000</v>
      </c>
      <c r="G20" s="343">
        <v>1200</v>
      </c>
      <c r="H20" s="130">
        <f t="shared" si="1"/>
        <v>120</v>
      </c>
      <c r="I20" s="130">
        <f t="shared" si="2"/>
        <v>92.3076923076923</v>
      </c>
      <c r="J20" s="130">
        <f t="shared" si="0"/>
        <v>120</v>
      </c>
    </row>
    <row r="21" spans="1:10" ht="12.75">
      <c r="A21" s="52" t="s">
        <v>1346</v>
      </c>
      <c r="B21" s="52" t="s">
        <v>1347</v>
      </c>
      <c r="C21" s="343" t="s">
        <v>1318</v>
      </c>
      <c r="D21" s="343">
        <v>3000</v>
      </c>
      <c r="E21" s="343">
        <v>5000</v>
      </c>
      <c r="F21" s="343">
        <v>4500</v>
      </c>
      <c r="G21" s="343">
        <v>5500</v>
      </c>
      <c r="H21" s="130">
        <f t="shared" si="1"/>
        <v>183.33333333333331</v>
      </c>
      <c r="I21" s="130">
        <f t="shared" si="2"/>
        <v>110.00000000000001</v>
      </c>
      <c r="J21" s="130">
        <f t="shared" si="0"/>
        <v>122.22222222222223</v>
      </c>
    </row>
    <row r="22" spans="1:10" ht="12.75">
      <c r="A22" s="52" t="s">
        <v>1348</v>
      </c>
      <c r="B22" s="52" t="s">
        <v>1349</v>
      </c>
      <c r="C22" s="343" t="s">
        <v>1350</v>
      </c>
      <c r="D22" s="343">
        <v>900</v>
      </c>
      <c r="E22" s="343">
        <v>900</v>
      </c>
      <c r="F22" s="343">
        <v>8750</v>
      </c>
      <c r="G22" s="343">
        <v>2000</v>
      </c>
      <c r="H22" s="130">
        <f t="shared" si="1"/>
        <v>222.22222222222223</v>
      </c>
      <c r="I22" s="130">
        <f t="shared" si="2"/>
        <v>222.22222222222223</v>
      </c>
      <c r="J22" s="130">
        <f t="shared" si="0"/>
        <v>22.857142857142858</v>
      </c>
    </row>
    <row r="23" spans="1:10" ht="12.75">
      <c r="A23" s="52" t="s">
        <v>1351</v>
      </c>
      <c r="B23" s="52" t="s">
        <v>1352</v>
      </c>
      <c r="C23" s="343" t="s">
        <v>1318</v>
      </c>
      <c r="D23" s="343">
        <v>1600</v>
      </c>
      <c r="E23" s="343">
        <v>2800</v>
      </c>
      <c r="F23" s="343">
        <v>3000</v>
      </c>
      <c r="G23" s="343">
        <v>3000</v>
      </c>
      <c r="H23" s="130">
        <f t="shared" si="1"/>
        <v>187.5</v>
      </c>
      <c r="I23" s="130">
        <f t="shared" si="2"/>
        <v>107.14285714285714</v>
      </c>
      <c r="J23" s="130">
        <f t="shared" si="0"/>
        <v>100</v>
      </c>
    </row>
    <row r="24" spans="1:10" ht="12.75">
      <c r="A24" s="52" t="s">
        <v>1353</v>
      </c>
      <c r="B24" s="52" t="s">
        <v>1354</v>
      </c>
      <c r="C24" s="343" t="s">
        <v>1318</v>
      </c>
      <c r="D24" s="343">
        <v>950</v>
      </c>
      <c r="E24" s="343">
        <v>950</v>
      </c>
      <c r="F24" s="343">
        <v>1200</v>
      </c>
      <c r="G24" s="343">
        <v>1500</v>
      </c>
      <c r="H24" s="130">
        <f t="shared" si="1"/>
        <v>157.89473684210526</v>
      </c>
      <c r="I24" s="130">
        <f t="shared" si="2"/>
        <v>157.89473684210526</v>
      </c>
      <c r="J24" s="130">
        <f t="shared" si="0"/>
        <v>125</v>
      </c>
    </row>
    <row r="25" spans="1:10" ht="12.75">
      <c r="A25" s="52" t="s">
        <v>1355</v>
      </c>
      <c r="B25" s="52" t="s">
        <v>1356</v>
      </c>
      <c r="C25" s="343" t="s">
        <v>1357</v>
      </c>
      <c r="D25" s="343">
        <v>2800</v>
      </c>
      <c r="E25" s="343">
        <v>3000</v>
      </c>
      <c r="F25" s="343">
        <v>3000</v>
      </c>
      <c r="G25" s="343">
        <v>3500</v>
      </c>
      <c r="H25" s="130">
        <f t="shared" si="1"/>
        <v>125</v>
      </c>
      <c r="I25" s="130">
        <f t="shared" si="2"/>
        <v>116.66666666666667</v>
      </c>
      <c r="J25" s="130">
        <f t="shared" si="0"/>
        <v>116.66666666666667</v>
      </c>
    </row>
    <row r="26" spans="1:10" ht="12.75">
      <c r="A26" s="52" t="s">
        <v>1358</v>
      </c>
      <c r="B26" s="52" t="s">
        <v>1359</v>
      </c>
      <c r="C26" s="343" t="s">
        <v>1318</v>
      </c>
      <c r="D26" s="343">
        <v>500</v>
      </c>
      <c r="E26" s="343">
        <v>800</v>
      </c>
      <c r="F26" s="343">
        <v>1000</v>
      </c>
      <c r="G26" s="343">
        <v>1000</v>
      </c>
      <c r="H26" s="130">
        <f t="shared" si="1"/>
        <v>200</v>
      </c>
      <c r="I26" s="130">
        <f t="shared" si="2"/>
        <v>125</v>
      </c>
      <c r="J26" s="130">
        <f t="shared" si="0"/>
        <v>100</v>
      </c>
    </row>
    <row r="27" spans="1:10" ht="12.75">
      <c r="A27" s="52" t="s">
        <v>1360</v>
      </c>
      <c r="B27" s="52" t="s">
        <v>1361</v>
      </c>
      <c r="C27" s="343" t="s">
        <v>1318</v>
      </c>
      <c r="D27" s="343">
        <v>450</v>
      </c>
      <c r="E27" s="343">
        <v>650</v>
      </c>
      <c r="F27" s="343">
        <v>700</v>
      </c>
      <c r="G27" s="343">
        <v>800</v>
      </c>
      <c r="H27" s="130">
        <f t="shared" si="1"/>
        <v>177.77777777777777</v>
      </c>
      <c r="I27" s="130">
        <f t="shared" si="2"/>
        <v>123.07692307692308</v>
      </c>
      <c r="J27" s="130">
        <f t="shared" si="0"/>
        <v>114.28571428571428</v>
      </c>
    </row>
    <row r="28" spans="1:10" ht="12.75">
      <c r="A28" s="52" t="s">
        <v>1362</v>
      </c>
      <c r="B28" s="52" t="s">
        <v>1363</v>
      </c>
      <c r="C28" s="343" t="s">
        <v>1318</v>
      </c>
      <c r="D28" s="343">
        <v>600</v>
      </c>
      <c r="E28" s="343">
        <v>1000</v>
      </c>
      <c r="F28" s="343">
        <v>1000</v>
      </c>
      <c r="G28" s="343">
        <v>1200</v>
      </c>
      <c r="H28" s="130">
        <f t="shared" si="1"/>
        <v>200</v>
      </c>
      <c r="I28" s="130">
        <f>G28/E28*100</f>
        <v>120</v>
      </c>
      <c r="J28" s="130">
        <f t="shared" si="0"/>
        <v>120</v>
      </c>
    </row>
    <row r="29" spans="1:10" ht="12.75">
      <c r="A29" s="368" t="s">
        <v>1364</v>
      </c>
      <c r="B29" s="52" t="s">
        <v>1365</v>
      </c>
      <c r="C29" s="716" t="s">
        <v>1318</v>
      </c>
      <c r="D29" s="716">
        <v>600</v>
      </c>
      <c r="E29" s="343">
        <v>800</v>
      </c>
      <c r="F29" s="343">
        <v>1000</v>
      </c>
      <c r="G29" s="343">
        <v>900</v>
      </c>
      <c r="H29" s="130">
        <f t="shared" si="1"/>
        <v>150</v>
      </c>
      <c r="I29" s="130">
        <f t="shared" si="2"/>
        <v>112.5</v>
      </c>
      <c r="J29" s="130">
        <f t="shared" si="0"/>
        <v>90</v>
      </c>
    </row>
    <row r="30" spans="1:10" ht="12.75">
      <c r="A30" s="52" t="s">
        <v>1366</v>
      </c>
      <c r="B30" s="52" t="s">
        <v>1367</v>
      </c>
      <c r="C30" s="343" t="s">
        <v>1318</v>
      </c>
      <c r="D30" s="343">
        <v>600</v>
      </c>
      <c r="E30" s="343">
        <v>800</v>
      </c>
      <c r="F30" s="343">
        <v>1000</v>
      </c>
      <c r="G30" s="343">
        <v>900</v>
      </c>
      <c r="H30" s="130">
        <f t="shared" si="1"/>
        <v>150</v>
      </c>
      <c r="I30" s="130">
        <f t="shared" si="2"/>
        <v>112.5</v>
      </c>
      <c r="J30" s="130">
        <f t="shared" si="0"/>
        <v>90</v>
      </c>
    </row>
    <row r="31" spans="1:10" ht="12.75">
      <c r="A31" s="52" t="s">
        <v>1368</v>
      </c>
      <c r="B31" s="52" t="s">
        <v>1369</v>
      </c>
      <c r="C31" s="343" t="s">
        <v>1318</v>
      </c>
      <c r="D31" s="343">
        <v>700</v>
      </c>
      <c r="E31" s="343">
        <v>1000</v>
      </c>
      <c r="F31" s="343">
        <v>850</v>
      </c>
      <c r="G31" s="343">
        <v>1200</v>
      </c>
      <c r="H31" s="130">
        <f t="shared" si="1"/>
        <v>171.42857142857142</v>
      </c>
      <c r="I31" s="130">
        <f t="shared" si="2"/>
        <v>120</v>
      </c>
      <c r="J31" s="130">
        <f t="shared" si="0"/>
        <v>141.1764705882353</v>
      </c>
    </row>
    <row r="32" spans="1:10" ht="12.75">
      <c r="A32" s="52" t="s">
        <v>1370</v>
      </c>
      <c r="B32" s="52" t="s">
        <v>1371</v>
      </c>
      <c r="C32" s="343" t="s">
        <v>1318</v>
      </c>
      <c r="D32" s="343">
        <v>250</v>
      </c>
      <c r="E32" s="343">
        <v>380</v>
      </c>
      <c r="F32" s="343">
        <v>380</v>
      </c>
      <c r="G32" s="343">
        <v>500</v>
      </c>
      <c r="H32" s="130">
        <f t="shared" si="1"/>
        <v>200</v>
      </c>
      <c r="I32" s="130">
        <f t="shared" si="2"/>
        <v>131.57894736842107</v>
      </c>
      <c r="J32" s="130">
        <f t="shared" si="0"/>
        <v>131.57894736842107</v>
      </c>
    </row>
    <row r="33" spans="1:10" ht="12.75">
      <c r="A33" s="52" t="s">
        <v>1372</v>
      </c>
      <c r="B33" s="52" t="s">
        <v>1373</v>
      </c>
      <c r="C33" s="343" t="s">
        <v>1318</v>
      </c>
      <c r="D33" s="343">
        <v>150</v>
      </c>
      <c r="E33" s="343">
        <v>300</v>
      </c>
      <c r="F33" s="343">
        <v>3600</v>
      </c>
      <c r="G33" s="343">
        <v>500</v>
      </c>
      <c r="H33" s="130">
        <f t="shared" si="1"/>
        <v>333.33333333333337</v>
      </c>
      <c r="I33" s="130">
        <f t="shared" si="2"/>
        <v>166.66666666666669</v>
      </c>
      <c r="J33" s="130">
        <f t="shared" si="0"/>
        <v>13.88888888888889</v>
      </c>
    </row>
    <row r="34" spans="1:10" ht="12.75">
      <c r="A34" s="52" t="s">
        <v>1374</v>
      </c>
      <c r="B34" s="52" t="s">
        <v>1375</v>
      </c>
      <c r="C34" s="343" t="s">
        <v>1318</v>
      </c>
      <c r="D34" s="343">
        <v>1500</v>
      </c>
      <c r="E34" s="343">
        <v>2300</v>
      </c>
      <c r="F34" s="343">
        <v>2300</v>
      </c>
      <c r="G34" s="343">
        <v>3500</v>
      </c>
      <c r="H34" s="130">
        <f t="shared" si="1"/>
        <v>233.33333333333334</v>
      </c>
      <c r="I34" s="130">
        <f t="shared" si="2"/>
        <v>152.17391304347828</v>
      </c>
      <c r="J34" s="130">
        <f t="shared" si="0"/>
        <v>152.17391304347828</v>
      </c>
    </row>
    <row r="35" spans="1:10" ht="12.75">
      <c r="A35" s="52" t="s">
        <v>1376</v>
      </c>
      <c r="B35" s="52" t="s">
        <v>1377</v>
      </c>
      <c r="C35" s="343" t="s">
        <v>280</v>
      </c>
      <c r="D35" s="343">
        <v>1500</v>
      </c>
      <c r="E35" s="343">
        <v>2800</v>
      </c>
      <c r="F35" s="343">
        <v>3100</v>
      </c>
      <c r="G35" s="343">
        <v>2400</v>
      </c>
      <c r="H35" s="130">
        <f t="shared" si="1"/>
        <v>160</v>
      </c>
      <c r="I35" s="130">
        <f t="shared" si="2"/>
        <v>85.71428571428571</v>
      </c>
      <c r="J35" s="130">
        <f t="shared" si="0"/>
        <v>77.41935483870968</v>
      </c>
    </row>
    <row r="36" spans="1:10" ht="12.75">
      <c r="A36" s="52" t="s">
        <v>1378</v>
      </c>
      <c r="B36" s="52" t="s">
        <v>1379</v>
      </c>
      <c r="C36" s="343" t="s">
        <v>280</v>
      </c>
      <c r="D36" s="343">
        <v>170</v>
      </c>
      <c r="E36" s="343">
        <v>200</v>
      </c>
      <c r="F36" s="343">
        <v>250</v>
      </c>
      <c r="G36" s="343">
        <v>250</v>
      </c>
      <c r="H36" s="130">
        <f t="shared" si="1"/>
        <v>147.05882352941177</v>
      </c>
      <c r="I36" s="130">
        <f t="shared" si="2"/>
        <v>125</v>
      </c>
      <c r="J36" s="130">
        <f t="shared" si="0"/>
        <v>100</v>
      </c>
    </row>
    <row r="37" spans="1:10" ht="12.75">
      <c r="A37" s="52" t="s">
        <v>1380</v>
      </c>
      <c r="B37" s="52"/>
      <c r="C37" s="343"/>
      <c r="D37" s="343"/>
      <c r="E37" s="343"/>
      <c r="F37" s="343"/>
      <c r="G37" s="343"/>
      <c r="H37" s="343"/>
      <c r="I37" s="130"/>
      <c r="J37" s="130"/>
    </row>
    <row r="38" spans="1:10" ht="12.75">
      <c r="A38" s="52" t="s">
        <v>1381</v>
      </c>
      <c r="B38" s="52" t="s">
        <v>1382</v>
      </c>
      <c r="C38" s="343" t="s">
        <v>280</v>
      </c>
      <c r="D38" s="343">
        <v>200</v>
      </c>
      <c r="E38" s="343">
        <v>330</v>
      </c>
      <c r="F38" s="343">
        <v>350</v>
      </c>
      <c r="G38" s="343">
        <v>400</v>
      </c>
      <c r="H38" s="130">
        <f t="shared" si="1"/>
        <v>200</v>
      </c>
      <c r="I38" s="130">
        <f t="shared" si="2"/>
        <v>121.21212121212122</v>
      </c>
      <c r="J38" s="130">
        <f t="shared" si="0"/>
        <v>114.28571428571428</v>
      </c>
    </row>
    <row r="39" spans="1:10" ht="12.75">
      <c r="A39" s="52" t="s">
        <v>1383</v>
      </c>
      <c r="B39" s="52" t="s">
        <v>1384</v>
      </c>
      <c r="C39" s="343" t="s">
        <v>280</v>
      </c>
      <c r="D39" s="343">
        <v>200</v>
      </c>
      <c r="E39" s="343">
        <v>280</v>
      </c>
      <c r="F39" s="343">
        <v>350</v>
      </c>
      <c r="G39" s="343">
        <v>350</v>
      </c>
      <c r="H39" s="130">
        <f t="shared" si="1"/>
        <v>175</v>
      </c>
      <c r="I39" s="130">
        <f t="shared" si="2"/>
        <v>125</v>
      </c>
      <c r="J39" s="130">
        <f t="shared" si="0"/>
        <v>100</v>
      </c>
    </row>
    <row r="40" spans="1:10" ht="12.75">
      <c r="A40" s="52" t="s">
        <v>1385</v>
      </c>
      <c r="B40" s="52" t="s">
        <v>1386</v>
      </c>
      <c r="C40" s="343" t="s">
        <v>1387</v>
      </c>
      <c r="D40" s="343">
        <v>350</v>
      </c>
      <c r="E40" s="343">
        <v>500</v>
      </c>
      <c r="F40" s="343">
        <v>500</v>
      </c>
      <c r="G40" s="343">
        <v>500</v>
      </c>
      <c r="H40" s="130">
        <f t="shared" si="1"/>
        <v>142.85714285714286</v>
      </c>
      <c r="I40" s="130">
        <f t="shared" si="2"/>
        <v>100</v>
      </c>
      <c r="J40" s="130">
        <f t="shared" si="0"/>
        <v>100</v>
      </c>
    </row>
    <row r="41" spans="1:10" ht="12.75">
      <c r="A41" s="52" t="s">
        <v>1388</v>
      </c>
      <c r="B41" s="52" t="s">
        <v>1389</v>
      </c>
      <c r="C41" s="343" t="s">
        <v>280</v>
      </c>
      <c r="D41" s="343">
        <v>20</v>
      </c>
      <c r="E41" s="343">
        <v>30</v>
      </c>
      <c r="F41" s="343">
        <v>40</v>
      </c>
      <c r="G41" s="343">
        <v>40</v>
      </c>
      <c r="H41" s="130">
        <f t="shared" si="1"/>
        <v>200</v>
      </c>
      <c r="I41" s="130">
        <f t="shared" si="2"/>
        <v>133.33333333333331</v>
      </c>
      <c r="J41" s="130">
        <f t="shared" si="0"/>
        <v>100</v>
      </c>
    </row>
    <row r="42" spans="1:10" ht="12.75">
      <c r="A42" s="52" t="s">
        <v>1390</v>
      </c>
      <c r="B42" s="52" t="s">
        <v>1391</v>
      </c>
      <c r="C42" s="343" t="s">
        <v>280</v>
      </c>
      <c r="D42" s="343">
        <v>350</v>
      </c>
      <c r="E42" s="343">
        <v>450</v>
      </c>
      <c r="F42" s="343">
        <v>500</v>
      </c>
      <c r="G42" s="343">
        <v>500</v>
      </c>
      <c r="H42" s="130">
        <f t="shared" si="1"/>
        <v>142.85714285714286</v>
      </c>
      <c r="I42" s="130">
        <f t="shared" si="2"/>
        <v>111.11111111111111</v>
      </c>
      <c r="J42" s="130">
        <f t="shared" si="0"/>
        <v>100</v>
      </c>
    </row>
    <row r="43" spans="1:10" ht="12.75">
      <c r="A43" s="52" t="s">
        <v>1392</v>
      </c>
      <c r="B43" s="52" t="s">
        <v>1393</v>
      </c>
      <c r="C43" s="343" t="s">
        <v>280</v>
      </c>
      <c r="D43" s="343">
        <v>70</v>
      </c>
      <c r="E43" s="343">
        <v>70</v>
      </c>
      <c r="F43" s="343">
        <v>70</v>
      </c>
      <c r="G43" s="343">
        <v>70</v>
      </c>
      <c r="H43" s="130">
        <f t="shared" si="1"/>
        <v>100</v>
      </c>
      <c r="I43" s="130">
        <f t="shared" si="2"/>
        <v>100</v>
      </c>
      <c r="J43" s="130">
        <f t="shared" si="0"/>
        <v>100</v>
      </c>
    </row>
    <row r="44" spans="1:10" ht="12.75">
      <c r="A44" s="52" t="s">
        <v>1394</v>
      </c>
      <c r="B44" s="52" t="s">
        <v>1395</v>
      </c>
      <c r="C44" s="343" t="s">
        <v>1318</v>
      </c>
      <c r="D44" s="343">
        <v>2500</v>
      </c>
      <c r="E44" s="343">
        <v>2750</v>
      </c>
      <c r="F44" s="343">
        <v>3500</v>
      </c>
      <c r="G44" s="343">
        <v>3500</v>
      </c>
      <c r="H44" s="130">
        <f t="shared" si="1"/>
        <v>140</v>
      </c>
      <c r="I44" s="130">
        <f t="shared" si="2"/>
        <v>127.27272727272727</v>
      </c>
      <c r="J44" s="130">
        <f t="shared" si="0"/>
        <v>100</v>
      </c>
    </row>
    <row r="45" spans="1:10" ht="12.75">
      <c r="A45" s="52" t="s">
        <v>1396</v>
      </c>
      <c r="B45" s="52" t="s">
        <v>1397</v>
      </c>
      <c r="C45" s="343" t="s">
        <v>1318</v>
      </c>
      <c r="D45" s="343">
        <v>2200</v>
      </c>
      <c r="E45" s="343">
        <v>2250</v>
      </c>
      <c r="F45" s="343">
        <v>3000</v>
      </c>
      <c r="G45" s="343">
        <v>3000</v>
      </c>
      <c r="H45" s="130">
        <f t="shared" si="1"/>
        <v>136.36363636363635</v>
      </c>
      <c r="I45" s="130">
        <f t="shared" si="2"/>
        <v>133.33333333333331</v>
      </c>
      <c r="J45" s="130">
        <f>G45/F45*100</f>
        <v>100</v>
      </c>
    </row>
    <row r="46" spans="1:10" ht="12.75">
      <c r="A46" s="52" t="s">
        <v>1398</v>
      </c>
      <c r="B46" s="52" t="s">
        <v>1399</v>
      </c>
      <c r="C46" s="343" t="s">
        <v>1318</v>
      </c>
      <c r="D46" s="343">
        <v>1200</v>
      </c>
      <c r="E46" s="343">
        <v>1200</v>
      </c>
      <c r="F46" s="343">
        <v>1800</v>
      </c>
      <c r="G46" s="343">
        <v>2200</v>
      </c>
      <c r="H46" s="130">
        <f t="shared" si="1"/>
        <v>183.33333333333331</v>
      </c>
      <c r="I46" s="130">
        <f t="shared" si="2"/>
        <v>183.33333333333331</v>
      </c>
      <c r="J46" s="130">
        <f t="shared" si="0"/>
        <v>122.22222222222223</v>
      </c>
    </row>
    <row r="47" spans="1:10" ht="12.75">
      <c r="A47" s="52" t="s">
        <v>1400</v>
      </c>
      <c r="B47" s="52" t="s">
        <v>1401</v>
      </c>
      <c r="C47" s="343" t="s">
        <v>1318</v>
      </c>
      <c r="D47" s="343">
        <v>1800</v>
      </c>
      <c r="E47" s="343">
        <v>2000</v>
      </c>
      <c r="F47" s="343">
        <v>2800</v>
      </c>
      <c r="G47" s="343">
        <v>3000</v>
      </c>
      <c r="H47" s="130">
        <f t="shared" si="1"/>
        <v>166.66666666666669</v>
      </c>
      <c r="I47" s="130">
        <f t="shared" si="2"/>
        <v>150</v>
      </c>
      <c r="J47" s="130">
        <f t="shared" si="0"/>
        <v>107.14285714285714</v>
      </c>
    </row>
    <row r="48" spans="1:10" ht="12.75">
      <c r="A48" s="52" t="s">
        <v>1402</v>
      </c>
      <c r="B48" s="52" t="s">
        <v>1403</v>
      </c>
      <c r="C48" s="343" t="s">
        <v>280</v>
      </c>
      <c r="D48" s="343">
        <v>3500</v>
      </c>
      <c r="E48" s="343">
        <v>5000</v>
      </c>
      <c r="F48" s="343">
        <v>5000</v>
      </c>
      <c r="G48" s="343">
        <v>6500</v>
      </c>
      <c r="H48" s="130">
        <f t="shared" si="1"/>
        <v>185.71428571428572</v>
      </c>
      <c r="I48" s="130">
        <f t="shared" si="2"/>
        <v>130</v>
      </c>
      <c r="J48" s="130">
        <f t="shared" si="0"/>
        <v>130</v>
      </c>
    </row>
    <row r="49" spans="1:10" ht="12.75">
      <c r="A49" s="50" t="s">
        <v>1404</v>
      </c>
      <c r="B49" s="50" t="s">
        <v>1405</v>
      </c>
      <c r="C49" s="342" t="s">
        <v>1318</v>
      </c>
      <c r="D49" s="342">
        <v>120</v>
      </c>
      <c r="E49" s="342">
        <v>220</v>
      </c>
      <c r="F49" s="342">
        <v>220</v>
      </c>
      <c r="G49" s="342">
        <v>180</v>
      </c>
      <c r="H49" s="717">
        <f t="shared" si="1"/>
        <v>150</v>
      </c>
      <c r="I49" s="717">
        <f t="shared" si="2"/>
        <v>81.81818181818183</v>
      </c>
      <c r="J49" s="717">
        <f t="shared" si="0"/>
        <v>81.81818181818183</v>
      </c>
    </row>
    <row r="50" ht="12.75">
      <c r="F50" s="716"/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212233" r:id="rId1"/>
    <oleObject progId="Equation.3" shapeId="212234" r:id="rId2"/>
    <oleObject progId="Equation.3" shapeId="212235" r:id="rId3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6" sqref="B5:B6"/>
    </sheetView>
  </sheetViews>
  <sheetFormatPr defaultColWidth="9.00390625" defaultRowHeight="12.75"/>
  <sheetData>
    <row r="1" spans="1:14" ht="12.75">
      <c r="A1" s="89"/>
      <c r="B1" s="89"/>
      <c r="C1" s="89"/>
      <c r="D1" s="949" t="s">
        <v>1406</v>
      </c>
      <c r="E1" s="949"/>
      <c r="F1" s="949"/>
      <c r="G1" s="949"/>
      <c r="H1" s="949"/>
      <c r="I1" s="949"/>
      <c r="J1" s="949"/>
      <c r="K1" s="949"/>
      <c r="L1" s="949"/>
      <c r="M1" s="113"/>
      <c r="N1" s="89"/>
    </row>
    <row r="2" spans="1:14" ht="12.75">
      <c r="A2" s="89"/>
      <c r="B2" s="89"/>
      <c r="C2" s="1162" t="s">
        <v>1407</v>
      </c>
      <c r="D2" s="1162"/>
      <c r="E2" s="1162"/>
      <c r="F2" s="1162"/>
      <c r="G2" s="1162"/>
      <c r="H2" s="1162"/>
      <c r="I2" s="1162"/>
      <c r="J2" s="1162"/>
      <c r="K2" s="1162"/>
      <c r="L2" s="1162"/>
      <c r="M2" s="113"/>
      <c r="N2" s="113"/>
    </row>
    <row r="3" spans="1:14" ht="12.75">
      <c r="A3" s="89"/>
      <c r="B3" s="94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12.75">
      <c r="A4" s="89"/>
      <c r="B4" s="718"/>
      <c r="C4" s="967" t="s">
        <v>1408</v>
      </c>
      <c r="D4" s="968"/>
      <c r="E4" s="968"/>
      <c r="F4" s="1163"/>
      <c r="G4" s="719" t="s">
        <v>1409</v>
      </c>
      <c r="H4" s="720"/>
      <c r="I4" s="364" t="s">
        <v>1410</v>
      </c>
      <c r="J4" s="364" t="s">
        <v>1411</v>
      </c>
      <c r="K4" s="364" t="s">
        <v>1412</v>
      </c>
      <c r="L4" s="364" t="s">
        <v>1412</v>
      </c>
      <c r="M4" s="364" t="s">
        <v>1413</v>
      </c>
      <c r="N4" s="364" t="s">
        <v>1414</v>
      </c>
    </row>
    <row r="5" spans="1:14" ht="12.75">
      <c r="A5" s="92"/>
      <c r="B5" s="721"/>
      <c r="C5" s="969" t="s">
        <v>1415</v>
      </c>
      <c r="D5" s="970"/>
      <c r="E5" s="970"/>
      <c r="F5" s="971"/>
      <c r="G5" s="722" t="s">
        <v>1416</v>
      </c>
      <c r="H5" s="723"/>
      <c r="I5" s="363" t="s">
        <v>1417</v>
      </c>
      <c r="J5" s="363" t="s">
        <v>1418</v>
      </c>
      <c r="K5" s="363" t="s">
        <v>1419</v>
      </c>
      <c r="L5" s="363" t="s">
        <v>1420</v>
      </c>
      <c r="M5" s="363" t="s">
        <v>1421</v>
      </c>
      <c r="N5" s="363" t="s">
        <v>1422</v>
      </c>
    </row>
    <row r="6" spans="1:14" ht="12.75">
      <c r="A6" s="89"/>
      <c r="B6" s="628"/>
      <c r="C6" s="1164" t="s">
        <v>129</v>
      </c>
      <c r="D6" s="615" t="s">
        <v>1423</v>
      </c>
      <c r="E6" s="1164" t="s">
        <v>1424</v>
      </c>
      <c r="F6" s="1164" t="s">
        <v>1425</v>
      </c>
      <c r="G6" s="615" t="s">
        <v>1426</v>
      </c>
      <c r="H6" s="632" t="s">
        <v>1427</v>
      </c>
      <c r="I6" s="724" t="s">
        <v>1428</v>
      </c>
      <c r="J6" s="724" t="s">
        <v>1429</v>
      </c>
      <c r="K6" s="363" t="s">
        <v>1430</v>
      </c>
      <c r="L6" s="363" t="s">
        <v>1431</v>
      </c>
      <c r="M6" s="363" t="s">
        <v>1432</v>
      </c>
      <c r="N6" s="363" t="s">
        <v>1433</v>
      </c>
    </row>
    <row r="7" spans="1:14" ht="12.75">
      <c r="A7" s="89"/>
      <c r="B7" s="52" t="s">
        <v>549</v>
      </c>
      <c r="C7" s="1165"/>
      <c r="D7" s="615" t="s">
        <v>1434</v>
      </c>
      <c r="E7" s="1165"/>
      <c r="F7" s="1165"/>
      <c r="G7" s="615" t="s">
        <v>1435</v>
      </c>
      <c r="H7" s="615" t="s">
        <v>1436</v>
      </c>
      <c r="I7" s="724" t="s">
        <v>1437</v>
      </c>
      <c r="J7" s="724" t="s">
        <v>1438</v>
      </c>
      <c r="K7" s="724" t="s">
        <v>1439</v>
      </c>
      <c r="L7" s="724" t="s">
        <v>1440</v>
      </c>
      <c r="M7" s="724" t="s">
        <v>1441</v>
      </c>
      <c r="N7" s="363" t="s">
        <v>1442</v>
      </c>
    </row>
    <row r="8" spans="1:14" ht="12.75">
      <c r="A8" s="89"/>
      <c r="B8" s="725" t="s">
        <v>1443</v>
      </c>
      <c r="C8" s="1165"/>
      <c r="D8" s="615" t="s">
        <v>1444</v>
      </c>
      <c r="E8" s="1165"/>
      <c r="F8" s="1165"/>
      <c r="G8" s="615" t="s">
        <v>1445</v>
      </c>
      <c r="H8" s="726" t="s">
        <v>1446</v>
      </c>
      <c r="I8" s="724" t="s">
        <v>1438</v>
      </c>
      <c r="J8" s="363"/>
      <c r="K8" s="724" t="s">
        <v>1447</v>
      </c>
      <c r="L8" s="724" t="s">
        <v>1447</v>
      </c>
      <c r="M8" s="724" t="s">
        <v>1448</v>
      </c>
      <c r="N8" s="724" t="s">
        <v>1449</v>
      </c>
    </row>
    <row r="9" spans="1:14" ht="12.75">
      <c r="A9" s="89"/>
      <c r="B9" s="628"/>
      <c r="C9" s="1165"/>
      <c r="D9" s="726" t="s">
        <v>1450</v>
      </c>
      <c r="E9" s="1165"/>
      <c r="F9" s="1165"/>
      <c r="G9" s="615" t="s">
        <v>1438</v>
      </c>
      <c r="H9" s="726" t="s">
        <v>1438</v>
      </c>
      <c r="I9" s="615"/>
      <c r="J9" s="615"/>
      <c r="K9" s="724" t="s">
        <v>1451</v>
      </c>
      <c r="L9" s="724" t="s">
        <v>1451</v>
      </c>
      <c r="M9" s="724" t="s">
        <v>1452</v>
      </c>
      <c r="N9" s="724" t="s">
        <v>1453</v>
      </c>
    </row>
    <row r="10" spans="1:14" ht="12.75">
      <c r="A10" s="92"/>
      <c r="B10" s="628"/>
      <c r="C10" s="1165"/>
      <c r="D10" s="726" t="s">
        <v>1454</v>
      </c>
      <c r="E10" s="1165"/>
      <c r="F10" s="1165"/>
      <c r="G10" s="615"/>
      <c r="H10" s="615"/>
      <c r="I10" s="615"/>
      <c r="J10" s="615"/>
      <c r="K10" s="363"/>
      <c r="L10" s="363"/>
      <c r="M10" s="724" t="s">
        <v>1455</v>
      </c>
      <c r="N10" s="724" t="s">
        <v>1456</v>
      </c>
    </row>
    <row r="11" spans="1:14" ht="12.75">
      <c r="A11" s="92"/>
      <c r="B11" s="680"/>
      <c r="C11" s="1166"/>
      <c r="D11" s="727" t="s">
        <v>1457</v>
      </c>
      <c r="E11" s="1166"/>
      <c r="F11" s="1166"/>
      <c r="G11" s="135"/>
      <c r="H11" s="135"/>
      <c r="I11" s="135"/>
      <c r="J11" s="135"/>
      <c r="K11" s="135"/>
      <c r="L11" s="135"/>
      <c r="M11" s="135"/>
      <c r="N11" s="728"/>
    </row>
    <row r="12" spans="1:14" ht="12.75">
      <c r="A12" s="92"/>
      <c r="B12" s="49" t="s">
        <v>471</v>
      </c>
      <c r="C12" s="49">
        <v>598</v>
      </c>
      <c r="D12" s="49">
        <v>23</v>
      </c>
      <c r="E12" s="49"/>
      <c r="F12" s="49">
        <v>20</v>
      </c>
      <c r="G12" s="49">
        <v>145</v>
      </c>
      <c r="H12" s="49">
        <v>123</v>
      </c>
      <c r="I12" s="49">
        <v>1541</v>
      </c>
      <c r="J12" s="49">
        <v>126</v>
      </c>
      <c r="K12" s="49"/>
      <c r="L12" s="49">
        <v>29</v>
      </c>
      <c r="M12" s="49">
        <v>148.8</v>
      </c>
      <c r="N12" s="49">
        <v>95</v>
      </c>
    </row>
    <row r="13" spans="1:14" ht="12.75">
      <c r="A13" s="92"/>
      <c r="B13" s="52" t="s">
        <v>556</v>
      </c>
      <c r="C13" s="52">
        <v>432</v>
      </c>
      <c r="D13" s="52">
        <v>18</v>
      </c>
      <c r="E13" s="52"/>
      <c r="F13" s="52">
        <v>23</v>
      </c>
      <c r="G13" s="52">
        <v>110</v>
      </c>
      <c r="H13" s="52">
        <v>113</v>
      </c>
      <c r="I13" s="52">
        <v>1364</v>
      </c>
      <c r="J13" s="52">
        <v>124</v>
      </c>
      <c r="K13" s="52"/>
      <c r="L13" s="52">
        <v>19</v>
      </c>
      <c r="M13" s="52">
        <v>105.7</v>
      </c>
      <c r="N13" s="52">
        <v>300</v>
      </c>
    </row>
    <row r="14" spans="1:14" ht="12.75">
      <c r="A14" s="92"/>
      <c r="B14" s="52" t="s">
        <v>53</v>
      </c>
      <c r="C14" s="52">
        <v>490</v>
      </c>
      <c r="D14" s="176">
        <v>23</v>
      </c>
      <c r="E14" s="176"/>
      <c r="F14" s="176">
        <v>28</v>
      </c>
      <c r="G14" s="52">
        <v>124</v>
      </c>
      <c r="H14" s="52">
        <v>143</v>
      </c>
      <c r="I14" s="52">
        <v>1396</v>
      </c>
      <c r="J14" s="52">
        <v>129</v>
      </c>
      <c r="K14" s="52"/>
      <c r="L14" s="52">
        <v>27</v>
      </c>
      <c r="M14" s="176">
        <v>190.9</v>
      </c>
      <c r="N14" s="176">
        <v>300</v>
      </c>
    </row>
    <row r="15" spans="1:14" ht="12.75">
      <c r="A15" s="92"/>
      <c r="B15" s="52" t="s">
        <v>9</v>
      </c>
      <c r="C15" s="52">
        <v>408</v>
      </c>
      <c r="D15" s="52">
        <v>5</v>
      </c>
      <c r="E15" s="52">
        <v>16</v>
      </c>
      <c r="F15" s="52">
        <v>18</v>
      </c>
      <c r="G15" s="52">
        <v>120</v>
      </c>
      <c r="H15" s="52">
        <v>139</v>
      </c>
      <c r="I15" s="52">
        <v>1884</v>
      </c>
      <c r="J15" s="52">
        <v>169</v>
      </c>
      <c r="K15" s="52">
        <v>150</v>
      </c>
      <c r="L15" s="52">
        <v>24</v>
      </c>
      <c r="M15" s="52">
        <v>106.3</v>
      </c>
      <c r="N15" s="52">
        <v>519</v>
      </c>
    </row>
    <row r="16" spans="1:14" ht="12.75">
      <c r="A16" s="92"/>
      <c r="B16" s="52" t="s">
        <v>837</v>
      </c>
      <c r="C16" s="52">
        <v>434</v>
      </c>
      <c r="D16" s="52">
        <v>3</v>
      </c>
      <c r="E16" s="52">
        <v>13</v>
      </c>
      <c r="F16" s="52">
        <v>14</v>
      </c>
      <c r="G16" s="52">
        <v>82</v>
      </c>
      <c r="H16" s="52">
        <v>86</v>
      </c>
      <c r="I16" s="52">
        <v>1323</v>
      </c>
      <c r="J16" s="52">
        <v>127</v>
      </c>
      <c r="K16" s="52">
        <v>148</v>
      </c>
      <c r="L16" s="52">
        <v>32</v>
      </c>
      <c r="M16" s="52">
        <v>128.3</v>
      </c>
      <c r="N16" s="52">
        <v>136</v>
      </c>
    </row>
    <row r="17" spans="1:16" ht="12.75">
      <c r="A17" s="89"/>
      <c r="B17" s="52" t="s">
        <v>874</v>
      </c>
      <c r="C17" s="52">
        <v>416</v>
      </c>
      <c r="D17" s="52"/>
      <c r="E17" s="52">
        <v>19</v>
      </c>
      <c r="F17" s="52">
        <v>41</v>
      </c>
      <c r="G17" s="52">
        <v>74</v>
      </c>
      <c r="H17" s="52">
        <v>94</v>
      </c>
      <c r="I17" s="52">
        <v>1290</v>
      </c>
      <c r="J17" s="52">
        <v>117</v>
      </c>
      <c r="K17" s="52">
        <v>138</v>
      </c>
      <c r="L17" s="52">
        <v>36</v>
      </c>
      <c r="M17" s="52">
        <v>276.2</v>
      </c>
      <c r="N17" s="52">
        <v>150</v>
      </c>
      <c r="O17" s="67"/>
      <c r="P17" s="67"/>
    </row>
    <row r="18" spans="1:16" ht="12.75">
      <c r="A18" s="89"/>
      <c r="B18" s="52" t="s">
        <v>818</v>
      </c>
      <c r="C18" s="52">
        <v>399</v>
      </c>
      <c r="D18" s="52"/>
      <c r="E18" s="52">
        <v>19</v>
      </c>
      <c r="F18" s="52">
        <v>33</v>
      </c>
      <c r="G18" s="52">
        <v>61</v>
      </c>
      <c r="H18" s="52">
        <v>89</v>
      </c>
      <c r="I18" s="52">
        <v>1412</v>
      </c>
      <c r="J18" s="52">
        <v>95</v>
      </c>
      <c r="K18" s="52">
        <v>148</v>
      </c>
      <c r="L18" s="52">
        <v>31</v>
      </c>
      <c r="M18" s="52">
        <v>122.4</v>
      </c>
      <c r="N18" s="52">
        <v>162</v>
      </c>
      <c r="O18" s="67"/>
      <c r="P18" s="67"/>
    </row>
    <row r="19" spans="1:16" ht="12.75">
      <c r="A19" s="89"/>
      <c r="B19" s="52" t="s">
        <v>597</v>
      </c>
      <c r="C19" s="52">
        <v>447</v>
      </c>
      <c r="D19" s="52">
        <v>2</v>
      </c>
      <c r="E19" s="52">
        <v>13</v>
      </c>
      <c r="F19" s="52">
        <v>47</v>
      </c>
      <c r="G19" s="52">
        <v>86</v>
      </c>
      <c r="H19" s="52">
        <v>83</v>
      </c>
      <c r="I19" s="52">
        <v>1493</v>
      </c>
      <c r="J19" s="52">
        <v>185</v>
      </c>
      <c r="K19" s="52">
        <v>139</v>
      </c>
      <c r="L19" s="52">
        <v>29</v>
      </c>
      <c r="M19" s="52">
        <v>190.4</v>
      </c>
      <c r="N19" s="52">
        <v>118</v>
      </c>
      <c r="O19" s="67"/>
      <c r="P19" s="67"/>
    </row>
    <row r="20" spans="1:16" ht="12.75">
      <c r="A20" s="89"/>
      <c r="B20" s="52" t="s">
        <v>866</v>
      </c>
      <c r="C20" s="52">
        <v>464</v>
      </c>
      <c r="D20" s="52"/>
      <c r="E20" s="52">
        <v>17</v>
      </c>
      <c r="F20" s="52">
        <v>33</v>
      </c>
      <c r="G20" s="52">
        <v>92</v>
      </c>
      <c r="H20" s="52">
        <v>57</v>
      </c>
      <c r="I20" s="52">
        <v>1405</v>
      </c>
      <c r="J20" s="52">
        <v>155</v>
      </c>
      <c r="K20" s="52">
        <v>107</v>
      </c>
      <c r="L20" s="52">
        <v>17</v>
      </c>
      <c r="M20" s="52">
        <v>326.3</v>
      </c>
      <c r="N20" s="52">
        <v>107</v>
      </c>
      <c r="O20" s="67"/>
      <c r="P20" s="67"/>
    </row>
    <row r="21" spans="1:16" ht="12.75">
      <c r="A21" s="89"/>
      <c r="B21" s="52" t="s">
        <v>191</v>
      </c>
      <c r="C21" s="52">
        <v>444</v>
      </c>
      <c r="D21" s="52"/>
      <c r="E21" s="52">
        <v>13</v>
      </c>
      <c r="F21" s="52">
        <v>50</v>
      </c>
      <c r="G21" s="52">
        <v>74</v>
      </c>
      <c r="H21" s="52">
        <v>98</v>
      </c>
      <c r="I21" s="52">
        <v>1478</v>
      </c>
      <c r="J21" s="52">
        <v>208</v>
      </c>
      <c r="K21" s="52">
        <v>145</v>
      </c>
      <c r="L21" s="52">
        <v>45</v>
      </c>
      <c r="M21" s="52">
        <v>422.5</v>
      </c>
      <c r="N21" s="52">
        <v>101</v>
      </c>
      <c r="O21" s="75"/>
      <c r="P21" s="67"/>
    </row>
    <row r="22" spans="1:16" ht="12.75">
      <c r="A22" s="89"/>
      <c r="B22" s="52" t="s">
        <v>336</v>
      </c>
      <c r="C22" s="52">
        <v>517</v>
      </c>
      <c r="D22" s="52"/>
      <c r="E22" s="52">
        <v>30</v>
      </c>
      <c r="F22" s="52">
        <v>50</v>
      </c>
      <c r="G22" s="52">
        <v>74</v>
      </c>
      <c r="H22" s="52">
        <v>164</v>
      </c>
      <c r="I22" s="52">
        <v>1488</v>
      </c>
      <c r="J22" s="52">
        <v>236</v>
      </c>
      <c r="K22" s="52">
        <v>166</v>
      </c>
      <c r="L22" s="52">
        <v>60</v>
      </c>
      <c r="M22" s="129">
        <v>329</v>
      </c>
      <c r="N22" s="52">
        <v>98</v>
      </c>
      <c r="O22" s="67"/>
      <c r="P22" s="67"/>
    </row>
    <row r="23" spans="1:16" ht="12.75">
      <c r="A23" s="89"/>
      <c r="B23" s="52" t="s">
        <v>356</v>
      </c>
      <c r="C23" s="52">
        <v>444</v>
      </c>
      <c r="D23" s="52"/>
      <c r="E23" s="52">
        <v>13</v>
      </c>
      <c r="F23" s="52">
        <v>50</v>
      </c>
      <c r="G23" s="52">
        <v>74</v>
      </c>
      <c r="H23" s="52">
        <v>98</v>
      </c>
      <c r="I23" s="52">
        <v>1478</v>
      </c>
      <c r="J23" s="52">
        <v>208</v>
      </c>
      <c r="K23" s="52">
        <v>145</v>
      </c>
      <c r="L23" s="52">
        <v>45</v>
      </c>
      <c r="M23" s="52">
        <v>422.5</v>
      </c>
      <c r="N23" s="52">
        <v>101</v>
      </c>
      <c r="O23" s="67"/>
      <c r="P23" s="67"/>
    </row>
    <row r="24" spans="1:16" ht="12.75">
      <c r="A24" s="89"/>
      <c r="B24" s="50" t="s">
        <v>944</v>
      </c>
      <c r="C24" s="50">
        <v>467</v>
      </c>
      <c r="D24" s="50"/>
      <c r="E24" s="50">
        <v>26</v>
      </c>
      <c r="F24" s="50">
        <v>20</v>
      </c>
      <c r="G24" s="50">
        <v>91</v>
      </c>
      <c r="H24" s="50">
        <v>125</v>
      </c>
      <c r="I24" s="50">
        <v>1337</v>
      </c>
      <c r="J24" s="50">
        <v>223</v>
      </c>
      <c r="K24" s="50">
        <v>159</v>
      </c>
      <c r="L24" s="50">
        <v>29</v>
      </c>
      <c r="M24" s="50">
        <v>896.4</v>
      </c>
      <c r="N24" s="50">
        <v>37</v>
      </c>
      <c r="O24" s="67"/>
      <c r="P24" s="67"/>
    </row>
    <row r="25" spans="1:16" ht="12.75">
      <c r="A25" s="92"/>
      <c r="B25" s="52" t="s">
        <v>358</v>
      </c>
      <c r="C25" s="52">
        <v>41</v>
      </c>
      <c r="D25" s="52"/>
      <c r="E25" s="52">
        <v>2</v>
      </c>
      <c r="F25" s="52">
        <v>2</v>
      </c>
      <c r="G25" s="52">
        <v>12</v>
      </c>
      <c r="H25" s="52">
        <v>12</v>
      </c>
      <c r="I25" s="52">
        <v>177</v>
      </c>
      <c r="J25" s="52">
        <v>13</v>
      </c>
      <c r="K25" s="52">
        <v>12</v>
      </c>
      <c r="L25" s="52">
        <v>7</v>
      </c>
      <c r="M25" s="52">
        <v>29.4</v>
      </c>
      <c r="N25" s="52">
        <v>4</v>
      </c>
      <c r="O25" s="75"/>
      <c r="P25" s="75"/>
    </row>
    <row r="26" spans="1:16" ht="12.75">
      <c r="A26" s="92"/>
      <c r="B26" s="52" t="s">
        <v>947</v>
      </c>
      <c r="C26" s="52">
        <v>76</v>
      </c>
      <c r="D26" s="52"/>
      <c r="E26" s="52">
        <v>4</v>
      </c>
      <c r="F26" s="52">
        <v>2</v>
      </c>
      <c r="G26" s="52">
        <v>23</v>
      </c>
      <c r="H26" s="52">
        <v>19</v>
      </c>
      <c r="I26" s="52">
        <v>283</v>
      </c>
      <c r="J26" s="52">
        <v>38</v>
      </c>
      <c r="K26" s="52">
        <v>18</v>
      </c>
      <c r="L26" s="52">
        <v>8</v>
      </c>
      <c r="M26" s="129">
        <v>67</v>
      </c>
      <c r="N26" s="52">
        <v>8</v>
      </c>
      <c r="O26" s="75"/>
      <c r="P26" s="75"/>
    </row>
    <row r="27" spans="1:16" ht="12.75">
      <c r="A27" s="92"/>
      <c r="B27" s="52" t="s">
        <v>954</v>
      </c>
      <c r="C27" s="52">
        <v>110</v>
      </c>
      <c r="D27" s="52"/>
      <c r="E27" s="52">
        <v>8</v>
      </c>
      <c r="F27" s="52">
        <v>4</v>
      </c>
      <c r="G27" s="52">
        <v>28</v>
      </c>
      <c r="H27" s="52">
        <v>24</v>
      </c>
      <c r="I27" s="52">
        <v>348</v>
      </c>
      <c r="J27" s="52">
        <v>79</v>
      </c>
      <c r="K27" s="52">
        <v>32</v>
      </c>
      <c r="L27" s="52">
        <v>7</v>
      </c>
      <c r="M27" s="52">
        <v>122.8</v>
      </c>
      <c r="N27" s="52">
        <v>7</v>
      </c>
      <c r="O27" s="75"/>
      <c r="P27" s="75"/>
    </row>
    <row r="28" spans="1:16" ht="12.75">
      <c r="A28" s="92"/>
      <c r="B28" s="52" t="s">
        <v>1458</v>
      </c>
      <c r="C28" s="52">
        <v>145</v>
      </c>
      <c r="D28" s="52"/>
      <c r="E28" s="52">
        <v>11</v>
      </c>
      <c r="F28" s="52">
        <v>5</v>
      </c>
      <c r="G28" s="52">
        <v>33</v>
      </c>
      <c r="H28" s="52">
        <v>51</v>
      </c>
      <c r="I28" s="52">
        <v>488</v>
      </c>
      <c r="J28" s="52">
        <v>84</v>
      </c>
      <c r="K28" s="52">
        <v>50</v>
      </c>
      <c r="L28" s="52">
        <v>13</v>
      </c>
      <c r="M28" s="52">
        <v>188.4</v>
      </c>
      <c r="N28" s="52">
        <v>10</v>
      </c>
      <c r="O28" s="75"/>
      <c r="P28" s="75"/>
    </row>
    <row r="29" spans="1:16" ht="12.75">
      <c r="A29" s="92"/>
      <c r="B29" s="50" t="s">
        <v>1459</v>
      </c>
      <c r="C29" s="50">
        <v>187</v>
      </c>
      <c r="D29" s="50"/>
      <c r="E29" s="50">
        <v>15</v>
      </c>
      <c r="F29" s="50">
        <v>6</v>
      </c>
      <c r="G29" s="50">
        <v>42</v>
      </c>
      <c r="H29" s="50">
        <v>51</v>
      </c>
      <c r="I29" s="50">
        <v>628</v>
      </c>
      <c r="J29" s="50">
        <v>100</v>
      </c>
      <c r="K29" s="50">
        <v>73</v>
      </c>
      <c r="L29" s="50">
        <v>5</v>
      </c>
      <c r="M29" s="50">
        <v>206.9</v>
      </c>
      <c r="N29" s="50">
        <v>10</v>
      </c>
      <c r="O29" s="75"/>
      <c r="P29" s="75"/>
    </row>
    <row r="30" spans="1:16" ht="12.75">
      <c r="A30" s="92"/>
      <c r="B30" s="52" t="s">
        <v>935</v>
      </c>
      <c r="C30" s="52">
        <v>24</v>
      </c>
      <c r="D30" s="52"/>
      <c r="E30" s="52">
        <v>1</v>
      </c>
      <c r="F30" s="52">
        <v>2</v>
      </c>
      <c r="G30" s="52">
        <v>5</v>
      </c>
      <c r="H30" s="52">
        <v>13</v>
      </c>
      <c r="I30" s="52">
        <v>82</v>
      </c>
      <c r="J30" s="52">
        <v>9</v>
      </c>
      <c r="K30" s="52">
        <v>12</v>
      </c>
      <c r="L30" s="52">
        <v>6</v>
      </c>
      <c r="M30" s="52">
        <v>17.8</v>
      </c>
      <c r="N30" s="52">
        <v>4</v>
      </c>
      <c r="O30" s="75"/>
      <c r="P30" s="75"/>
    </row>
    <row r="31" spans="1:16" ht="12.75">
      <c r="A31" s="92"/>
      <c r="B31" s="52" t="s">
        <v>948</v>
      </c>
      <c r="C31" s="52">
        <v>62</v>
      </c>
      <c r="D31" s="52"/>
      <c r="E31" s="52">
        <v>6</v>
      </c>
      <c r="F31" s="52">
        <v>8</v>
      </c>
      <c r="G31" s="52">
        <v>16</v>
      </c>
      <c r="H31" s="52">
        <v>20</v>
      </c>
      <c r="I31" s="52">
        <v>162</v>
      </c>
      <c r="J31" s="52">
        <v>18</v>
      </c>
      <c r="K31" s="52">
        <v>23</v>
      </c>
      <c r="L31" s="52">
        <v>8</v>
      </c>
      <c r="M31" s="52">
        <v>40.9</v>
      </c>
      <c r="N31" s="52">
        <v>4</v>
      </c>
      <c r="O31" s="75"/>
      <c r="P31" s="75"/>
    </row>
    <row r="32" spans="1:16" ht="12.75">
      <c r="A32" s="92"/>
      <c r="B32" s="52" t="s">
        <v>955</v>
      </c>
      <c r="C32" s="52">
        <v>121</v>
      </c>
      <c r="D32" s="52"/>
      <c r="E32" s="52">
        <v>9</v>
      </c>
      <c r="F32" s="52">
        <v>11</v>
      </c>
      <c r="G32" s="52">
        <v>25</v>
      </c>
      <c r="H32" s="52">
        <v>28</v>
      </c>
      <c r="I32" s="52">
        <v>229</v>
      </c>
      <c r="J32" s="52">
        <v>24</v>
      </c>
      <c r="K32" s="52">
        <v>45</v>
      </c>
      <c r="L32" s="52">
        <v>9</v>
      </c>
      <c r="M32" s="52">
        <v>76.5</v>
      </c>
      <c r="N32" s="52">
        <v>6</v>
      </c>
      <c r="O32" s="75"/>
      <c r="P32" s="75"/>
    </row>
    <row r="33" spans="1:16" ht="12.75">
      <c r="A33" s="89"/>
      <c r="B33" s="52" t="s">
        <v>1460</v>
      </c>
      <c r="C33" s="52">
        <v>149</v>
      </c>
      <c r="D33" s="52"/>
      <c r="E33" s="52">
        <v>17</v>
      </c>
      <c r="F33" s="52">
        <v>13</v>
      </c>
      <c r="G33" s="52">
        <v>33</v>
      </c>
      <c r="H33" s="52">
        <v>34</v>
      </c>
      <c r="I33" s="52">
        <v>312</v>
      </c>
      <c r="J33" s="52">
        <v>41</v>
      </c>
      <c r="K33" s="52">
        <v>66</v>
      </c>
      <c r="L33" s="52">
        <v>9</v>
      </c>
      <c r="M33" s="52">
        <v>132.3</v>
      </c>
      <c r="N33" s="52">
        <v>8</v>
      </c>
      <c r="O33" s="75"/>
      <c r="P33" s="75"/>
    </row>
    <row r="34" spans="1:16" ht="12.75">
      <c r="A34" s="92"/>
      <c r="B34" s="50" t="s">
        <v>1461</v>
      </c>
      <c r="C34" s="50">
        <v>189</v>
      </c>
      <c r="D34" s="50"/>
      <c r="E34" s="50">
        <v>17</v>
      </c>
      <c r="F34" s="50">
        <v>15</v>
      </c>
      <c r="G34" s="50">
        <v>41</v>
      </c>
      <c r="H34" s="50">
        <v>53</v>
      </c>
      <c r="I34" s="50">
        <v>470</v>
      </c>
      <c r="J34" s="50">
        <v>68</v>
      </c>
      <c r="K34" s="50">
        <v>82</v>
      </c>
      <c r="L34" s="50">
        <v>13</v>
      </c>
      <c r="M34" s="50">
        <v>172.2</v>
      </c>
      <c r="N34" s="50">
        <v>8</v>
      </c>
      <c r="O34" s="75"/>
      <c r="P34" s="75"/>
    </row>
    <row r="35" spans="1:16" ht="12.75">
      <c r="A35" s="92"/>
      <c r="B35" s="52"/>
      <c r="C35" s="52"/>
      <c r="D35" s="52"/>
      <c r="E35" s="52"/>
      <c r="F35" s="75"/>
      <c r="G35" s="75"/>
      <c r="H35" s="75"/>
      <c r="I35" s="75"/>
      <c r="J35" s="75"/>
      <c r="K35" s="52"/>
      <c r="L35" s="52"/>
      <c r="M35" s="52"/>
      <c r="N35" s="52"/>
      <c r="O35" s="75"/>
      <c r="P35" s="75"/>
    </row>
    <row r="36" spans="1:16" ht="12.75">
      <c r="A36" s="89"/>
      <c r="B36" s="52"/>
      <c r="C36" s="52"/>
      <c r="D36" s="52"/>
      <c r="E36" s="52"/>
      <c r="F36" s="67"/>
      <c r="G36" s="67"/>
      <c r="H36" s="87" t="s">
        <v>1462</v>
      </c>
      <c r="I36" s="87"/>
      <c r="J36" s="52"/>
      <c r="K36" s="52"/>
      <c r="L36" s="52"/>
      <c r="M36" s="52"/>
      <c r="N36" s="52"/>
      <c r="O36" s="75"/>
      <c r="P36" s="75"/>
    </row>
    <row r="37" spans="1:16" ht="12.75">
      <c r="A37" s="89"/>
      <c r="B37" s="67"/>
      <c r="C37" s="67"/>
      <c r="D37" s="67"/>
      <c r="E37" s="67"/>
      <c r="F37" s="52"/>
      <c r="G37" s="231" t="s">
        <v>1463</v>
      </c>
      <c r="H37" s="67"/>
      <c r="I37" s="52"/>
      <c r="J37" s="52"/>
      <c r="K37" s="67"/>
      <c r="L37" s="67"/>
      <c r="M37" s="67"/>
      <c r="N37" s="67"/>
      <c r="O37" s="75"/>
      <c r="P37" s="75"/>
    </row>
    <row r="38" spans="1:16" ht="12.75">
      <c r="A38" s="8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75"/>
    </row>
    <row r="39" spans="1:16" ht="12.75">
      <c r="A39" s="11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76"/>
      <c r="P39" s="75"/>
    </row>
    <row r="40" spans="1:16" ht="12.75">
      <c r="A40" s="105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ht="12.75">
      <c r="A41" s="105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2.75">
      <c r="A42" s="10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ht="12.75">
      <c r="A43" s="89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2.75">
      <c r="A44" s="89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79"/>
    </row>
    <row r="45" spans="1:16" ht="12.75">
      <c r="A45" s="105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9"/>
      <c r="P45" s="79"/>
    </row>
  </sheetData>
  <sheetProtection/>
  <mergeCells count="7">
    <mergeCell ref="D1:L1"/>
    <mergeCell ref="C2:L2"/>
    <mergeCell ref="C4:F4"/>
    <mergeCell ref="C5:F5"/>
    <mergeCell ref="C6:C11"/>
    <mergeCell ref="E6:E11"/>
    <mergeCell ref="F6:F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12.125" style="0" customWidth="1"/>
    <col min="2" max="2" width="27.00390625" style="0" customWidth="1"/>
    <col min="3" max="3" width="26.75390625" style="0" customWidth="1"/>
  </cols>
  <sheetData>
    <row r="1" spans="1:12" ht="12.75">
      <c r="A1" s="125"/>
      <c r="B1" s="125"/>
      <c r="C1" s="165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25"/>
      <c r="B2" s="125"/>
      <c r="C2" s="89"/>
      <c r="D2" s="113"/>
      <c r="E2" s="248" t="s">
        <v>1464</v>
      </c>
      <c r="F2" s="118"/>
      <c r="G2" s="113"/>
      <c r="H2" s="113"/>
      <c r="I2" s="113"/>
      <c r="J2" s="113"/>
      <c r="K2" s="89" t="s">
        <v>614</v>
      </c>
      <c r="L2" s="89"/>
    </row>
    <row r="3" spans="1:12" ht="12.75">
      <c r="A3" s="125"/>
      <c r="B3" s="125"/>
      <c r="C3" s="89"/>
      <c r="D3" s="89"/>
      <c r="E3" s="174" t="s">
        <v>1465</v>
      </c>
      <c r="F3" s="118"/>
      <c r="G3" s="89"/>
      <c r="H3" s="89"/>
      <c r="I3" s="89"/>
      <c r="J3" s="89"/>
      <c r="K3" s="89"/>
      <c r="L3" s="89"/>
    </row>
    <row r="4" spans="1:12" ht="12.75">
      <c r="A4" s="125"/>
      <c r="B4" s="125"/>
      <c r="C4" s="1168" t="s">
        <v>1466</v>
      </c>
      <c r="D4" s="1168"/>
      <c r="E4" s="1168"/>
      <c r="F4" s="1168"/>
      <c r="G4" s="1168"/>
      <c r="H4" s="1168"/>
      <c r="I4" s="1168"/>
      <c r="J4" s="1168"/>
      <c r="K4" s="1168"/>
      <c r="L4" s="1168"/>
    </row>
    <row r="5" spans="1:12" ht="12.75">
      <c r="A5" s="125"/>
      <c r="B5" s="125"/>
      <c r="C5" s="1169" t="s">
        <v>1467</v>
      </c>
      <c r="D5" s="1169"/>
      <c r="E5" s="1169"/>
      <c r="F5" s="1169"/>
      <c r="G5" s="1169"/>
      <c r="H5" s="1169"/>
      <c r="I5" s="1169"/>
      <c r="J5" s="1169"/>
      <c r="K5" s="1169"/>
      <c r="L5" s="1169"/>
    </row>
    <row r="6" spans="1:12" ht="12.75">
      <c r="A6" s="125"/>
      <c r="B6" s="125"/>
      <c r="C6" s="165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.75">
      <c r="A7" s="1170" t="s">
        <v>1468</v>
      </c>
      <c r="B7" s="1170"/>
      <c r="C7" s="1170" t="s">
        <v>1469</v>
      </c>
      <c r="D7" s="954" t="s">
        <v>1470</v>
      </c>
      <c r="E7" s="955"/>
      <c r="F7" s="955"/>
      <c r="G7" s="1173"/>
      <c r="H7" s="967" t="s">
        <v>1003</v>
      </c>
      <c r="I7" s="968"/>
      <c r="J7" s="1163"/>
      <c r="K7" s="97" t="s">
        <v>1471</v>
      </c>
      <c r="L7" s="97" t="s">
        <v>1472</v>
      </c>
    </row>
    <row r="8" spans="1:12" ht="12.75">
      <c r="A8" s="1171"/>
      <c r="B8" s="1171"/>
      <c r="C8" s="1171"/>
      <c r="D8" s="363">
        <v>2006</v>
      </c>
      <c r="E8" s="363">
        <v>2007</v>
      </c>
      <c r="F8" s="363">
        <v>2008</v>
      </c>
      <c r="G8" s="363">
        <v>2009</v>
      </c>
      <c r="H8" s="969" t="s">
        <v>1473</v>
      </c>
      <c r="I8" s="970"/>
      <c r="J8" s="971"/>
      <c r="K8" s="99" t="s">
        <v>1474</v>
      </c>
      <c r="L8" s="99" t="s">
        <v>1474</v>
      </c>
    </row>
    <row r="9" spans="1:12" ht="12.75">
      <c r="A9" s="1172"/>
      <c r="B9" s="1172"/>
      <c r="C9" s="1172"/>
      <c r="D9" s="728" t="s">
        <v>1475</v>
      </c>
      <c r="E9" s="728" t="s">
        <v>1475</v>
      </c>
      <c r="F9" s="728" t="s">
        <v>1475</v>
      </c>
      <c r="G9" s="728" t="s">
        <v>1475</v>
      </c>
      <c r="H9" s="729">
        <v>2008</v>
      </c>
      <c r="I9" s="729">
        <v>2009</v>
      </c>
      <c r="J9" s="729">
        <v>2010</v>
      </c>
      <c r="K9" s="222" t="s">
        <v>1476</v>
      </c>
      <c r="L9" s="222" t="s">
        <v>1476</v>
      </c>
    </row>
    <row r="10" spans="1:12" ht="12.75">
      <c r="A10" s="169" t="s">
        <v>1477</v>
      </c>
      <c r="B10" s="169"/>
      <c r="C10" s="730" t="s">
        <v>1478</v>
      </c>
      <c r="D10" s="49">
        <f aca="true" t="shared" si="0" ref="D10:I10">SUM(D11+D17+D19+D21+D23+D30+D31+D32+D33+D34+D35+D37+D38+D39+D40+D41)</f>
        <v>398</v>
      </c>
      <c r="E10" s="49">
        <f t="shared" si="0"/>
        <v>486</v>
      </c>
      <c r="F10" s="49">
        <f t="shared" si="0"/>
        <v>526</v>
      </c>
      <c r="G10" s="49">
        <f t="shared" si="0"/>
        <v>431</v>
      </c>
      <c r="H10" s="49">
        <f t="shared" si="0"/>
        <v>211</v>
      </c>
      <c r="I10" s="49">
        <f t="shared" si="0"/>
        <v>172</v>
      </c>
      <c r="J10" s="49">
        <f>SUM(J11+J17+J19+J21+J23+J30+J31+J32+J33+J34+J35+J37+J38+J39+J40+J41)</f>
        <v>183</v>
      </c>
      <c r="K10" s="130">
        <f>J10/H10*100</f>
        <v>86.7298578199052</v>
      </c>
      <c r="L10" s="130">
        <f>J10/I10*100</f>
        <v>106.3953488372093</v>
      </c>
    </row>
    <row r="11" spans="1:12" ht="22.5" customHeight="1">
      <c r="A11" s="731" t="s">
        <v>1479</v>
      </c>
      <c r="B11" s="731"/>
      <c r="C11" s="732" t="s">
        <v>1480</v>
      </c>
      <c r="D11" s="49">
        <v>110</v>
      </c>
      <c r="E11" s="733">
        <v>185</v>
      </c>
      <c r="F11" s="733">
        <v>202</v>
      </c>
      <c r="G11" s="733">
        <v>132</v>
      </c>
      <c r="H11" s="733">
        <v>81</v>
      </c>
      <c r="I11" s="733">
        <v>51</v>
      </c>
      <c r="J11" s="733">
        <v>67</v>
      </c>
      <c r="K11" s="130">
        <f aca="true" t="shared" si="1" ref="K11:K38">J11/H11*100</f>
        <v>82.71604938271605</v>
      </c>
      <c r="L11" s="130">
        <f aca="true" t="shared" si="2" ref="L11:L39">J11/I11*100</f>
        <v>131.37254901960785</v>
      </c>
    </row>
    <row r="12" spans="1:12" ht="12.75">
      <c r="A12" s="125" t="s">
        <v>1481</v>
      </c>
      <c r="B12" s="125"/>
      <c r="C12" s="165" t="s">
        <v>1482</v>
      </c>
      <c r="D12" s="49"/>
      <c r="E12" s="734"/>
      <c r="F12" s="734"/>
      <c r="G12" s="734"/>
      <c r="H12" s="734"/>
      <c r="I12" s="734"/>
      <c r="J12" s="734"/>
      <c r="K12" s="130"/>
      <c r="L12" s="130"/>
    </row>
    <row r="13" spans="1:12" ht="12.75">
      <c r="A13" s="125"/>
      <c r="B13" s="125" t="s">
        <v>1483</v>
      </c>
      <c r="C13" s="735" t="s">
        <v>1484</v>
      </c>
      <c r="D13" s="49">
        <v>7</v>
      </c>
      <c r="E13" s="49">
        <v>8</v>
      </c>
      <c r="F13" s="49">
        <v>3</v>
      </c>
      <c r="G13" s="49">
        <v>8</v>
      </c>
      <c r="H13" s="49">
        <v>1</v>
      </c>
      <c r="I13" s="49">
        <v>1</v>
      </c>
      <c r="J13" s="49">
        <v>3</v>
      </c>
      <c r="K13" s="130">
        <f t="shared" si="1"/>
        <v>300</v>
      </c>
      <c r="L13" s="130">
        <f t="shared" si="2"/>
        <v>300</v>
      </c>
    </row>
    <row r="14" spans="1:12" ht="12.75">
      <c r="A14" s="125"/>
      <c r="B14" s="125" t="s">
        <v>1485</v>
      </c>
      <c r="C14" s="735" t="s">
        <v>1486</v>
      </c>
      <c r="D14" s="49">
        <v>1</v>
      </c>
      <c r="E14" s="49">
        <v>2</v>
      </c>
      <c r="F14" s="49">
        <v>2</v>
      </c>
      <c r="G14" s="49">
        <v>1</v>
      </c>
      <c r="H14" s="49">
        <v>1</v>
      </c>
      <c r="I14" s="49">
        <v>1</v>
      </c>
      <c r="J14" s="49">
        <v>1</v>
      </c>
      <c r="K14" s="130">
        <f t="shared" si="1"/>
        <v>100</v>
      </c>
      <c r="L14" s="130">
        <f t="shared" si="2"/>
        <v>100</v>
      </c>
    </row>
    <row r="15" spans="1:12" ht="31.5" customHeight="1">
      <c r="A15" s="125"/>
      <c r="B15" s="382" t="s">
        <v>1487</v>
      </c>
      <c r="C15" s="736" t="s">
        <v>1488</v>
      </c>
      <c r="D15" s="49">
        <v>79</v>
      </c>
      <c r="E15" s="49">
        <v>129</v>
      </c>
      <c r="F15" s="49">
        <v>145</v>
      </c>
      <c r="G15" s="49">
        <v>117</v>
      </c>
      <c r="H15" s="49">
        <v>53</v>
      </c>
      <c r="I15" s="49">
        <v>49</v>
      </c>
      <c r="J15" s="49">
        <v>53</v>
      </c>
      <c r="K15" s="130">
        <f t="shared" si="1"/>
        <v>100</v>
      </c>
      <c r="L15" s="130">
        <f t="shared" si="2"/>
        <v>108.16326530612245</v>
      </c>
    </row>
    <row r="16" spans="1:12" ht="12.75">
      <c r="A16" s="125"/>
      <c r="B16" s="125" t="s">
        <v>1489</v>
      </c>
      <c r="C16" s="735" t="s">
        <v>1490</v>
      </c>
      <c r="D16" s="49">
        <v>23</v>
      </c>
      <c r="E16" s="49">
        <v>46</v>
      </c>
      <c r="F16" s="49">
        <v>52</v>
      </c>
      <c r="G16" s="49">
        <v>6</v>
      </c>
      <c r="H16" s="49">
        <v>26</v>
      </c>
      <c r="I16" s="49"/>
      <c r="J16" s="49">
        <v>10</v>
      </c>
      <c r="K16" s="130">
        <f t="shared" si="1"/>
        <v>38.46153846153847</v>
      </c>
      <c r="L16" s="130"/>
    </row>
    <row r="17" spans="1:12" ht="12.75">
      <c r="A17" s="125" t="s">
        <v>1491</v>
      </c>
      <c r="B17" s="125"/>
      <c r="C17" s="165" t="s">
        <v>1492</v>
      </c>
      <c r="D17" s="49"/>
      <c r="E17" s="49"/>
      <c r="F17" s="49">
        <v>1</v>
      </c>
      <c r="G17" s="49">
        <v>1</v>
      </c>
      <c r="H17" s="49"/>
      <c r="I17" s="49"/>
      <c r="J17" s="49">
        <v>3</v>
      </c>
      <c r="K17" s="130"/>
      <c r="L17" s="130"/>
    </row>
    <row r="18" spans="1:12" ht="12.75">
      <c r="A18" s="125" t="s">
        <v>1493</v>
      </c>
      <c r="B18" s="125"/>
      <c r="C18" s="165" t="s">
        <v>1494</v>
      </c>
      <c r="D18" s="49"/>
      <c r="E18" s="49"/>
      <c r="F18" s="49"/>
      <c r="G18" s="49"/>
      <c r="H18" s="49"/>
      <c r="I18" s="49"/>
      <c r="J18" s="49"/>
      <c r="K18" s="130"/>
      <c r="L18" s="130"/>
    </row>
    <row r="19" spans="1:12" ht="12.75">
      <c r="A19" s="125" t="s">
        <v>1495</v>
      </c>
      <c r="B19" s="125"/>
      <c r="C19" s="165" t="s">
        <v>1496</v>
      </c>
      <c r="D19" s="49">
        <v>4</v>
      </c>
      <c r="E19" s="49">
        <v>12</v>
      </c>
      <c r="F19" s="49">
        <v>11</v>
      </c>
      <c r="G19" s="49">
        <v>2</v>
      </c>
      <c r="H19" s="49">
        <v>5</v>
      </c>
      <c r="I19" s="49">
        <v>1</v>
      </c>
      <c r="J19" s="49">
        <v>2</v>
      </c>
      <c r="K19" s="130">
        <f t="shared" si="1"/>
        <v>40</v>
      </c>
      <c r="L19" s="130">
        <f t="shared" si="2"/>
        <v>200</v>
      </c>
    </row>
    <row r="20" spans="1:12" ht="12.75">
      <c r="A20" s="125" t="s">
        <v>1497</v>
      </c>
      <c r="B20" s="125"/>
      <c r="C20" s="165" t="s">
        <v>1498</v>
      </c>
      <c r="D20" s="49"/>
      <c r="E20" s="49"/>
      <c r="F20" s="49"/>
      <c r="G20" s="49"/>
      <c r="H20" s="49"/>
      <c r="I20" s="49"/>
      <c r="J20" s="49"/>
      <c r="K20" s="130"/>
      <c r="L20" s="130"/>
    </row>
    <row r="21" spans="1:12" ht="12.75">
      <c r="A21" s="125" t="s">
        <v>1499</v>
      </c>
      <c r="B21" s="125"/>
      <c r="C21" s="165" t="s">
        <v>1500</v>
      </c>
      <c r="D21" s="49"/>
      <c r="E21" s="49"/>
      <c r="F21" s="49">
        <v>1</v>
      </c>
      <c r="G21" s="49"/>
      <c r="H21" s="49"/>
      <c r="I21" s="49"/>
      <c r="J21" s="49"/>
      <c r="K21" s="130"/>
      <c r="L21" s="130"/>
    </row>
    <row r="22" spans="1:12" ht="12.75">
      <c r="A22" s="125" t="s">
        <v>1501</v>
      </c>
      <c r="B22" s="125"/>
      <c r="C22" s="165" t="s">
        <v>1502</v>
      </c>
      <c r="D22" s="49"/>
      <c r="E22" s="49"/>
      <c r="F22" s="49"/>
      <c r="G22" s="49"/>
      <c r="H22" s="49"/>
      <c r="I22" s="49"/>
      <c r="J22" s="49"/>
      <c r="K22" s="130"/>
      <c r="L22" s="130"/>
    </row>
    <row r="23" spans="1:12" ht="12.75">
      <c r="A23" s="125" t="s">
        <v>1503</v>
      </c>
      <c r="B23" s="125"/>
      <c r="C23" s="165" t="s">
        <v>1504</v>
      </c>
      <c r="D23" s="49">
        <f aca="true" t="shared" si="3" ref="D23:J23">SUM(D24:D29)</f>
        <v>234</v>
      </c>
      <c r="E23" s="49">
        <f t="shared" si="3"/>
        <v>228</v>
      </c>
      <c r="F23" s="49">
        <f t="shared" si="3"/>
        <v>232</v>
      </c>
      <c r="G23" s="49">
        <f t="shared" si="3"/>
        <v>217</v>
      </c>
      <c r="H23" s="49">
        <f t="shared" si="3"/>
        <v>99</v>
      </c>
      <c r="I23" s="49">
        <f t="shared" si="3"/>
        <v>90</v>
      </c>
      <c r="J23" s="49">
        <f t="shared" si="3"/>
        <v>87</v>
      </c>
      <c r="K23" s="130">
        <f t="shared" si="1"/>
        <v>87.87878787878788</v>
      </c>
      <c r="L23" s="130">
        <f t="shared" si="2"/>
        <v>96.66666666666667</v>
      </c>
    </row>
    <row r="24" spans="1:12" ht="12.75">
      <c r="A24" s="125" t="s">
        <v>1481</v>
      </c>
      <c r="B24" s="125"/>
      <c r="C24" s="165" t="s">
        <v>1482</v>
      </c>
      <c r="D24" s="49"/>
      <c r="E24" s="49"/>
      <c r="F24" s="49"/>
      <c r="G24" s="49"/>
      <c r="H24" s="49"/>
      <c r="I24" s="49"/>
      <c r="J24" s="49"/>
      <c r="K24" s="130"/>
      <c r="L24" s="130"/>
    </row>
    <row r="25" spans="1:12" ht="12.75">
      <c r="A25" s="125"/>
      <c r="B25" s="125" t="s">
        <v>1505</v>
      </c>
      <c r="C25" s="735" t="s">
        <v>1506</v>
      </c>
      <c r="D25" s="49">
        <v>221</v>
      </c>
      <c r="E25" s="49">
        <v>220</v>
      </c>
      <c r="F25" s="49">
        <v>209</v>
      </c>
      <c r="G25" s="49">
        <v>191</v>
      </c>
      <c r="H25" s="49">
        <v>94</v>
      </c>
      <c r="I25" s="49">
        <v>82</v>
      </c>
      <c r="J25" s="49">
        <v>74</v>
      </c>
      <c r="K25" s="130">
        <f t="shared" si="1"/>
        <v>78.72340425531915</v>
      </c>
      <c r="L25" s="130">
        <f t="shared" si="2"/>
        <v>90.2439024390244</v>
      </c>
    </row>
    <row r="26" spans="1:12" ht="12.75">
      <c r="A26" s="125"/>
      <c r="B26" s="125" t="s">
        <v>1507</v>
      </c>
      <c r="C26" s="735" t="s">
        <v>1508</v>
      </c>
      <c r="D26" s="49">
        <v>3</v>
      </c>
      <c r="E26" s="49">
        <v>4</v>
      </c>
      <c r="F26" s="49"/>
      <c r="G26" s="49">
        <v>2</v>
      </c>
      <c r="H26" s="49"/>
      <c r="I26" s="49"/>
      <c r="J26" s="49"/>
      <c r="K26" s="130"/>
      <c r="L26" s="130"/>
    </row>
    <row r="27" spans="1:12" ht="12.75">
      <c r="A27" s="125"/>
      <c r="B27" s="125" t="s">
        <v>1509</v>
      </c>
      <c r="C27" s="735" t="s">
        <v>1510</v>
      </c>
      <c r="D27" s="49">
        <v>3</v>
      </c>
      <c r="E27" s="49">
        <v>3</v>
      </c>
      <c r="F27" s="49">
        <v>7</v>
      </c>
      <c r="G27" s="49">
        <v>3</v>
      </c>
      <c r="H27" s="49">
        <v>1</v>
      </c>
      <c r="I27" s="49">
        <v>2</v>
      </c>
      <c r="J27" s="49">
        <v>4</v>
      </c>
      <c r="K27" s="130">
        <f t="shared" si="1"/>
        <v>400</v>
      </c>
      <c r="L27" s="130">
        <f t="shared" si="2"/>
        <v>200</v>
      </c>
    </row>
    <row r="28" spans="1:12" ht="12.75">
      <c r="A28" s="125"/>
      <c r="B28" s="125" t="s">
        <v>1511</v>
      </c>
      <c r="C28" s="735" t="s">
        <v>1512</v>
      </c>
      <c r="D28" s="49">
        <v>7</v>
      </c>
      <c r="E28" s="49">
        <v>1</v>
      </c>
      <c r="F28" s="49">
        <v>2</v>
      </c>
      <c r="G28" s="49">
        <v>3</v>
      </c>
      <c r="H28" s="49">
        <v>1</v>
      </c>
      <c r="I28" s="49">
        <v>1</v>
      </c>
      <c r="J28" s="49">
        <v>6</v>
      </c>
      <c r="K28" s="130"/>
      <c r="L28" s="130">
        <f t="shared" si="2"/>
        <v>600</v>
      </c>
    </row>
    <row r="29" spans="1:12" ht="12.75">
      <c r="A29" s="125"/>
      <c r="B29" s="125" t="s">
        <v>1513</v>
      </c>
      <c r="C29" s="735" t="s">
        <v>1514</v>
      </c>
      <c r="D29" s="49"/>
      <c r="E29" s="49"/>
      <c r="F29" s="49">
        <v>14</v>
      </c>
      <c r="G29" s="49">
        <v>18</v>
      </c>
      <c r="H29" s="49">
        <v>3</v>
      </c>
      <c r="I29" s="49">
        <v>5</v>
      </c>
      <c r="J29" s="49">
        <v>3</v>
      </c>
      <c r="K29" s="130">
        <f t="shared" si="1"/>
        <v>100</v>
      </c>
      <c r="L29" s="130">
        <f t="shared" si="2"/>
        <v>60</v>
      </c>
    </row>
    <row r="30" spans="1:12" ht="12.75">
      <c r="A30" s="125" t="s">
        <v>1515</v>
      </c>
      <c r="B30" s="125"/>
      <c r="C30" s="165" t="s">
        <v>1516</v>
      </c>
      <c r="D30" s="49"/>
      <c r="E30" s="49"/>
      <c r="F30" s="49"/>
      <c r="G30" s="49"/>
      <c r="H30" s="49"/>
      <c r="I30" s="49"/>
      <c r="J30" s="49"/>
      <c r="K30" s="130" t="e">
        <f t="shared" si="1"/>
        <v>#DIV/0!</v>
      </c>
      <c r="L30" s="130" t="e">
        <f t="shared" si="2"/>
        <v>#DIV/0!</v>
      </c>
    </row>
    <row r="31" spans="1:12" ht="12.75">
      <c r="A31" s="125" t="s">
        <v>1517</v>
      </c>
      <c r="B31" s="125"/>
      <c r="C31" s="165" t="s">
        <v>1518</v>
      </c>
      <c r="D31" s="49"/>
      <c r="E31" s="49">
        <v>1</v>
      </c>
      <c r="F31" s="49">
        <v>1</v>
      </c>
      <c r="G31" s="49">
        <v>3</v>
      </c>
      <c r="H31" s="49"/>
      <c r="I31" s="49">
        <v>1</v>
      </c>
      <c r="J31" s="49"/>
      <c r="K31" s="130"/>
      <c r="L31" s="130">
        <f t="shared" si="2"/>
        <v>0</v>
      </c>
    </row>
    <row r="32" spans="1:12" ht="12.75">
      <c r="A32" s="125" t="s">
        <v>1519</v>
      </c>
      <c r="B32" s="125"/>
      <c r="C32" s="165" t="s">
        <v>1520</v>
      </c>
      <c r="D32" s="49">
        <v>8</v>
      </c>
      <c r="E32" s="49">
        <v>9</v>
      </c>
      <c r="F32" s="49">
        <v>14</v>
      </c>
      <c r="G32" s="49">
        <v>10</v>
      </c>
      <c r="H32" s="49">
        <v>9</v>
      </c>
      <c r="I32" s="49">
        <v>4</v>
      </c>
      <c r="J32" s="49">
        <v>11</v>
      </c>
      <c r="K32" s="130">
        <f t="shared" si="1"/>
        <v>122.22222222222223</v>
      </c>
      <c r="L32" s="130">
        <f t="shared" si="2"/>
        <v>275</v>
      </c>
    </row>
    <row r="33" spans="1:12" ht="12.75">
      <c r="A33" s="125" t="s">
        <v>1521</v>
      </c>
      <c r="B33" s="125"/>
      <c r="C33" s="165" t="s">
        <v>1522</v>
      </c>
      <c r="D33" s="49">
        <v>13</v>
      </c>
      <c r="E33" s="49">
        <v>12</v>
      </c>
      <c r="F33" s="49">
        <v>10</v>
      </c>
      <c r="G33" s="49">
        <v>10</v>
      </c>
      <c r="H33" s="49">
        <v>3</v>
      </c>
      <c r="I33" s="49">
        <v>6</v>
      </c>
      <c r="J33" s="49">
        <v>5</v>
      </c>
      <c r="K33" s="130">
        <f t="shared" si="1"/>
        <v>166.66666666666669</v>
      </c>
      <c r="L33" s="130">
        <f t="shared" si="2"/>
        <v>83.33333333333334</v>
      </c>
    </row>
    <row r="34" spans="1:12" ht="12.75">
      <c r="A34" s="125" t="s">
        <v>1523</v>
      </c>
      <c r="B34" s="125"/>
      <c r="C34" s="165" t="s">
        <v>1524</v>
      </c>
      <c r="D34" s="49"/>
      <c r="E34" s="49">
        <v>1</v>
      </c>
      <c r="F34" s="49"/>
      <c r="G34" s="49">
        <v>18</v>
      </c>
      <c r="H34" s="49"/>
      <c r="I34" s="49">
        <v>2</v>
      </c>
      <c r="J34" s="49">
        <v>3</v>
      </c>
      <c r="K34" s="130"/>
      <c r="L34" s="130">
        <f t="shared" si="2"/>
        <v>150</v>
      </c>
    </row>
    <row r="35" spans="1:12" ht="12.75">
      <c r="A35" s="125" t="s">
        <v>1525</v>
      </c>
      <c r="B35" s="125"/>
      <c r="C35" s="1167" t="s">
        <v>1526</v>
      </c>
      <c r="D35" s="49">
        <v>20</v>
      </c>
      <c r="E35" s="49">
        <v>26</v>
      </c>
      <c r="F35" s="49">
        <v>41</v>
      </c>
      <c r="G35" s="49">
        <v>27</v>
      </c>
      <c r="H35" s="49">
        <v>12</v>
      </c>
      <c r="I35" s="49">
        <v>11</v>
      </c>
      <c r="J35" s="49">
        <v>5</v>
      </c>
      <c r="K35" s="130">
        <f t="shared" si="1"/>
        <v>41.66666666666667</v>
      </c>
      <c r="L35" s="130">
        <f t="shared" si="2"/>
        <v>45.45454545454545</v>
      </c>
    </row>
    <row r="36" spans="1:12" ht="12.75">
      <c r="A36" s="125" t="s">
        <v>1527</v>
      </c>
      <c r="B36" s="125"/>
      <c r="C36" s="1167"/>
      <c r="D36" s="49"/>
      <c r="E36" s="49"/>
      <c r="F36" s="49"/>
      <c r="G36" s="49"/>
      <c r="H36" s="49"/>
      <c r="I36" s="49"/>
      <c r="J36" s="49"/>
      <c r="K36" s="130"/>
      <c r="L36" s="130"/>
    </row>
    <row r="37" spans="1:12" ht="12.75">
      <c r="A37" s="125" t="s">
        <v>1528</v>
      </c>
      <c r="B37" s="125"/>
      <c r="C37" s="165" t="s">
        <v>1529</v>
      </c>
      <c r="D37" s="49">
        <v>2</v>
      </c>
      <c r="E37" s="49">
        <v>6</v>
      </c>
      <c r="F37" s="49">
        <v>11</v>
      </c>
      <c r="G37" s="49">
        <v>3</v>
      </c>
      <c r="H37" s="49">
        <v>1</v>
      </c>
      <c r="I37" s="49">
        <v>3</v>
      </c>
      <c r="J37" s="49"/>
      <c r="K37" s="130"/>
      <c r="L37" s="130">
        <f t="shared" si="2"/>
        <v>0</v>
      </c>
    </row>
    <row r="38" spans="1:12" ht="12.75">
      <c r="A38" s="125" t="s">
        <v>1530</v>
      </c>
      <c r="B38" s="125"/>
      <c r="C38" s="165" t="s">
        <v>1531</v>
      </c>
      <c r="D38" s="49">
        <v>3</v>
      </c>
      <c r="E38" s="49">
        <v>1</v>
      </c>
      <c r="F38" s="49">
        <v>2</v>
      </c>
      <c r="G38" s="49">
        <v>2</v>
      </c>
      <c r="H38" s="49">
        <v>1</v>
      </c>
      <c r="I38" s="49">
        <v>2</v>
      </c>
      <c r="J38" s="49"/>
      <c r="K38" s="130">
        <f t="shared" si="1"/>
        <v>0</v>
      </c>
      <c r="L38" s="130">
        <f t="shared" si="2"/>
        <v>0</v>
      </c>
    </row>
    <row r="39" spans="1:12" ht="12.75">
      <c r="A39" s="737" t="s">
        <v>1532</v>
      </c>
      <c r="B39" s="737"/>
      <c r="C39" s="164" t="s">
        <v>1533</v>
      </c>
      <c r="D39" s="52">
        <v>4</v>
      </c>
      <c r="E39" s="52">
        <v>5</v>
      </c>
      <c r="F39" s="52"/>
      <c r="G39" s="52">
        <v>6</v>
      </c>
      <c r="H39" s="52"/>
      <c r="I39" s="52">
        <v>1</v>
      </c>
      <c r="J39" s="52"/>
      <c r="K39" s="130"/>
      <c r="L39" s="130">
        <f t="shared" si="2"/>
        <v>0</v>
      </c>
    </row>
    <row r="40" spans="1:12" ht="12.75">
      <c r="A40" s="737" t="s">
        <v>1534</v>
      </c>
      <c r="B40" s="737"/>
      <c r="C40" s="164" t="s">
        <v>1535</v>
      </c>
      <c r="D40" s="52"/>
      <c r="E40" s="52"/>
      <c r="F40" s="52"/>
      <c r="G40" s="52"/>
      <c r="H40" s="52"/>
      <c r="I40" s="52"/>
      <c r="J40" s="52"/>
      <c r="K40" s="130"/>
      <c r="L40" s="130"/>
    </row>
    <row r="41" spans="1:12" ht="12.75">
      <c r="A41" s="737" t="s">
        <v>1536</v>
      </c>
      <c r="B41" s="737"/>
      <c r="C41" s="164" t="s">
        <v>1537</v>
      </c>
      <c r="D41" s="52"/>
      <c r="E41" s="52"/>
      <c r="F41" s="52"/>
      <c r="G41" s="52"/>
      <c r="H41" s="52"/>
      <c r="I41" s="52"/>
      <c r="J41" s="52"/>
      <c r="K41" s="130"/>
      <c r="L41" s="130"/>
    </row>
    <row r="42" spans="1:12" ht="12.75">
      <c r="A42" s="125"/>
      <c r="B42" s="125" t="s">
        <v>1538</v>
      </c>
      <c r="C42" s="738" t="s">
        <v>1539</v>
      </c>
      <c r="D42" s="49"/>
      <c r="E42" s="49"/>
      <c r="F42" s="49"/>
      <c r="G42" s="49"/>
      <c r="H42" s="49"/>
      <c r="I42" s="49"/>
      <c r="J42" s="49"/>
      <c r="K42" s="130"/>
      <c r="L42" s="130"/>
    </row>
    <row r="43" spans="1:12" ht="12.75">
      <c r="A43" s="125"/>
      <c r="B43" s="125" t="s">
        <v>1540</v>
      </c>
      <c r="C43" s="739" t="s">
        <v>1541</v>
      </c>
      <c r="D43" s="49">
        <v>73</v>
      </c>
      <c r="E43" s="120">
        <v>89</v>
      </c>
      <c r="F43" s="120">
        <v>79</v>
      </c>
      <c r="G43" s="120" t="e">
        <f>G10/G57*10000</f>
        <v>#DIV/0!</v>
      </c>
      <c r="H43" s="120">
        <v>25</v>
      </c>
      <c r="I43" s="120" t="e">
        <f>I10/I57*10000</f>
        <v>#DIV/0!</v>
      </c>
      <c r="J43" s="120" t="e">
        <f>J10/J57*10000</f>
        <v>#DIV/0!</v>
      </c>
      <c r="K43" s="130" t="e">
        <f>J43/H43*100</f>
        <v>#DIV/0!</v>
      </c>
      <c r="L43" s="130" t="e">
        <f>J43/I43*100</f>
        <v>#DIV/0!</v>
      </c>
    </row>
    <row r="44" spans="1:12" ht="12.75">
      <c r="A44" s="125"/>
      <c r="B44" s="125"/>
      <c r="C44" s="49"/>
      <c r="D44" s="49"/>
      <c r="E44" s="49"/>
      <c r="F44" s="49"/>
      <c r="G44" s="49"/>
      <c r="H44" s="49"/>
      <c r="I44" s="49"/>
      <c r="J44" s="49"/>
      <c r="K44" s="130"/>
      <c r="L44" s="130"/>
    </row>
    <row r="45" spans="1:12" ht="12.75">
      <c r="A45" s="740"/>
      <c r="B45" s="740" t="s">
        <v>1542</v>
      </c>
      <c r="C45" s="322" t="s">
        <v>1543</v>
      </c>
      <c r="D45" s="344"/>
      <c r="E45" s="50">
        <v>27</v>
      </c>
      <c r="F45" s="344">
        <v>31.8</v>
      </c>
      <c r="G45" s="344">
        <v>50</v>
      </c>
      <c r="H45" s="344">
        <v>23.1</v>
      </c>
      <c r="I45" s="344">
        <v>46.7</v>
      </c>
      <c r="J45" s="344">
        <v>45.1</v>
      </c>
      <c r="K45" s="717">
        <f>J45/H45*100</f>
        <v>195.23809523809524</v>
      </c>
      <c r="L45" s="717">
        <f>J45/I45*100</f>
        <v>96.57387580299786</v>
      </c>
    </row>
    <row r="46" spans="1:12" ht="12.75">
      <c r="A46" s="125"/>
      <c r="B46" s="125"/>
      <c r="C46" s="165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t="12.75">
      <c r="A47" s="125"/>
      <c r="B47" s="125"/>
      <c r="C47" s="741" t="s">
        <v>1544</v>
      </c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2.75">
      <c r="A48" s="125"/>
      <c r="B48" s="125"/>
      <c r="C48" s="741" t="s">
        <v>1545</v>
      </c>
      <c r="D48" s="118"/>
      <c r="E48" s="118"/>
      <c r="F48" s="118"/>
      <c r="G48" s="118"/>
      <c r="H48" s="118"/>
      <c r="I48" s="118"/>
      <c r="J48" s="118"/>
      <c r="K48" s="118"/>
      <c r="L48" s="118"/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20" sqref="F19:F20"/>
    </sheetView>
  </sheetViews>
  <sheetFormatPr defaultColWidth="9.00390625" defaultRowHeight="12.75"/>
  <cols>
    <col min="2" max="2" width="32.875" style="0" customWidth="1"/>
  </cols>
  <sheetData>
    <row r="1" spans="1:11" ht="12.75">
      <c r="A1" s="742"/>
      <c r="B1" s="742"/>
      <c r="C1" s="742"/>
      <c r="D1" s="742"/>
      <c r="E1" s="742"/>
      <c r="F1" s="742"/>
      <c r="G1" s="742"/>
      <c r="H1" s="742"/>
      <c r="I1" s="742"/>
      <c r="J1" s="742"/>
      <c r="K1" s="742"/>
    </row>
    <row r="2" spans="1:11" ht="14.25">
      <c r="A2" s="743"/>
      <c r="B2" s="1174" t="s">
        <v>1546</v>
      </c>
      <c r="C2" s="1174"/>
      <c r="D2" s="1174"/>
      <c r="E2" s="1174"/>
      <c r="F2" s="1174"/>
      <c r="G2" s="1174"/>
      <c r="H2" s="1174"/>
      <c r="I2" s="1174"/>
      <c r="J2" s="744"/>
      <c r="K2" s="744"/>
    </row>
    <row r="3" spans="1:11" ht="14.25">
      <c r="A3" s="743"/>
      <c r="B3" s="1175" t="s">
        <v>1547</v>
      </c>
      <c r="C3" s="1175"/>
      <c r="D3" s="1175"/>
      <c r="E3" s="1175"/>
      <c r="F3" s="1175"/>
      <c r="G3" s="1175"/>
      <c r="H3" s="1175"/>
      <c r="I3" s="1175"/>
      <c r="J3" s="744"/>
      <c r="K3" s="744"/>
    </row>
    <row r="4" spans="1:11" ht="14.25">
      <c r="A4" s="743"/>
      <c r="B4" s="744"/>
      <c r="C4" s="706"/>
      <c r="D4" s="706"/>
      <c r="E4" s="744"/>
      <c r="F4" s="744"/>
      <c r="G4" s="744"/>
      <c r="H4" s="744"/>
      <c r="I4" s="744"/>
      <c r="J4" s="744"/>
      <c r="K4" s="744"/>
    </row>
    <row r="5" spans="1:11" ht="14.25">
      <c r="A5" s="743"/>
      <c r="B5" s="744"/>
      <c r="C5" s="706"/>
      <c r="D5" s="706"/>
      <c r="E5" s="744"/>
      <c r="F5" s="744"/>
      <c r="G5" s="744"/>
      <c r="H5" s="744"/>
      <c r="I5" s="744"/>
      <c r="J5" s="744"/>
      <c r="K5" s="744"/>
    </row>
    <row r="6" spans="1:11" ht="12.75">
      <c r="A6" s="1176" t="s">
        <v>1548</v>
      </c>
      <c r="B6" s="1176"/>
      <c r="C6" s="1176"/>
      <c r="D6" s="1176"/>
      <c r="E6" s="1176"/>
      <c r="F6" s="1176"/>
      <c r="G6" s="1177"/>
      <c r="H6" s="1182" t="s">
        <v>1459</v>
      </c>
      <c r="I6" s="1183"/>
      <c r="J6" s="1182" t="s">
        <v>1461</v>
      </c>
      <c r="K6" s="1183"/>
    </row>
    <row r="7" spans="1:11" ht="12.75">
      <c r="A7" s="1178"/>
      <c r="B7" s="1178"/>
      <c r="C7" s="1178"/>
      <c r="D7" s="1178"/>
      <c r="E7" s="1178"/>
      <c r="F7" s="1178"/>
      <c r="G7" s="1179"/>
      <c r="H7" s="370" t="s">
        <v>1549</v>
      </c>
      <c r="I7" s="364" t="s">
        <v>1550</v>
      </c>
      <c r="J7" s="370" t="s">
        <v>1549</v>
      </c>
      <c r="K7" s="364" t="s">
        <v>1550</v>
      </c>
    </row>
    <row r="8" spans="1:11" ht="12.75">
      <c r="A8" s="1178"/>
      <c r="B8" s="1178"/>
      <c r="C8" s="1178"/>
      <c r="D8" s="1178"/>
      <c r="E8" s="1178"/>
      <c r="F8" s="1178"/>
      <c r="G8" s="1179"/>
      <c r="H8" s="371" t="s">
        <v>1551</v>
      </c>
      <c r="I8" s="363" t="s">
        <v>1552</v>
      </c>
      <c r="J8" s="371" t="s">
        <v>1551</v>
      </c>
      <c r="K8" s="363" t="s">
        <v>1552</v>
      </c>
    </row>
    <row r="9" spans="1:11" ht="12.75">
      <c r="A9" s="1178"/>
      <c r="B9" s="1178"/>
      <c r="C9" s="1178"/>
      <c r="D9" s="1178"/>
      <c r="E9" s="1178"/>
      <c r="F9" s="1178"/>
      <c r="G9" s="1179"/>
      <c r="H9" s="745" t="s">
        <v>1553</v>
      </c>
      <c r="I9" s="724" t="s">
        <v>1554</v>
      </c>
      <c r="J9" s="745" t="s">
        <v>1553</v>
      </c>
      <c r="K9" s="724" t="s">
        <v>1554</v>
      </c>
    </row>
    <row r="10" spans="1:11" ht="12.75">
      <c r="A10" s="1180"/>
      <c r="B10" s="1180"/>
      <c r="C10" s="1180"/>
      <c r="D10" s="1180"/>
      <c r="E10" s="1180"/>
      <c r="F10" s="1180"/>
      <c r="G10" s="1181"/>
      <c r="H10" s="606" t="s">
        <v>1555</v>
      </c>
      <c r="I10" s="493" t="s">
        <v>1556</v>
      </c>
      <c r="J10" s="606" t="s">
        <v>1555</v>
      </c>
      <c r="K10" s="493" t="s">
        <v>1556</v>
      </c>
    </row>
    <row r="11" spans="1:11" ht="12.75">
      <c r="A11" s="316" t="s">
        <v>1557</v>
      </c>
      <c r="B11" s="119"/>
      <c r="C11" s="183"/>
      <c r="D11" s="746"/>
      <c r="E11" s="747"/>
      <c r="F11" s="747"/>
      <c r="G11" s="747"/>
      <c r="H11" s="748">
        <f>H12+H13+H22+H23+H33+H38</f>
        <v>4101947.5000000005</v>
      </c>
      <c r="I11" s="749">
        <f>I12+I13+I23+I33+I38</f>
        <v>81628</v>
      </c>
      <c r="J11" s="750">
        <f>J12+J13+J22+J23+J33+J38+J31+J32</f>
        <v>6850578.800000001</v>
      </c>
      <c r="K11" s="751">
        <f>K12+K13+K22+K23+K32+K38+K31+K33</f>
        <v>109300</v>
      </c>
    </row>
    <row r="12" spans="1:11" ht="12.75">
      <c r="A12" s="316" t="s">
        <v>1558</v>
      </c>
      <c r="B12" s="119"/>
      <c r="C12" s="183" t="s">
        <v>1559</v>
      </c>
      <c r="D12" s="746"/>
      <c r="E12" s="747"/>
      <c r="F12" s="747"/>
      <c r="G12" s="747"/>
      <c r="H12" s="750">
        <v>504720</v>
      </c>
      <c r="I12" s="752">
        <v>2489</v>
      </c>
      <c r="J12" s="750">
        <v>441061.1</v>
      </c>
      <c r="K12" s="753">
        <v>9476</v>
      </c>
    </row>
    <row r="13" spans="1:11" ht="12.75">
      <c r="A13" s="316" t="s">
        <v>1560</v>
      </c>
      <c r="B13" s="316"/>
      <c r="C13" s="754" t="s">
        <v>1561</v>
      </c>
      <c r="D13" s="746"/>
      <c r="E13" s="747"/>
      <c r="F13" s="747"/>
      <c r="G13" s="747"/>
      <c r="H13" s="750">
        <f>H15+H16+H17+H18+H19+H20+H21</f>
        <v>415346.30000000005</v>
      </c>
      <c r="I13" s="751">
        <f>I15+I16+I17+I18+I20</f>
        <v>33590</v>
      </c>
      <c r="J13" s="750">
        <f>J15+J16+J17+J18+J19+J20+J21</f>
        <v>369200.10000000003</v>
      </c>
      <c r="K13" s="751">
        <f>K15+K16+K17+K18+K20+K21</f>
        <v>14932</v>
      </c>
    </row>
    <row r="14" spans="1:11" ht="12.75">
      <c r="A14" s="52" t="s">
        <v>1562</v>
      </c>
      <c r="B14" s="52"/>
      <c r="C14" s="341" t="s">
        <v>1563</v>
      </c>
      <c r="D14" s="57"/>
      <c r="E14" s="742"/>
      <c r="F14" s="742"/>
      <c r="G14" s="742"/>
      <c r="H14" s="755"/>
      <c r="I14" s="756"/>
      <c r="J14" s="755"/>
      <c r="K14" s="757"/>
    </row>
    <row r="15" spans="1:11" ht="12.75">
      <c r="A15" s="52" t="s">
        <v>1564</v>
      </c>
      <c r="B15" s="49"/>
      <c r="C15" s="51" t="s">
        <v>1565</v>
      </c>
      <c r="D15" s="57"/>
      <c r="E15" s="742"/>
      <c r="F15" s="742"/>
      <c r="G15" s="742"/>
      <c r="H15" s="755">
        <v>282247.9</v>
      </c>
      <c r="I15" s="756">
        <v>32387</v>
      </c>
      <c r="J15" s="755">
        <v>199474.9</v>
      </c>
      <c r="K15" s="757">
        <v>8918</v>
      </c>
    </row>
    <row r="16" spans="1:11" ht="12.75">
      <c r="A16" s="52" t="s">
        <v>1566</v>
      </c>
      <c r="B16" s="52"/>
      <c r="C16" s="51"/>
      <c r="D16" s="57"/>
      <c r="E16" s="742"/>
      <c r="F16" s="742"/>
      <c r="G16" s="742"/>
      <c r="H16" s="755">
        <v>68223.5</v>
      </c>
      <c r="I16" s="756">
        <v>568</v>
      </c>
      <c r="J16" s="755">
        <v>79886.8</v>
      </c>
      <c r="K16" s="757">
        <v>2863</v>
      </c>
    </row>
    <row r="17" spans="1:11" ht="12.75">
      <c r="A17" s="52" t="s">
        <v>1567</v>
      </c>
      <c r="B17" s="52"/>
      <c r="C17" s="51"/>
      <c r="D17" s="57"/>
      <c r="E17" s="742"/>
      <c r="F17" s="742"/>
      <c r="G17" s="742"/>
      <c r="H17" s="755">
        <v>57692.4</v>
      </c>
      <c r="I17" s="756">
        <v>570</v>
      </c>
      <c r="J17" s="755">
        <v>50556</v>
      </c>
      <c r="K17" s="758">
        <v>1776</v>
      </c>
    </row>
    <row r="18" spans="1:11" ht="12.75">
      <c r="A18" s="52" t="s">
        <v>1568</v>
      </c>
      <c r="B18" s="52"/>
      <c r="C18" s="51"/>
      <c r="D18" s="57"/>
      <c r="E18" s="742"/>
      <c r="F18" s="742"/>
      <c r="G18" s="742"/>
      <c r="H18" s="755">
        <v>7182.5</v>
      </c>
      <c r="I18" s="756">
        <v>65</v>
      </c>
      <c r="J18" s="755">
        <v>10361.6</v>
      </c>
      <c r="K18" s="758">
        <v>329</v>
      </c>
    </row>
    <row r="19" spans="1:11" ht="12.75">
      <c r="A19" s="52" t="s">
        <v>897</v>
      </c>
      <c r="B19" s="52"/>
      <c r="C19" s="51" t="s">
        <v>1265</v>
      </c>
      <c r="D19" s="57"/>
      <c r="E19" s="742"/>
      <c r="F19" s="742"/>
      <c r="G19" s="742"/>
      <c r="H19" s="755"/>
      <c r="I19" s="756"/>
      <c r="J19" s="755"/>
      <c r="K19" s="758">
        <v>25</v>
      </c>
    </row>
    <row r="20" spans="1:11" ht="12.75">
      <c r="A20" s="52" t="s">
        <v>1569</v>
      </c>
      <c r="B20" s="52"/>
      <c r="C20" s="51"/>
      <c r="D20" s="57"/>
      <c r="E20" s="742"/>
      <c r="F20" s="742"/>
      <c r="G20" s="742"/>
      <c r="H20" s="755"/>
      <c r="I20" s="756"/>
      <c r="J20" s="755">
        <v>28214.4</v>
      </c>
      <c r="K20" s="758">
        <v>1018</v>
      </c>
    </row>
    <row r="21" spans="1:11" ht="12.75">
      <c r="A21" s="52" t="s">
        <v>897</v>
      </c>
      <c r="B21" s="52"/>
      <c r="C21" s="51"/>
      <c r="D21" s="57"/>
      <c r="E21" s="742"/>
      <c r="F21" s="742"/>
      <c r="G21" s="742"/>
      <c r="H21" s="755"/>
      <c r="I21" s="756"/>
      <c r="J21" s="755">
        <v>706.4</v>
      </c>
      <c r="K21" s="758">
        <v>28</v>
      </c>
    </row>
    <row r="22" spans="1:11" ht="12.75">
      <c r="A22" s="316" t="s">
        <v>1570</v>
      </c>
      <c r="B22" s="316"/>
      <c r="C22" s="759"/>
      <c r="D22" s="746"/>
      <c r="E22" s="747"/>
      <c r="F22" s="747"/>
      <c r="G22" s="747"/>
      <c r="H22" s="760">
        <v>1728102.1</v>
      </c>
      <c r="I22" s="761">
        <v>35846</v>
      </c>
      <c r="J22" s="750">
        <v>5502745</v>
      </c>
      <c r="K22" s="751">
        <v>77245</v>
      </c>
    </row>
    <row r="23" spans="1:11" ht="12.75">
      <c r="A23" s="316" t="s">
        <v>1571</v>
      </c>
      <c r="B23" s="119"/>
      <c r="C23" s="183" t="s">
        <v>1572</v>
      </c>
      <c r="D23" s="746"/>
      <c r="E23" s="747"/>
      <c r="F23" s="747"/>
      <c r="G23" s="747"/>
      <c r="H23" s="750">
        <f>H25+H26+H27+H28+H29+H30+H31</f>
        <v>1327910.8</v>
      </c>
      <c r="I23" s="762">
        <f>I25+I26+I27+I28+I29+I30+I31</f>
        <v>43322</v>
      </c>
      <c r="J23" s="750">
        <f>J25+J26+J27+J28+J29+J30</f>
        <v>379622</v>
      </c>
      <c r="K23" s="751">
        <f>K25+K26+K27+K28+K29+K30+K3</f>
        <v>5565</v>
      </c>
    </row>
    <row r="24" spans="1:11" ht="12.75">
      <c r="A24" s="52" t="s">
        <v>1573</v>
      </c>
      <c r="B24" s="52"/>
      <c r="C24" s="341" t="s">
        <v>1563</v>
      </c>
      <c r="D24" s="57"/>
      <c r="E24" s="742"/>
      <c r="F24" s="742"/>
      <c r="G24" s="742"/>
      <c r="H24" s="755"/>
      <c r="I24" s="756"/>
      <c r="J24" s="750"/>
      <c r="K24" s="751"/>
    </row>
    <row r="25" spans="1:11" ht="12.75">
      <c r="A25" s="52" t="s">
        <v>1574</v>
      </c>
      <c r="B25" s="52"/>
      <c r="C25" s="725" t="s">
        <v>1575</v>
      </c>
      <c r="D25" s="57"/>
      <c r="E25" s="742"/>
      <c r="F25" s="742"/>
      <c r="G25" s="742"/>
      <c r="H25" s="755">
        <v>526978.3</v>
      </c>
      <c r="I25" s="756">
        <v>35852</v>
      </c>
      <c r="J25" s="755">
        <v>1180</v>
      </c>
      <c r="K25" s="757">
        <v>151</v>
      </c>
    </row>
    <row r="26" spans="1:11" ht="12.75">
      <c r="A26" s="52" t="s">
        <v>1576</v>
      </c>
      <c r="B26" s="52"/>
      <c r="C26" s="725" t="s">
        <v>1577</v>
      </c>
      <c r="D26" s="57"/>
      <c r="E26" s="742"/>
      <c r="F26" s="742"/>
      <c r="G26" s="742"/>
      <c r="H26" s="755">
        <v>108200</v>
      </c>
      <c r="I26" s="756">
        <v>941</v>
      </c>
      <c r="J26" s="755"/>
      <c r="K26" s="758"/>
    </row>
    <row r="27" spans="1:11" ht="12.75">
      <c r="A27" s="52" t="s">
        <v>1578</v>
      </c>
      <c r="B27" s="49"/>
      <c r="C27" s="51" t="s">
        <v>1579</v>
      </c>
      <c r="D27" s="57"/>
      <c r="E27" s="742"/>
      <c r="F27" s="742"/>
      <c r="G27" s="742"/>
      <c r="H27" s="755">
        <v>166500</v>
      </c>
      <c r="I27" s="756">
        <v>274</v>
      </c>
      <c r="J27" s="755"/>
      <c r="K27" s="757"/>
    </row>
    <row r="28" spans="1:11" ht="12.75">
      <c r="A28" s="52" t="s">
        <v>1580</v>
      </c>
      <c r="B28" s="52"/>
      <c r="C28" s="341"/>
      <c r="D28" s="57"/>
      <c r="E28" s="742"/>
      <c r="F28" s="742"/>
      <c r="G28" s="742"/>
      <c r="H28" s="755">
        <v>89543</v>
      </c>
      <c r="I28" s="756">
        <v>41</v>
      </c>
      <c r="J28" s="755">
        <v>49992</v>
      </c>
      <c r="K28" s="737">
        <v>228</v>
      </c>
    </row>
    <row r="29" spans="1:11" ht="12.75">
      <c r="A29" s="52" t="s">
        <v>1581</v>
      </c>
      <c r="B29" s="49"/>
      <c r="C29" s="51" t="s">
        <v>1582</v>
      </c>
      <c r="D29" s="57"/>
      <c r="E29" s="742"/>
      <c r="F29" s="742"/>
      <c r="G29" s="742"/>
      <c r="H29" s="755">
        <v>155900</v>
      </c>
      <c r="I29" s="756">
        <v>1559</v>
      </c>
      <c r="J29" s="755"/>
      <c r="K29" s="737"/>
    </row>
    <row r="30" spans="1:11" ht="12.75">
      <c r="A30" s="1184" t="s">
        <v>1583</v>
      </c>
      <c r="B30" s="1184"/>
      <c r="C30" s="1185" t="s">
        <v>1584</v>
      </c>
      <c r="D30" s="1185"/>
      <c r="E30" s="742"/>
      <c r="F30" s="742"/>
      <c r="G30" s="742"/>
      <c r="H30" s="755">
        <v>197500</v>
      </c>
      <c r="I30" s="756">
        <v>3950</v>
      </c>
      <c r="J30" s="755">
        <v>328450</v>
      </c>
      <c r="K30" s="125">
        <v>5186</v>
      </c>
    </row>
    <row r="31" spans="1:11" ht="12.75">
      <c r="A31" s="316" t="s">
        <v>1585</v>
      </c>
      <c r="B31" s="316"/>
      <c r="C31" s="759"/>
      <c r="D31" s="746"/>
      <c r="E31" s="747"/>
      <c r="F31" s="747"/>
      <c r="G31" s="747"/>
      <c r="H31" s="750">
        <v>83289.5</v>
      </c>
      <c r="I31" s="752">
        <v>705</v>
      </c>
      <c r="J31" s="750">
        <v>46974.4</v>
      </c>
      <c r="K31" s="763">
        <v>893</v>
      </c>
    </row>
    <row r="32" spans="1:11" ht="12.75">
      <c r="A32" s="316" t="s">
        <v>1586</v>
      </c>
      <c r="B32" s="316"/>
      <c r="C32" s="759"/>
      <c r="D32" s="746"/>
      <c r="E32" s="747"/>
      <c r="F32" s="747"/>
      <c r="G32" s="747"/>
      <c r="H32" s="750"/>
      <c r="I32" s="752"/>
      <c r="J32" s="750">
        <v>42750</v>
      </c>
      <c r="K32" s="763">
        <v>394</v>
      </c>
    </row>
    <row r="33" spans="1:11" ht="12.75">
      <c r="A33" s="316" t="s">
        <v>1587</v>
      </c>
      <c r="B33" s="316"/>
      <c r="C33" s="759" t="s">
        <v>1588</v>
      </c>
      <c r="D33" s="746"/>
      <c r="E33" s="747"/>
      <c r="F33" s="747"/>
      <c r="G33" s="747"/>
      <c r="H33" s="750">
        <f>H35+H36+H37</f>
        <v>119262.70000000001</v>
      </c>
      <c r="I33" s="762">
        <f>I35+I36+I37</f>
        <v>2227</v>
      </c>
      <c r="J33" s="750">
        <f>J35+J36</f>
        <v>59054.3</v>
      </c>
      <c r="K33" s="751">
        <f>K35+K36</f>
        <v>795</v>
      </c>
    </row>
    <row r="34" spans="1:11" ht="12.75">
      <c r="A34" s="52" t="s">
        <v>1573</v>
      </c>
      <c r="B34" s="52"/>
      <c r="C34" s="341" t="s">
        <v>1563</v>
      </c>
      <c r="D34" s="746"/>
      <c r="E34" s="747"/>
      <c r="F34" s="747"/>
      <c r="G34" s="747"/>
      <c r="H34" s="750"/>
      <c r="I34" s="752"/>
      <c r="J34" s="750"/>
      <c r="K34" s="764"/>
    </row>
    <row r="35" spans="1:11" ht="12.75">
      <c r="A35" s="49" t="s">
        <v>1589</v>
      </c>
      <c r="B35" s="49"/>
      <c r="C35" s="52" t="s">
        <v>1590</v>
      </c>
      <c r="D35" s="57"/>
      <c r="E35" s="742"/>
      <c r="F35" s="742"/>
      <c r="G35" s="742"/>
      <c r="H35" s="755">
        <v>58191.3</v>
      </c>
      <c r="I35" s="756">
        <v>1813</v>
      </c>
      <c r="J35" s="755">
        <v>48219</v>
      </c>
      <c r="K35" s="737">
        <v>753</v>
      </c>
    </row>
    <row r="36" spans="1:11" ht="12.75">
      <c r="A36" s="52" t="s">
        <v>1591</v>
      </c>
      <c r="B36" s="52"/>
      <c r="C36" s="52" t="s">
        <v>1592</v>
      </c>
      <c r="D36" s="57"/>
      <c r="E36" s="742"/>
      <c r="F36" s="742"/>
      <c r="G36" s="742"/>
      <c r="H36" s="755">
        <v>61071.4</v>
      </c>
      <c r="I36" s="756">
        <v>414</v>
      </c>
      <c r="J36" s="755">
        <v>10835.3</v>
      </c>
      <c r="K36" s="737">
        <v>42</v>
      </c>
    </row>
    <row r="37" spans="1:11" ht="12.75">
      <c r="A37" s="52" t="s">
        <v>1593</v>
      </c>
      <c r="B37" s="52"/>
      <c r="C37" s="52"/>
      <c r="D37" s="61"/>
      <c r="E37" s="765"/>
      <c r="F37" s="765"/>
      <c r="G37" s="765"/>
      <c r="H37" s="755"/>
      <c r="I37" s="757"/>
      <c r="J37" s="755"/>
      <c r="K37" s="737"/>
    </row>
    <row r="38" spans="1:11" ht="12.75">
      <c r="A38" s="107" t="s">
        <v>1594</v>
      </c>
      <c r="B38" s="50"/>
      <c r="C38" s="186" t="s">
        <v>1595</v>
      </c>
      <c r="D38" s="50"/>
      <c r="E38" s="740"/>
      <c r="F38" s="740"/>
      <c r="G38" s="740"/>
      <c r="H38" s="766">
        <v>6605.6</v>
      </c>
      <c r="I38" s="767"/>
      <c r="J38" s="766">
        <v>9171.9</v>
      </c>
      <c r="K38" s="740"/>
    </row>
  </sheetData>
  <sheetProtection/>
  <mergeCells count="7">
    <mergeCell ref="B2:I2"/>
    <mergeCell ref="B3:I3"/>
    <mergeCell ref="A6:G10"/>
    <mergeCell ref="H6:I6"/>
    <mergeCell ref="J6:K6"/>
    <mergeCell ref="A30:B30"/>
    <mergeCell ref="C30:D3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J23" sqref="I23:J23"/>
    </sheetView>
  </sheetViews>
  <sheetFormatPr defaultColWidth="9.00390625" defaultRowHeight="12.75"/>
  <cols>
    <col min="1" max="1" width="4.125" style="0" customWidth="1"/>
    <col min="2" max="2" width="5.00390625" style="0" customWidth="1"/>
  </cols>
  <sheetData>
    <row r="1" spans="1:18" ht="12.75">
      <c r="A1" s="535" t="s">
        <v>614</v>
      </c>
      <c r="B1" s="535"/>
      <c r="C1" s="535"/>
      <c r="D1" s="535"/>
      <c r="E1" s="551" t="s">
        <v>1596</v>
      </c>
      <c r="F1" s="551"/>
      <c r="G1" s="551"/>
      <c r="H1" s="551"/>
      <c r="I1" s="768"/>
      <c r="J1" s="768"/>
      <c r="K1" s="768"/>
      <c r="L1" s="551"/>
      <c r="M1" s="537"/>
      <c r="N1" s="537"/>
      <c r="O1" s="537"/>
      <c r="P1" s="537"/>
      <c r="Q1" s="537"/>
      <c r="R1" s="535"/>
    </row>
    <row r="2" spans="1:18" ht="12.75">
      <c r="A2" s="535"/>
      <c r="B2" s="535"/>
      <c r="C2" s="535"/>
      <c r="D2" s="535"/>
      <c r="E2" s="769" t="s">
        <v>1597</v>
      </c>
      <c r="F2" s="551"/>
      <c r="G2" s="551"/>
      <c r="H2" s="551"/>
      <c r="I2" s="551"/>
      <c r="J2" s="551"/>
      <c r="K2" s="551"/>
      <c r="L2" s="551"/>
      <c r="M2" s="537"/>
      <c r="N2" s="537"/>
      <c r="O2" s="537"/>
      <c r="P2" s="537"/>
      <c r="Q2" s="537"/>
      <c r="R2" s="535"/>
    </row>
    <row r="3" spans="1:18" ht="12.75">
      <c r="A3" s="535"/>
      <c r="B3" s="535"/>
      <c r="C3" s="535"/>
      <c r="D3" s="535"/>
      <c r="E3" s="535"/>
      <c r="F3" s="770"/>
      <c r="G3" s="770"/>
      <c r="H3" s="770"/>
      <c r="I3" s="770"/>
      <c r="J3" s="771"/>
      <c r="K3" s="535"/>
      <c r="L3" s="535"/>
      <c r="M3" s="537"/>
      <c r="N3" s="537"/>
      <c r="O3" s="535"/>
      <c r="P3" s="488"/>
      <c r="Q3" s="488"/>
      <c r="R3" s="368"/>
    </row>
    <row r="4" spans="1:18" ht="12.75">
      <c r="A4" s="535"/>
      <c r="B4" s="535"/>
      <c r="C4" s="535"/>
      <c r="D4" s="551" t="s">
        <v>1598</v>
      </c>
      <c r="E4" s="551"/>
      <c r="F4" s="551"/>
      <c r="G4" s="551"/>
      <c r="H4" s="551"/>
      <c r="I4" s="551"/>
      <c r="J4" s="551"/>
      <c r="K4" s="551"/>
      <c r="L4" s="551"/>
      <c r="M4" s="768"/>
      <c r="N4" s="768"/>
      <c r="O4" s="551"/>
      <c r="P4" s="772"/>
      <c r="Q4" s="772"/>
      <c r="R4" s="368"/>
    </row>
    <row r="5" spans="1:18" ht="12.75">
      <c r="A5" s="537"/>
      <c r="B5" s="537"/>
      <c r="C5" s="535"/>
      <c r="D5" s="551" t="s">
        <v>1599</v>
      </c>
      <c r="E5" s="551"/>
      <c r="F5" s="551"/>
      <c r="G5" s="551"/>
      <c r="H5" s="551"/>
      <c r="I5" s="768"/>
      <c r="J5" s="768"/>
      <c r="K5" s="368" t="s">
        <v>1600</v>
      </c>
      <c r="L5" s="368"/>
      <c r="M5" s="537"/>
      <c r="N5" s="535"/>
      <c r="O5" s="535"/>
      <c r="P5" s="368"/>
      <c r="Q5" s="368"/>
      <c r="R5" s="368"/>
    </row>
    <row r="6" spans="1:18" ht="12.75">
      <c r="A6" s="537"/>
      <c r="B6" s="537"/>
      <c r="C6" s="535"/>
      <c r="D6" s="551"/>
      <c r="E6" s="551"/>
      <c r="F6" s="551"/>
      <c r="G6" s="551"/>
      <c r="H6" s="551"/>
      <c r="I6" s="768"/>
      <c r="J6" s="768"/>
      <c r="K6" s="773"/>
      <c r="L6" s="773"/>
      <c r="M6" s="768"/>
      <c r="N6" s="551"/>
      <c r="O6" s="551"/>
      <c r="P6" s="773"/>
      <c r="Q6" s="773"/>
      <c r="R6" s="368"/>
    </row>
    <row r="7" spans="1:18" ht="12.75">
      <c r="A7" s="774"/>
      <c r="B7" s="775"/>
      <c r="C7" s="1208" t="s">
        <v>1601</v>
      </c>
      <c r="D7" s="1209"/>
      <c r="E7" s="1209"/>
      <c r="F7" s="1209"/>
      <c r="G7" s="1209"/>
      <c r="H7" s="1210"/>
      <c r="I7" s="1208" t="s">
        <v>1602</v>
      </c>
      <c r="J7" s="1209"/>
      <c r="K7" s="1209"/>
      <c r="L7" s="1209"/>
      <c r="M7" s="1209"/>
      <c r="N7" s="1209"/>
      <c r="O7" s="1209"/>
      <c r="P7" s="1209"/>
      <c r="Q7" s="1210"/>
      <c r="R7" s="776" t="s">
        <v>1603</v>
      </c>
    </row>
    <row r="8" spans="1:18" ht="12.75">
      <c r="A8" s="777" t="s">
        <v>1104</v>
      </c>
      <c r="B8" s="778" t="s">
        <v>52</v>
      </c>
      <c r="C8" s="1213" t="s">
        <v>1604</v>
      </c>
      <c r="D8" s="1214"/>
      <c r="E8" s="1215"/>
      <c r="F8" s="1213" t="s">
        <v>1605</v>
      </c>
      <c r="G8" s="1214"/>
      <c r="H8" s="1215"/>
      <c r="I8" s="1213" t="s">
        <v>1606</v>
      </c>
      <c r="J8" s="1214"/>
      <c r="K8" s="1215"/>
      <c r="L8" s="1208" t="s">
        <v>1607</v>
      </c>
      <c r="M8" s="1209"/>
      <c r="N8" s="1209"/>
      <c r="O8" s="1216" t="s">
        <v>1608</v>
      </c>
      <c r="P8" s="1216"/>
      <c r="Q8" s="1217"/>
      <c r="R8" s="779" t="s">
        <v>1609</v>
      </c>
    </row>
    <row r="9" spans="1:18" ht="12.75">
      <c r="A9" s="780"/>
      <c r="B9" s="488"/>
      <c r="C9" s="1199" t="s">
        <v>1610</v>
      </c>
      <c r="D9" s="1200"/>
      <c r="E9" s="1201"/>
      <c r="F9" s="1202" t="s">
        <v>1611</v>
      </c>
      <c r="G9" s="1203"/>
      <c r="H9" s="1204"/>
      <c r="I9" s="1202" t="s">
        <v>1612</v>
      </c>
      <c r="J9" s="1203"/>
      <c r="K9" s="1204"/>
      <c r="L9" s="1205" t="s">
        <v>1613</v>
      </c>
      <c r="M9" s="1206"/>
      <c r="N9" s="1207"/>
      <c r="O9" s="1208" t="s">
        <v>1614</v>
      </c>
      <c r="P9" s="1209"/>
      <c r="Q9" s="1210"/>
      <c r="R9" s="781" t="s">
        <v>1615</v>
      </c>
    </row>
    <row r="10" spans="1:18" ht="12.75">
      <c r="A10" s="782"/>
      <c r="B10" s="782"/>
      <c r="C10" s="783" t="s">
        <v>1616</v>
      </c>
      <c r="D10" s="784" t="s">
        <v>1617</v>
      </c>
      <c r="E10" s="784" t="s">
        <v>1618</v>
      </c>
      <c r="F10" s="784" t="s">
        <v>1616</v>
      </c>
      <c r="G10" s="784" t="s">
        <v>1617</v>
      </c>
      <c r="H10" s="784" t="s">
        <v>1618</v>
      </c>
      <c r="I10" s="784" t="s">
        <v>1616</v>
      </c>
      <c r="J10" s="785" t="s">
        <v>1617</v>
      </c>
      <c r="K10" s="785" t="s">
        <v>1619</v>
      </c>
      <c r="L10" s="784" t="s">
        <v>1616</v>
      </c>
      <c r="M10" s="784" t="s">
        <v>1617</v>
      </c>
      <c r="N10" s="785" t="s">
        <v>1619</v>
      </c>
      <c r="O10" s="784" t="s">
        <v>1616</v>
      </c>
      <c r="P10" s="784" t="s">
        <v>1617</v>
      </c>
      <c r="Q10" s="786" t="s">
        <v>1620</v>
      </c>
      <c r="R10" s="787" t="s">
        <v>1621</v>
      </c>
    </row>
    <row r="11" spans="1:18" ht="12.75">
      <c r="A11" s="535" t="s">
        <v>739</v>
      </c>
      <c r="B11" s="536" t="s">
        <v>653</v>
      </c>
      <c r="C11" s="788">
        <v>63975.6</v>
      </c>
      <c r="D11" s="788">
        <v>56628.4</v>
      </c>
      <c r="E11" s="789">
        <f>D11/C11*100</f>
        <v>88.51562158072765</v>
      </c>
      <c r="F11" s="788">
        <v>13221.7</v>
      </c>
      <c r="G11" s="788">
        <v>11602.1</v>
      </c>
      <c r="H11" s="789">
        <f>G11/F11*100</f>
        <v>87.7504405636189</v>
      </c>
      <c r="I11" s="790">
        <v>204000</v>
      </c>
      <c r="J11" s="789">
        <f>I11</f>
        <v>204000</v>
      </c>
      <c r="K11" s="789">
        <f>I11-J11</f>
        <v>0</v>
      </c>
      <c r="L11" s="791"/>
      <c r="M11" s="791"/>
      <c r="N11" s="789">
        <f>L11-M11</f>
        <v>0</v>
      </c>
      <c r="O11" s="792">
        <v>1508.3</v>
      </c>
      <c r="P11" s="788">
        <v>798.3</v>
      </c>
      <c r="Q11" s="789">
        <f>P11-O11</f>
        <v>-710</v>
      </c>
      <c r="R11" s="791" t="s">
        <v>1622</v>
      </c>
    </row>
    <row r="12" spans="1:18" ht="12.75">
      <c r="A12" s="535" t="s">
        <v>740</v>
      </c>
      <c r="B12" s="536" t="s">
        <v>285</v>
      </c>
      <c r="C12" s="788">
        <v>52825.3</v>
      </c>
      <c r="D12" s="788">
        <v>43960.7</v>
      </c>
      <c r="E12" s="789">
        <f aca="true" t="shared" si="0" ref="E12:E33">D12/C12*100</f>
        <v>83.21902573198827</v>
      </c>
      <c r="F12" s="788">
        <v>10587.1</v>
      </c>
      <c r="G12" s="788">
        <v>9082.9</v>
      </c>
      <c r="H12" s="789">
        <f aca="true" t="shared" si="1" ref="H12:H33">G12/F12*100</f>
        <v>85.79214326869491</v>
      </c>
      <c r="I12" s="791">
        <v>138100</v>
      </c>
      <c r="J12" s="789">
        <f aca="true" t="shared" si="2" ref="J12:J33">I12</f>
        <v>138100</v>
      </c>
      <c r="K12" s="789">
        <f aca="true" t="shared" si="3" ref="K12:K33">I12-J12</f>
        <v>0</v>
      </c>
      <c r="L12" s="791"/>
      <c r="M12" s="791"/>
      <c r="N12" s="789">
        <f aca="true" t="shared" si="4" ref="N12:N33">L12-M12</f>
        <v>0</v>
      </c>
      <c r="O12" s="792">
        <v>1075</v>
      </c>
      <c r="P12" s="788">
        <v>279.1</v>
      </c>
      <c r="Q12" s="789">
        <f aca="true" t="shared" si="5" ref="Q12:Q38">P12-O12</f>
        <v>-795.9</v>
      </c>
      <c r="R12" s="791" t="s">
        <v>1622</v>
      </c>
    </row>
    <row r="13" spans="1:18" ht="12.75">
      <c r="A13" s="535" t="s">
        <v>741</v>
      </c>
      <c r="B13" s="536" t="s">
        <v>286</v>
      </c>
      <c r="C13" s="788">
        <v>43166</v>
      </c>
      <c r="D13" s="788">
        <v>34137.2</v>
      </c>
      <c r="E13" s="789">
        <f t="shared" si="0"/>
        <v>79.08353796969837</v>
      </c>
      <c r="F13" s="788">
        <v>8626.1</v>
      </c>
      <c r="G13" s="788">
        <v>7092.2</v>
      </c>
      <c r="H13" s="789">
        <f t="shared" si="1"/>
        <v>82.21792003338703</v>
      </c>
      <c r="I13" s="791">
        <v>114000</v>
      </c>
      <c r="J13" s="789">
        <f t="shared" si="2"/>
        <v>114000</v>
      </c>
      <c r="K13" s="789">
        <f t="shared" si="3"/>
        <v>0</v>
      </c>
      <c r="L13" s="791"/>
      <c r="M13" s="791"/>
      <c r="N13" s="789">
        <f t="shared" si="4"/>
        <v>0</v>
      </c>
      <c r="O13" s="792">
        <v>833.3</v>
      </c>
      <c r="P13" s="788"/>
      <c r="Q13" s="789">
        <f t="shared" si="5"/>
        <v>-833.3</v>
      </c>
      <c r="R13" s="791" t="s">
        <v>1622</v>
      </c>
    </row>
    <row r="14" spans="1:18" ht="12.75">
      <c r="A14" s="535" t="s">
        <v>742</v>
      </c>
      <c r="B14" s="536" t="s">
        <v>287</v>
      </c>
      <c r="C14" s="788">
        <v>61945.9</v>
      </c>
      <c r="D14" s="788">
        <v>54873.2</v>
      </c>
      <c r="E14" s="789">
        <f t="shared" si="0"/>
        <v>88.58245662747655</v>
      </c>
      <c r="F14" s="788">
        <v>12811</v>
      </c>
      <c r="G14" s="788">
        <v>13152.6</v>
      </c>
      <c r="H14" s="789">
        <f t="shared" si="1"/>
        <v>102.66645851221608</v>
      </c>
      <c r="I14" s="791">
        <v>204500</v>
      </c>
      <c r="J14" s="789">
        <f t="shared" si="2"/>
        <v>204500</v>
      </c>
      <c r="K14" s="789">
        <f t="shared" si="3"/>
        <v>0</v>
      </c>
      <c r="L14" s="791">
        <v>3331.8</v>
      </c>
      <c r="M14" s="791">
        <v>1500</v>
      </c>
      <c r="N14" s="789">
        <f>M14-L14</f>
        <v>-1831.8000000000002</v>
      </c>
      <c r="O14" s="792">
        <v>1462.5</v>
      </c>
      <c r="P14" s="788">
        <v>775.3</v>
      </c>
      <c r="Q14" s="789">
        <f t="shared" si="5"/>
        <v>-687.2</v>
      </c>
      <c r="R14" s="791" t="s">
        <v>1622</v>
      </c>
    </row>
    <row r="15" spans="1:18" ht="12.75">
      <c r="A15" s="535"/>
      <c r="B15" s="536"/>
      <c r="C15" s="793"/>
      <c r="D15" s="794"/>
      <c r="E15" s="789"/>
      <c r="F15" s="794"/>
      <c r="G15" s="794"/>
      <c r="H15" s="789"/>
      <c r="I15" s="794"/>
      <c r="J15" s="789"/>
      <c r="K15" s="789">
        <f t="shared" si="3"/>
        <v>0</v>
      </c>
      <c r="L15" s="794"/>
      <c r="M15" s="794"/>
      <c r="N15" s="789"/>
      <c r="O15" s="792"/>
      <c r="P15" s="788"/>
      <c r="Q15" s="789"/>
      <c r="R15" s="791"/>
    </row>
    <row r="16" spans="1:18" ht="12.75">
      <c r="A16" s="535" t="s">
        <v>743</v>
      </c>
      <c r="B16" s="536" t="s">
        <v>288</v>
      </c>
      <c r="C16" s="788">
        <v>61146.6</v>
      </c>
      <c r="D16" s="788">
        <v>51302.7</v>
      </c>
      <c r="E16" s="789">
        <f t="shared" si="0"/>
        <v>83.90114904181098</v>
      </c>
      <c r="F16" s="788">
        <v>12912.3</v>
      </c>
      <c r="G16" s="788">
        <v>11228.3</v>
      </c>
      <c r="H16" s="789">
        <f t="shared" si="1"/>
        <v>86.95817166577604</v>
      </c>
      <c r="I16" s="791">
        <v>192500</v>
      </c>
      <c r="J16" s="789">
        <f t="shared" si="2"/>
        <v>192500</v>
      </c>
      <c r="K16" s="789">
        <f t="shared" si="3"/>
        <v>0</v>
      </c>
      <c r="L16" s="791"/>
      <c r="M16" s="791"/>
      <c r="N16" s="789">
        <f t="shared" si="4"/>
        <v>0</v>
      </c>
      <c r="O16" s="792">
        <v>1666.7</v>
      </c>
      <c r="P16" s="788">
        <v>102.2</v>
      </c>
      <c r="Q16" s="789">
        <f t="shared" si="5"/>
        <v>-1564.5</v>
      </c>
      <c r="R16" s="791" t="s">
        <v>1622</v>
      </c>
    </row>
    <row r="17" spans="1:18" ht="12.75">
      <c r="A17" s="535" t="s">
        <v>744</v>
      </c>
      <c r="B17" s="536" t="s">
        <v>289</v>
      </c>
      <c r="C17" s="788">
        <v>72822.1</v>
      </c>
      <c r="D17" s="788">
        <v>55533.7</v>
      </c>
      <c r="E17" s="789">
        <f t="shared" si="0"/>
        <v>76.25940476860733</v>
      </c>
      <c r="F17" s="788">
        <v>15205.7</v>
      </c>
      <c r="G17" s="788">
        <v>12016.4</v>
      </c>
      <c r="H17" s="789">
        <f t="shared" si="1"/>
        <v>79.02562854718953</v>
      </c>
      <c r="I17" s="791">
        <v>223000</v>
      </c>
      <c r="J17" s="789">
        <f t="shared" si="2"/>
        <v>223000</v>
      </c>
      <c r="K17" s="789">
        <f t="shared" si="3"/>
        <v>0</v>
      </c>
      <c r="L17" s="791">
        <v>4997.8</v>
      </c>
      <c r="M17" s="791">
        <v>1500</v>
      </c>
      <c r="N17" s="789">
        <f>M17-L17</f>
        <v>-3497.8</v>
      </c>
      <c r="O17" s="792">
        <v>1708.3</v>
      </c>
      <c r="P17" s="788">
        <v>500</v>
      </c>
      <c r="Q17" s="789">
        <f t="shared" si="5"/>
        <v>-1208.3</v>
      </c>
      <c r="R17" s="791" t="s">
        <v>1622</v>
      </c>
    </row>
    <row r="18" spans="1:18" ht="12.75">
      <c r="A18" s="535" t="s">
        <v>406</v>
      </c>
      <c r="B18" s="536" t="s">
        <v>290</v>
      </c>
      <c r="C18" s="788">
        <v>54913.4</v>
      </c>
      <c r="D18" s="788">
        <v>44183.1</v>
      </c>
      <c r="E18" s="789">
        <f t="shared" si="0"/>
        <v>80.45959638266797</v>
      </c>
      <c r="F18" s="788">
        <v>11222.9</v>
      </c>
      <c r="G18" s="788">
        <v>9085.8</v>
      </c>
      <c r="H18" s="789">
        <f t="shared" si="1"/>
        <v>80.95768473389231</v>
      </c>
      <c r="I18" s="791">
        <v>160000</v>
      </c>
      <c r="J18" s="789">
        <f t="shared" si="2"/>
        <v>160000</v>
      </c>
      <c r="K18" s="789">
        <f t="shared" si="3"/>
        <v>0</v>
      </c>
      <c r="L18" s="791"/>
      <c r="M18" s="791"/>
      <c r="N18" s="789">
        <f t="shared" si="4"/>
        <v>0</v>
      </c>
      <c r="O18" s="792">
        <v>1179.2</v>
      </c>
      <c r="P18" s="788"/>
      <c r="Q18" s="789">
        <f t="shared" si="5"/>
        <v>-1179.2</v>
      </c>
      <c r="R18" s="791" t="s">
        <v>1622</v>
      </c>
    </row>
    <row r="19" spans="1:18" ht="12.75">
      <c r="A19" s="535" t="s">
        <v>407</v>
      </c>
      <c r="B19" s="536" t="s">
        <v>291</v>
      </c>
      <c r="C19" s="788">
        <v>51347.1</v>
      </c>
      <c r="D19" s="788">
        <v>40503.5</v>
      </c>
      <c r="E19" s="789">
        <f t="shared" si="0"/>
        <v>78.88176742211343</v>
      </c>
      <c r="F19" s="788">
        <v>10624.3</v>
      </c>
      <c r="G19" s="788">
        <v>8407.2</v>
      </c>
      <c r="H19" s="789">
        <f t="shared" si="1"/>
        <v>79.13180162457763</v>
      </c>
      <c r="I19" s="791">
        <v>141000</v>
      </c>
      <c r="J19" s="789">
        <f t="shared" si="2"/>
        <v>141000</v>
      </c>
      <c r="K19" s="789">
        <f t="shared" si="3"/>
        <v>0</v>
      </c>
      <c r="L19" s="791"/>
      <c r="M19" s="791"/>
      <c r="N19" s="789">
        <f t="shared" si="4"/>
        <v>0</v>
      </c>
      <c r="O19" s="792">
        <v>1095.8</v>
      </c>
      <c r="P19" s="788">
        <v>458.9</v>
      </c>
      <c r="Q19" s="789">
        <f t="shared" si="5"/>
        <v>-636.9</v>
      </c>
      <c r="R19" s="791" t="s">
        <v>1622</v>
      </c>
    </row>
    <row r="20" spans="1:18" ht="12.75">
      <c r="A20" s="535"/>
      <c r="B20" s="536"/>
      <c r="C20" s="793"/>
      <c r="D20" s="794"/>
      <c r="E20" s="789"/>
      <c r="F20" s="794"/>
      <c r="G20" s="794"/>
      <c r="H20" s="789"/>
      <c r="I20" s="794"/>
      <c r="J20" s="789"/>
      <c r="K20" s="789"/>
      <c r="L20" s="794"/>
      <c r="M20" s="794"/>
      <c r="N20" s="789"/>
      <c r="O20" s="792"/>
      <c r="P20" s="788"/>
      <c r="Q20" s="789"/>
      <c r="R20" s="791"/>
    </row>
    <row r="21" spans="1:18" ht="12.75">
      <c r="A21" s="535" t="s">
        <v>397</v>
      </c>
      <c r="B21" s="536" t="s">
        <v>292</v>
      </c>
      <c r="C21" s="788">
        <v>52936.3</v>
      </c>
      <c r="D21" s="788">
        <v>49264.5</v>
      </c>
      <c r="E21" s="789">
        <f t="shared" si="0"/>
        <v>93.06373887105823</v>
      </c>
      <c r="F21" s="788">
        <v>10708.2</v>
      </c>
      <c r="G21" s="788">
        <v>10887.6</v>
      </c>
      <c r="H21" s="789">
        <f t="shared" si="1"/>
        <v>101.67535159970865</v>
      </c>
      <c r="I21" s="791">
        <v>138500</v>
      </c>
      <c r="J21" s="789">
        <f t="shared" si="2"/>
        <v>138500</v>
      </c>
      <c r="K21" s="789">
        <f t="shared" si="3"/>
        <v>0</v>
      </c>
      <c r="L21" s="791"/>
      <c r="M21" s="791"/>
      <c r="N21" s="789">
        <f t="shared" si="4"/>
        <v>0</v>
      </c>
      <c r="O21" s="792">
        <v>1050</v>
      </c>
      <c r="P21" s="788">
        <v>44.3</v>
      </c>
      <c r="Q21" s="789">
        <f t="shared" si="5"/>
        <v>-1005.7</v>
      </c>
      <c r="R21" s="791" t="s">
        <v>1622</v>
      </c>
    </row>
    <row r="22" spans="1:18" ht="12.75">
      <c r="A22" s="535" t="s">
        <v>398</v>
      </c>
      <c r="B22" s="536" t="s">
        <v>293</v>
      </c>
      <c r="C22" s="788">
        <v>52217.8</v>
      </c>
      <c r="D22" s="788">
        <v>42780.6</v>
      </c>
      <c r="E22" s="789">
        <f t="shared" si="0"/>
        <v>81.92723554037129</v>
      </c>
      <c r="F22" s="788">
        <v>10766.1</v>
      </c>
      <c r="G22" s="788">
        <v>8944.3</v>
      </c>
      <c r="H22" s="789">
        <f t="shared" si="1"/>
        <v>83.07836635364708</v>
      </c>
      <c r="I22" s="791">
        <v>174000</v>
      </c>
      <c r="J22" s="789">
        <f t="shared" si="2"/>
        <v>174000</v>
      </c>
      <c r="K22" s="789">
        <f t="shared" si="3"/>
        <v>0</v>
      </c>
      <c r="L22" s="791"/>
      <c r="M22" s="791"/>
      <c r="N22" s="789">
        <f t="shared" si="4"/>
        <v>0</v>
      </c>
      <c r="O22" s="792">
        <v>1104.2</v>
      </c>
      <c r="P22" s="788">
        <v>537.5</v>
      </c>
      <c r="Q22" s="789">
        <f t="shared" si="5"/>
        <v>-566.7</v>
      </c>
      <c r="R22" s="791" t="s">
        <v>1622</v>
      </c>
    </row>
    <row r="23" spans="1:18" ht="12.75">
      <c r="A23" s="535" t="s">
        <v>706</v>
      </c>
      <c r="B23" s="536" t="s">
        <v>294</v>
      </c>
      <c r="C23" s="788">
        <v>51396.5</v>
      </c>
      <c r="D23" s="788">
        <v>32145.6</v>
      </c>
      <c r="E23" s="789">
        <f t="shared" si="0"/>
        <v>62.544336676621946</v>
      </c>
      <c r="F23" s="788">
        <v>10281.7</v>
      </c>
      <c r="G23" s="788">
        <v>7407.6</v>
      </c>
      <c r="H23" s="789">
        <f t="shared" si="1"/>
        <v>72.04645146230682</v>
      </c>
      <c r="I23" s="791">
        <v>102500</v>
      </c>
      <c r="J23" s="789">
        <f t="shared" si="2"/>
        <v>102500</v>
      </c>
      <c r="K23" s="789">
        <f t="shared" si="3"/>
        <v>0</v>
      </c>
      <c r="L23" s="791"/>
      <c r="M23" s="791"/>
      <c r="N23" s="789">
        <f t="shared" si="4"/>
        <v>0</v>
      </c>
      <c r="O23" s="792">
        <v>895.8</v>
      </c>
      <c r="P23" s="788"/>
      <c r="Q23" s="789">
        <f t="shared" si="5"/>
        <v>-895.8</v>
      </c>
      <c r="R23" s="791" t="s">
        <v>1622</v>
      </c>
    </row>
    <row r="24" spans="1:18" ht="12.75">
      <c r="A24" s="535" t="s">
        <v>408</v>
      </c>
      <c r="B24" s="536" t="s">
        <v>295</v>
      </c>
      <c r="C24" s="788">
        <v>46059.1</v>
      </c>
      <c r="D24" s="788">
        <v>32844.5</v>
      </c>
      <c r="E24" s="789">
        <f t="shared" si="0"/>
        <v>71.30946978990038</v>
      </c>
      <c r="F24" s="788">
        <v>9240.3</v>
      </c>
      <c r="G24" s="788">
        <v>6844.2</v>
      </c>
      <c r="H24" s="789">
        <f t="shared" si="1"/>
        <v>74.06902373299569</v>
      </c>
      <c r="I24" s="791">
        <v>117000</v>
      </c>
      <c r="J24" s="789">
        <f t="shared" si="2"/>
        <v>117000</v>
      </c>
      <c r="K24" s="789">
        <f t="shared" si="3"/>
        <v>0</v>
      </c>
      <c r="L24" s="791"/>
      <c r="M24" s="791"/>
      <c r="N24" s="789">
        <f t="shared" si="4"/>
        <v>0</v>
      </c>
      <c r="O24" s="792">
        <v>883.3</v>
      </c>
      <c r="P24" s="788">
        <v>406</v>
      </c>
      <c r="Q24" s="789">
        <f t="shared" si="5"/>
        <v>-477.29999999999995</v>
      </c>
      <c r="R24" s="791" t="s">
        <v>1622</v>
      </c>
    </row>
    <row r="25" spans="1:18" ht="12.75">
      <c r="A25" s="535"/>
      <c r="B25" s="536"/>
      <c r="C25" s="793"/>
      <c r="D25" s="794"/>
      <c r="E25" s="789"/>
      <c r="F25" s="794"/>
      <c r="G25" s="794"/>
      <c r="H25" s="789"/>
      <c r="I25" s="794"/>
      <c r="J25" s="789"/>
      <c r="K25" s="789"/>
      <c r="L25" s="794"/>
      <c r="M25" s="794"/>
      <c r="N25" s="789"/>
      <c r="O25" s="792"/>
      <c r="P25" s="788"/>
      <c r="Q25" s="789"/>
      <c r="R25" s="791"/>
    </row>
    <row r="26" spans="1:18" ht="12.75">
      <c r="A26" s="535" t="s">
        <v>409</v>
      </c>
      <c r="B26" s="536" t="s">
        <v>296</v>
      </c>
      <c r="C26" s="788">
        <v>46295.5</v>
      </c>
      <c r="D26" s="788">
        <v>31772.7</v>
      </c>
      <c r="E26" s="789">
        <f t="shared" si="0"/>
        <v>68.63021243965396</v>
      </c>
      <c r="F26" s="788">
        <v>9460.3</v>
      </c>
      <c r="G26" s="788">
        <v>6347.4</v>
      </c>
      <c r="H26" s="789">
        <f t="shared" si="1"/>
        <v>67.09512383328224</v>
      </c>
      <c r="I26" s="791">
        <v>134500</v>
      </c>
      <c r="J26" s="789">
        <f t="shared" si="2"/>
        <v>134500</v>
      </c>
      <c r="K26" s="789">
        <f t="shared" si="3"/>
        <v>0</v>
      </c>
      <c r="L26" s="791"/>
      <c r="M26" s="791"/>
      <c r="N26" s="789">
        <f t="shared" si="4"/>
        <v>0</v>
      </c>
      <c r="O26" s="792">
        <v>962.5</v>
      </c>
      <c r="P26" s="788"/>
      <c r="Q26" s="789">
        <f t="shared" si="5"/>
        <v>-962.5</v>
      </c>
      <c r="R26" s="791" t="s">
        <v>1622</v>
      </c>
    </row>
    <row r="27" spans="1:18" ht="12.75">
      <c r="A27" s="535" t="s">
        <v>410</v>
      </c>
      <c r="B27" s="536" t="s">
        <v>297</v>
      </c>
      <c r="C27" s="788">
        <v>58398</v>
      </c>
      <c r="D27" s="788">
        <v>39759.8</v>
      </c>
      <c r="E27" s="789">
        <f t="shared" si="0"/>
        <v>68.08418096510155</v>
      </c>
      <c r="F27" s="788">
        <v>12140.9</v>
      </c>
      <c r="G27" s="788">
        <v>8471</v>
      </c>
      <c r="H27" s="789">
        <f t="shared" si="1"/>
        <v>69.77242214333369</v>
      </c>
      <c r="I27" s="791">
        <v>187900</v>
      </c>
      <c r="J27" s="789">
        <f t="shared" si="2"/>
        <v>187900</v>
      </c>
      <c r="K27" s="789">
        <f t="shared" si="3"/>
        <v>0</v>
      </c>
      <c r="L27" s="791"/>
      <c r="M27" s="791"/>
      <c r="N27" s="789">
        <f t="shared" si="4"/>
        <v>0</v>
      </c>
      <c r="O27" s="792">
        <v>1291.7</v>
      </c>
      <c r="P27" s="788">
        <v>1362.2</v>
      </c>
      <c r="Q27" s="789">
        <f t="shared" si="5"/>
        <v>70.5</v>
      </c>
      <c r="R27" s="791" t="s">
        <v>1622</v>
      </c>
    </row>
    <row r="28" spans="1:18" ht="12.75">
      <c r="A28" s="535" t="s">
        <v>411</v>
      </c>
      <c r="B28" s="536" t="s">
        <v>298</v>
      </c>
      <c r="C28" s="788">
        <v>58779.9</v>
      </c>
      <c r="D28" s="788">
        <v>50680.7</v>
      </c>
      <c r="E28" s="789">
        <f t="shared" si="0"/>
        <v>86.22114021970094</v>
      </c>
      <c r="F28" s="788">
        <v>12394.3</v>
      </c>
      <c r="G28" s="788">
        <v>10513.4</v>
      </c>
      <c r="H28" s="789">
        <f t="shared" si="1"/>
        <v>84.82447576708648</v>
      </c>
      <c r="I28" s="791">
        <v>171000</v>
      </c>
      <c r="J28" s="789">
        <f t="shared" si="2"/>
        <v>171000</v>
      </c>
      <c r="K28" s="789">
        <f t="shared" si="3"/>
        <v>0</v>
      </c>
      <c r="L28" s="791"/>
      <c r="M28" s="791"/>
      <c r="N28" s="789">
        <f t="shared" si="4"/>
        <v>0</v>
      </c>
      <c r="O28" s="792">
        <v>1554.2</v>
      </c>
      <c r="P28" s="788">
        <v>1079.6</v>
      </c>
      <c r="Q28" s="789">
        <f t="shared" si="5"/>
        <v>-474.60000000000014</v>
      </c>
      <c r="R28" s="791" t="s">
        <v>1622</v>
      </c>
    </row>
    <row r="29" spans="1:18" ht="12.75">
      <c r="A29" s="535" t="s">
        <v>412</v>
      </c>
      <c r="B29" s="536" t="s">
        <v>299</v>
      </c>
      <c r="C29" s="788">
        <v>51333.4</v>
      </c>
      <c r="D29" s="788">
        <v>46047.8</v>
      </c>
      <c r="E29" s="789">
        <f t="shared" si="0"/>
        <v>89.70338999559742</v>
      </c>
      <c r="F29" s="788">
        <v>10419.8</v>
      </c>
      <c r="G29" s="788">
        <v>8721.6</v>
      </c>
      <c r="H29" s="789">
        <f t="shared" si="1"/>
        <v>83.70218238353904</v>
      </c>
      <c r="I29" s="791">
        <v>155500</v>
      </c>
      <c r="J29" s="789">
        <f t="shared" si="2"/>
        <v>155500</v>
      </c>
      <c r="K29" s="789">
        <f t="shared" si="3"/>
        <v>0</v>
      </c>
      <c r="L29" s="791"/>
      <c r="M29" s="791"/>
      <c r="N29" s="789">
        <f t="shared" si="4"/>
        <v>0</v>
      </c>
      <c r="O29" s="792">
        <v>1237.5</v>
      </c>
      <c r="P29" s="788">
        <v>781.7</v>
      </c>
      <c r="Q29" s="789">
        <f t="shared" si="5"/>
        <v>-455.79999999999995</v>
      </c>
      <c r="R29" s="791" t="s">
        <v>1622</v>
      </c>
    </row>
    <row r="30" spans="1:18" ht="12.75">
      <c r="A30" s="535"/>
      <c r="B30" s="536"/>
      <c r="C30" s="793"/>
      <c r="D30" s="794"/>
      <c r="E30" s="789"/>
      <c r="F30" s="794"/>
      <c r="G30" s="794"/>
      <c r="H30" s="789"/>
      <c r="I30" s="794"/>
      <c r="J30" s="789"/>
      <c r="K30" s="789"/>
      <c r="L30" s="795"/>
      <c r="M30" s="795"/>
      <c r="N30" s="789"/>
      <c r="O30" s="792"/>
      <c r="P30" s="788"/>
      <c r="Q30" s="789"/>
      <c r="R30" s="791"/>
    </row>
    <row r="31" spans="1:18" ht="12.75">
      <c r="A31" s="535" t="s">
        <v>413</v>
      </c>
      <c r="B31" s="536" t="s">
        <v>300</v>
      </c>
      <c r="C31" s="788">
        <v>37312.5</v>
      </c>
      <c r="D31" s="788">
        <v>27305</v>
      </c>
      <c r="E31" s="789">
        <f t="shared" si="0"/>
        <v>73.17922948073702</v>
      </c>
      <c r="F31" s="788">
        <v>7597.9</v>
      </c>
      <c r="G31" s="788">
        <v>5644.3</v>
      </c>
      <c r="H31" s="789">
        <f t="shared" si="1"/>
        <v>74.28763210887219</v>
      </c>
      <c r="I31" s="791">
        <v>76000</v>
      </c>
      <c r="J31" s="789">
        <f t="shared" si="2"/>
        <v>76000</v>
      </c>
      <c r="K31" s="789">
        <f t="shared" si="3"/>
        <v>0</v>
      </c>
      <c r="L31" s="791"/>
      <c r="M31" s="791"/>
      <c r="N31" s="789">
        <f t="shared" si="4"/>
        <v>0</v>
      </c>
      <c r="O31" s="792">
        <v>700</v>
      </c>
      <c r="P31" s="788">
        <v>220</v>
      </c>
      <c r="Q31" s="789">
        <f t="shared" si="5"/>
        <v>-480</v>
      </c>
      <c r="R31" s="791" t="s">
        <v>1622</v>
      </c>
    </row>
    <row r="32" spans="1:18" ht="12.75">
      <c r="A32" s="535" t="s">
        <v>415</v>
      </c>
      <c r="B32" s="536" t="s">
        <v>302</v>
      </c>
      <c r="C32" s="788">
        <v>38258.1</v>
      </c>
      <c r="D32" s="788">
        <v>31737.6</v>
      </c>
      <c r="E32" s="789">
        <f t="shared" si="0"/>
        <v>82.95655037756711</v>
      </c>
      <c r="F32" s="788">
        <v>7649.8</v>
      </c>
      <c r="G32" s="788">
        <v>6436.4</v>
      </c>
      <c r="H32" s="789">
        <f t="shared" si="1"/>
        <v>84.13814740254647</v>
      </c>
      <c r="I32" s="791">
        <v>80400</v>
      </c>
      <c r="J32" s="789">
        <f t="shared" si="2"/>
        <v>80400</v>
      </c>
      <c r="K32" s="789">
        <f t="shared" si="3"/>
        <v>0</v>
      </c>
      <c r="L32" s="791"/>
      <c r="M32" s="791"/>
      <c r="N32" s="789">
        <f t="shared" si="4"/>
        <v>0</v>
      </c>
      <c r="O32" s="792">
        <v>625</v>
      </c>
      <c r="P32" s="788"/>
      <c r="Q32" s="789">
        <f t="shared" si="5"/>
        <v>-625</v>
      </c>
      <c r="R32" s="791" t="s">
        <v>1622</v>
      </c>
    </row>
    <row r="33" spans="1:18" ht="12.75">
      <c r="A33" s="535" t="s">
        <v>414</v>
      </c>
      <c r="B33" s="536" t="s">
        <v>301</v>
      </c>
      <c r="C33" s="788">
        <v>1007401</v>
      </c>
      <c r="D33" s="788">
        <v>1053014.6</v>
      </c>
      <c r="E33" s="789">
        <f t="shared" si="0"/>
        <v>104.52784938668913</v>
      </c>
      <c r="F33" s="788">
        <v>330574.1</v>
      </c>
      <c r="G33" s="788">
        <v>315072.3</v>
      </c>
      <c r="H33" s="789">
        <f t="shared" si="1"/>
        <v>95.31064290880623</v>
      </c>
      <c r="I33" s="791">
        <v>1475545.2</v>
      </c>
      <c r="J33" s="789">
        <f t="shared" si="2"/>
        <v>1475545.2</v>
      </c>
      <c r="K33" s="789">
        <f t="shared" si="3"/>
        <v>0</v>
      </c>
      <c r="L33" s="791"/>
      <c r="M33" s="791"/>
      <c r="N33" s="789">
        <f t="shared" si="4"/>
        <v>0</v>
      </c>
      <c r="O33" s="792"/>
      <c r="P33" s="788">
        <v>6581.9</v>
      </c>
      <c r="Q33" s="789">
        <f t="shared" si="5"/>
        <v>6581.9</v>
      </c>
      <c r="R33" s="791" t="s">
        <v>1622</v>
      </c>
    </row>
    <row r="34" spans="1:18" ht="12.75">
      <c r="A34" s="535" t="s">
        <v>1623</v>
      </c>
      <c r="B34" s="770" t="s">
        <v>1624</v>
      </c>
      <c r="C34" s="793"/>
      <c r="D34" s="794"/>
      <c r="E34" s="794"/>
      <c r="F34" s="794"/>
      <c r="G34" s="794"/>
      <c r="H34" s="789"/>
      <c r="I34" s="794"/>
      <c r="J34" s="794"/>
      <c r="K34" s="794"/>
      <c r="L34" s="796">
        <v>628628.4</v>
      </c>
      <c r="M34" s="796">
        <v>596000</v>
      </c>
      <c r="N34" s="796">
        <f>M34-L34</f>
        <v>-32628.400000000023</v>
      </c>
      <c r="O34" s="792"/>
      <c r="P34" s="788"/>
      <c r="Q34" s="789"/>
      <c r="R34" s="791"/>
    </row>
    <row r="35" spans="1:18" ht="12.75">
      <c r="A35" s="535" t="s">
        <v>1625</v>
      </c>
      <c r="B35" s="770"/>
      <c r="C35" s="793"/>
      <c r="D35" s="794"/>
      <c r="E35" s="794"/>
      <c r="F35" s="794"/>
      <c r="G35" s="794"/>
      <c r="H35" s="789"/>
      <c r="I35" s="794"/>
      <c r="J35" s="794"/>
      <c r="K35" s="794"/>
      <c r="L35" s="535"/>
      <c r="M35" s="535"/>
      <c r="N35" s="796">
        <f>L35-M35</f>
        <v>0</v>
      </c>
      <c r="O35" s="797"/>
      <c r="P35" s="788"/>
      <c r="Q35" s="789"/>
      <c r="R35" s="798"/>
    </row>
    <row r="36" spans="1:18" ht="12.75">
      <c r="A36" s="368" t="s">
        <v>1626</v>
      </c>
      <c r="B36" s="368" t="s">
        <v>1627</v>
      </c>
      <c r="C36" s="793"/>
      <c r="D36" s="794"/>
      <c r="E36" s="794"/>
      <c r="F36" s="794"/>
      <c r="G36" s="794"/>
      <c r="H36" s="789"/>
      <c r="I36" s="788"/>
      <c r="J36" s="788"/>
      <c r="K36" s="788"/>
      <c r="L36" s="796">
        <v>44987.7</v>
      </c>
      <c r="M36" s="796">
        <v>92200</v>
      </c>
      <c r="N36" s="796">
        <f>M36-L36</f>
        <v>47212.3</v>
      </c>
      <c r="O36" s="788"/>
      <c r="P36" s="788"/>
      <c r="Q36" s="789"/>
      <c r="R36" s="798"/>
    </row>
    <row r="37" spans="1:18" ht="12.75">
      <c r="A37" s="549" t="s">
        <v>1628</v>
      </c>
      <c r="B37" s="549"/>
      <c r="C37" s="799"/>
      <c r="D37" s="794"/>
      <c r="E37" s="794"/>
      <c r="F37" s="794"/>
      <c r="G37" s="794"/>
      <c r="H37" s="789"/>
      <c r="I37" s="788"/>
      <c r="J37" s="788"/>
      <c r="K37" s="788"/>
      <c r="L37" s="796">
        <v>42307.7</v>
      </c>
      <c r="M37" s="796"/>
      <c r="N37" s="796">
        <f>M37-L37</f>
        <v>-42307.7</v>
      </c>
      <c r="O37" s="788"/>
      <c r="P37" s="788"/>
      <c r="Q37" s="789"/>
      <c r="R37" s="798"/>
    </row>
    <row r="38" spans="1:18" ht="12.75">
      <c r="A38" s="799" t="s">
        <v>899</v>
      </c>
      <c r="B38" s="800" t="s">
        <v>131</v>
      </c>
      <c r="C38" s="801">
        <f>SUM(C11:C36)</f>
        <v>1962530.1</v>
      </c>
      <c r="D38" s="802">
        <f>SUM(D11:D36)</f>
        <v>1818475.9</v>
      </c>
      <c r="E38" s="803">
        <f>D38/C38*100</f>
        <v>92.65977118007005</v>
      </c>
      <c r="F38" s="802">
        <f>SUM(F11:F36)</f>
        <v>526444.4999999999</v>
      </c>
      <c r="G38" s="802">
        <f>SUM(G11:G36)</f>
        <v>476957.6</v>
      </c>
      <c r="H38" s="803">
        <f>G38/F38*100</f>
        <v>90.59978782188819</v>
      </c>
      <c r="I38" s="802">
        <f>SUM(I11:I36)</f>
        <v>4189945.2</v>
      </c>
      <c r="J38" s="802">
        <f>SUM(J11:J36)</f>
        <v>4189945.2</v>
      </c>
      <c r="K38" s="803">
        <f>I38-J38</f>
        <v>0</v>
      </c>
      <c r="L38" s="802">
        <f>SUM(L11:L36)</f>
        <v>681945.7</v>
      </c>
      <c r="M38" s="802">
        <f>SUM(M11:M36)</f>
        <v>691200</v>
      </c>
      <c r="N38" s="802">
        <f>M38-L38</f>
        <v>9254.300000000047</v>
      </c>
      <c r="O38" s="804">
        <f>SUM(O11:O36)</f>
        <v>20833.3</v>
      </c>
      <c r="P38" s="804">
        <f>SUM(P11:P36)</f>
        <v>13927</v>
      </c>
      <c r="Q38" s="803">
        <f t="shared" si="5"/>
        <v>-6906.299999999999</v>
      </c>
      <c r="R38" s="802"/>
    </row>
    <row r="39" spans="1:18" ht="12.75">
      <c r="A39" s="805"/>
      <c r="B39" s="805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9"/>
      <c r="O39" s="799"/>
      <c r="P39" s="806"/>
      <c r="Q39" s="807"/>
      <c r="R39" s="806"/>
    </row>
    <row r="40" spans="1:18" ht="12.75">
      <c r="A40" s="808"/>
      <c r="B40" s="808"/>
      <c r="C40" s="808"/>
      <c r="D40" s="1211" t="s">
        <v>1629</v>
      </c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488"/>
    </row>
    <row r="41" spans="1:18" ht="12.75">
      <c r="A41" s="793"/>
      <c r="B41" s="793"/>
      <c r="C41" s="793"/>
      <c r="D41" s="1190" t="s">
        <v>1630</v>
      </c>
      <c r="E41" s="1191"/>
      <c r="F41" s="1191"/>
      <c r="G41" s="1191"/>
      <c r="H41" s="1192"/>
      <c r="I41" s="1190" t="s">
        <v>1631</v>
      </c>
      <c r="J41" s="1191"/>
      <c r="K41" s="1191"/>
      <c r="L41" s="1191"/>
      <c r="M41" s="1192"/>
      <c r="N41" s="1193" t="s">
        <v>1632</v>
      </c>
      <c r="O41" s="1191"/>
      <c r="P41" s="1191"/>
      <c r="Q41" s="1191"/>
      <c r="R41" s="1191"/>
    </row>
    <row r="42" spans="1:18" ht="12.75">
      <c r="A42" s="793"/>
      <c r="B42" s="793"/>
      <c r="C42" s="793"/>
      <c r="D42" s="1194" t="s">
        <v>1633</v>
      </c>
      <c r="E42" s="1195"/>
      <c r="F42" s="1195"/>
      <c r="G42" s="1195"/>
      <c r="H42" s="1196"/>
      <c r="I42" s="1194" t="s">
        <v>1634</v>
      </c>
      <c r="J42" s="1195"/>
      <c r="K42" s="1195"/>
      <c r="L42" s="1195"/>
      <c r="M42" s="1196"/>
      <c r="N42" s="1197"/>
      <c r="O42" s="1198"/>
      <c r="P42" s="1198"/>
      <c r="Q42" s="1198"/>
      <c r="R42" s="1198"/>
    </row>
    <row r="43" spans="1:18" ht="12.75">
      <c r="A43" s="793"/>
      <c r="B43" s="799"/>
      <c r="C43" s="799"/>
      <c r="D43" s="1188" t="s">
        <v>1635</v>
      </c>
      <c r="E43" s="1189"/>
      <c r="F43" s="1188" t="s">
        <v>1636</v>
      </c>
      <c r="G43" s="1189"/>
      <c r="H43" s="809" t="s">
        <v>1618</v>
      </c>
      <c r="I43" s="1188" t="s">
        <v>1635</v>
      </c>
      <c r="J43" s="1189"/>
      <c r="K43" s="1188" t="s">
        <v>1636</v>
      </c>
      <c r="L43" s="1189"/>
      <c r="M43" s="810" t="s">
        <v>1618</v>
      </c>
      <c r="N43" s="1188" t="s">
        <v>1635</v>
      </c>
      <c r="O43" s="1189"/>
      <c r="P43" s="1188" t="s">
        <v>1636</v>
      </c>
      <c r="Q43" s="1189"/>
      <c r="R43" s="810" t="s">
        <v>1618</v>
      </c>
    </row>
    <row r="44" spans="1:18" ht="12.75">
      <c r="A44" s="805" t="s">
        <v>1637</v>
      </c>
      <c r="B44" s="805"/>
      <c r="C44" s="805"/>
      <c r="D44" s="1187">
        <v>3524984.8</v>
      </c>
      <c r="E44" s="1187"/>
      <c r="F44" s="1187">
        <v>3199358.1</v>
      </c>
      <c r="G44" s="1187"/>
      <c r="H44" s="810">
        <f>F44/D44*100</f>
        <v>90.76232328718127</v>
      </c>
      <c r="I44" s="1187">
        <v>328495.5</v>
      </c>
      <c r="J44" s="1187"/>
      <c r="K44" s="1187">
        <v>212565.6</v>
      </c>
      <c r="L44" s="1187"/>
      <c r="M44" s="810">
        <f>K44/I44*100</f>
        <v>64.70883162783052</v>
      </c>
      <c r="N44" s="1187">
        <v>132712.1</v>
      </c>
      <c r="O44" s="1187"/>
      <c r="P44" s="1187">
        <v>100913.6</v>
      </c>
      <c r="Q44" s="1187"/>
      <c r="R44" s="810">
        <f>P44/N44*100</f>
        <v>76.03948697971022</v>
      </c>
    </row>
    <row r="45" spans="1:18" ht="12.75">
      <c r="A45" s="793" t="s">
        <v>1638</v>
      </c>
      <c r="B45" s="793"/>
      <c r="C45" s="793"/>
      <c r="D45" s="811"/>
      <c r="E45" s="811"/>
      <c r="F45" s="812"/>
      <c r="G45" s="812"/>
      <c r="H45" s="791"/>
      <c r="I45" s="813"/>
      <c r="J45" s="813"/>
      <c r="K45" s="813"/>
      <c r="L45" s="813"/>
      <c r="M45" s="814"/>
      <c r="N45" s="813"/>
      <c r="O45" s="813"/>
      <c r="P45" s="813"/>
      <c r="Q45" s="813"/>
      <c r="R45" s="814"/>
    </row>
    <row r="46" spans="1:18" ht="12.75">
      <c r="A46" s="815" t="s">
        <v>1639</v>
      </c>
      <c r="B46" s="815"/>
      <c r="C46" s="815" t="s">
        <v>1640</v>
      </c>
      <c r="D46" s="1186">
        <f>SUM(D44:D45)</f>
        <v>3524984.8</v>
      </c>
      <c r="E46" s="1186"/>
      <c r="F46" s="1186">
        <f>SUM(F44:G45)</f>
        <v>3199358.1</v>
      </c>
      <c r="G46" s="1186"/>
      <c r="H46" s="816">
        <f>SUM(H44:H45)</f>
        <v>90.76232328718127</v>
      </c>
      <c r="I46" s="1186">
        <f>SUM(I44:I45)</f>
        <v>328495.5</v>
      </c>
      <c r="J46" s="1186"/>
      <c r="K46" s="1186">
        <f>SUM(K44:K45)</f>
        <v>212565.6</v>
      </c>
      <c r="L46" s="1186"/>
      <c r="M46" s="816">
        <f>SUM(M44:M45)</f>
        <v>64.70883162783052</v>
      </c>
      <c r="N46" s="1186">
        <f>N44</f>
        <v>132712.1</v>
      </c>
      <c r="O46" s="1186"/>
      <c r="P46" s="1186">
        <f>P44</f>
        <v>100913.6</v>
      </c>
      <c r="Q46" s="1186"/>
      <c r="R46" s="816">
        <f>P46/N46*100</f>
        <v>76.03948697971022</v>
      </c>
    </row>
  </sheetData>
  <sheetProtection/>
  <mergeCells count="37">
    <mergeCell ref="C7:H7"/>
    <mergeCell ref="I7:Q7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D40:Q40"/>
    <mergeCell ref="D41:H41"/>
    <mergeCell ref="I41:M41"/>
    <mergeCell ref="N41:R41"/>
    <mergeCell ref="D42:H42"/>
    <mergeCell ref="I42:M42"/>
    <mergeCell ref="N42:R42"/>
    <mergeCell ref="D43:E43"/>
    <mergeCell ref="F43:G43"/>
    <mergeCell ref="I43:J43"/>
    <mergeCell ref="K43:L43"/>
    <mergeCell ref="N43:O43"/>
    <mergeCell ref="P43:Q43"/>
    <mergeCell ref="D44:E44"/>
    <mergeCell ref="F44:G44"/>
    <mergeCell ref="I44:J44"/>
    <mergeCell ref="K44:L44"/>
    <mergeCell ref="N44:O44"/>
    <mergeCell ref="P44:Q44"/>
    <mergeCell ref="D46:E46"/>
    <mergeCell ref="F46:G46"/>
    <mergeCell ref="I46:J46"/>
    <mergeCell ref="K46:L46"/>
    <mergeCell ref="N46:O46"/>
    <mergeCell ref="P46:Q4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J16" sqref="J15:J16"/>
    </sheetView>
  </sheetViews>
  <sheetFormatPr defaultColWidth="9.00390625" defaultRowHeight="12.75"/>
  <cols>
    <col min="1" max="1" width="7.25390625" style="0" customWidth="1"/>
    <col min="2" max="2" width="6.75390625" style="0" customWidth="1"/>
    <col min="3" max="3" width="14.125" style="0" customWidth="1"/>
    <col min="10" max="10" width="17.625" style="0" customWidth="1"/>
    <col min="11" max="11" width="20.125" style="0" customWidth="1"/>
    <col min="12" max="12" width="15.375" style="0" customWidth="1"/>
  </cols>
  <sheetData>
    <row r="1" spans="1:12" ht="12.75">
      <c r="A1" s="817"/>
      <c r="B1" s="817"/>
      <c r="C1" s="817" t="s">
        <v>614</v>
      </c>
      <c r="D1" s="817"/>
      <c r="E1" s="818" t="s">
        <v>1641</v>
      </c>
      <c r="F1" s="819" t="s">
        <v>1642</v>
      </c>
      <c r="G1" s="820"/>
      <c r="H1" s="817"/>
      <c r="I1" s="817"/>
      <c r="J1" s="820"/>
      <c r="K1" s="820"/>
      <c r="L1" s="820"/>
    </row>
    <row r="2" spans="1:12" ht="12.75">
      <c r="A2" s="817"/>
      <c r="B2" s="817"/>
      <c r="C2" s="817"/>
      <c r="D2" s="817"/>
      <c r="E2" s="817"/>
      <c r="F2" s="819" t="s">
        <v>1643</v>
      </c>
      <c r="G2" s="820"/>
      <c r="H2" s="817"/>
      <c r="I2" s="821"/>
      <c r="J2" s="817" t="s">
        <v>614</v>
      </c>
      <c r="K2" s="822"/>
      <c r="L2" s="820"/>
    </row>
    <row r="3" spans="1:12" ht="12.75">
      <c r="A3" s="817"/>
      <c r="B3" s="817"/>
      <c r="C3" s="817"/>
      <c r="D3" s="817"/>
      <c r="E3" s="817"/>
      <c r="F3" s="817"/>
      <c r="G3" s="819"/>
      <c r="H3" s="817"/>
      <c r="I3" s="821"/>
      <c r="J3" s="817"/>
      <c r="K3" s="822"/>
      <c r="L3" s="820"/>
    </row>
    <row r="4" spans="1:12" ht="15">
      <c r="A4" s="823"/>
      <c r="B4" s="824"/>
      <c r="C4" s="825" t="s">
        <v>1644</v>
      </c>
      <c r="D4" s="826"/>
      <c r="E4" s="827"/>
      <c r="F4" s="828"/>
      <c r="G4" s="828" t="s">
        <v>1645</v>
      </c>
      <c r="H4" s="828"/>
      <c r="I4" s="828"/>
      <c r="J4" s="829" t="s">
        <v>1646</v>
      </c>
      <c r="K4" s="826" t="s">
        <v>1647</v>
      </c>
      <c r="L4" s="825" t="s">
        <v>1648</v>
      </c>
    </row>
    <row r="5" spans="1:12" ht="15">
      <c r="A5" s="817"/>
      <c r="B5" s="830"/>
      <c r="C5" s="831" t="s">
        <v>1649</v>
      </c>
      <c r="D5" s="832"/>
      <c r="E5" s="833"/>
      <c r="F5" s="825" t="s">
        <v>1650</v>
      </c>
      <c r="G5" s="827"/>
      <c r="H5" s="1218" t="s">
        <v>1651</v>
      </c>
      <c r="I5" s="1219"/>
      <c r="J5" s="834" t="s">
        <v>1652</v>
      </c>
      <c r="K5" s="835" t="s">
        <v>1653</v>
      </c>
      <c r="L5" s="836" t="s">
        <v>713</v>
      </c>
    </row>
    <row r="6" spans="1:12" ht="15">
      <c r="A6" s="837" t="s">
        <v>420</v>
      </c>
      <c r="B6" s="836" t="s">
        <v>1654</v>
      </c>
      <c r="C6" s="829" t="s">
        <v>1655</v>
      </c>
      <c r="D6" s="838" t="s">
        <v>1133</v>
      </c>
      <c r="E6" s="839" t="s">
        <v>1135</v>
      </c>
      <c r="F6" s="1220" t="s">
        <v>1656</v>
      </c>
      <c r="G6" s="1221"/>
      <c r="H6" s="1222" t="s">
        <v>1657</v>
      </c>
      <c r="I6" s="1223"/>
      <c r="J6" s="834" t="s">
        <v>1658</v>
      </c>
      <c r="K6" s="840" t="s">
        <v>1659</v>
      </c>
      <c r="L6" s="831" t="s">
        <v>1660</v>
      </c>
    </row>
    <row r="7" spans="1:12" ht="12.75">
      <c r="A7" s="835"/>
      <c r="B7" s="841"/>
      <c r="C7" s="842" t="s">
        <v>1661</v>
      </c>
      <c r="D7" s="1224" t="s">
        <v>1662</v>
      </c>
      <c r="E7" s="1224" t="s">
        <v>1663</v>
      </c>
      <c r="F7" s="829" t="s">
        <v>1655</v>
      </c>
      <c r="G7" s="835" t="s">
        <v>1133</v>
      </c>
      <c r="H7" s="829" t="s">
        <v>1655</v>
      </c>
      <c r="I7" s="835" t="s">
        <v>1133</v>
      </c>
      <c r="J7" s="834" t="s">
        <v>1664</v>
      </c>
      <c r="K7" s="832" t="s">
        <v>1665</v>
      </c>
      <c r="L7" s="831" t="s">
        <v>1666</v>
      </c>
    </row>
    <row r="8" spans="1:12" ht="12.75">
      <c r="A8" s="843"/>
      <c r="B8" s="844"/>
      <c r="C8" s="845"/>
      <c r="D8" s="1225"/>
      <c r="E8" s="1225"/>
      <c r="F8" s="846" t="s">
        <v>1661</v>
      </c>
      <c r="G8" s="847" t="s">
        <v>1135</v>
      </c>
      <c r="H8" s="846" t="s">
        <v>1661</v>
      </c>
      <c r="I8" s="847" t="s">
        <v>1135</v>
      </c>
      <c r="J8" s="845" t="s">
        <v>614</v>
      </c>
      <c r="K8" s="843"/>
      <c r="L8" s="844"/>
    </row>
    <row r="9" spans="1:12" ht="12.75">
      <c r="A9" s="118" t="s">
        <v>739</v>
      </c>
      <c r="B9" s="848" t="s">
        <v>653</v>
      </c>
      <c r="C9" s="849">
        <f aca="true" t="shared" si="0" ref="C9:C17">F9+H9</f>
        <v>8839</v>
      </c>
      <c r="D9" s="849">
        <v>2917</v>
      </c>
      <c r="E9" s="849">
        <f>G9+I9</f>
        <v>1340.5</v>
      </c>
      <c r="F9" s="849">
        <v>300</v>
      </c>
      <c r="G9" s="849"/>
      <c r="H9" s="849">
        <v>8539</v>
      </c>
      <c r="I9" s="850">
        <v>1340.5</v>
      </c>
      <c r="J9" s="849">
        <v>2949.2</v>
      </c>
      <c r="K9" s="849"/>
      <c r="L9" s="849"/>
    </row>
    <row r="10" spans="1:12" ht="12.75">
      <c r="A10" s="118" t="s">
        <v>740</v>
      </c>
      <c r="B10" s="848" t="s">
        <v>285</v>
      </c>
      <c r="C10" s="849">
        <f t="shared" si="0"/>
        <v>6185</v>
      </c>
      <c r="D10" s="849">
        <v>2884.8</v>
      </c>
      <c r="E10" s="849">
        <f aca="true" t="shared" si="1" ref="E10:E31">G10+I10</f>
        <v>2597</v>
      </c>
      <c r="F10" s="849">
        <v>200</v>
      </c>
      <c r="G10" s="849">
        <v>28</v>
      </c>
      <c r="H10" s="849">
        <v>5985</v>
      </c>
      <c r="I10" s="850">
        <v>2569</v>
      </c>
      <c r="J10" s="849">
        <v>4184.6</v>
      </c>
      <c r="K10" s="849"/>
      <c r="L10" s="849"/>
    </row>
    <row r="11" spans="1:12" ht="12.75">
      <c r="A11" s="118" t="s">
        <v>741</v>
      </c>
      <c r="B11" s="848" t="s">
        <v>286</v>
      </c>
      <c r="C11" s="849">
        <f t="shared" si="0"/>
        <v>4555</v>
      </c>
      <c r="D11" s="849">
        <v>1211.7</v>
      </c>
      <c r="E11" s="849">
        <f t="shared" si="1"/>
        <v>1417</v>
      </c>
      <c r="F11" s="849">
        <v>200</v>
      </c>
      <c r="G11" s="849">
        <v>100</v>
      </c>
      <c r="H11" s="849">
        <v>4355</v>
      </c>
      <c r="I11" s="850">
        <v>1317</v>
      </c>
      <c r="J11" s="849">
        <v>3395.8</v>
      </c>
      <c r="K11" s="849"/>
      <c r="L11" s="849"/>
    </row>
    <row r="12" spans="1:12" ht="12.75">
      <c r="A12" s="118" t="s">
        <v>742</v>
      </c>
      <c r="B12" s="848" t="s">
        <v>287</v>
      </c>
      <c r="C12" s="849">
        <f t="shared" si="0"/>
        <v>8435</v>
      </c>
      <c r="D12" s="849">
        <v>2854.2</v>
      </c>
      <c r="E12" s="849">
        <f t="shared" si="1"/>
        <v>1796.7</v>
      </c>
      <c r="F12" s="849">
        <v>200</v>
      </c>
      <c r="G12" s="849">
        <v>185</v>
      </c>
      <c r="H12" s="849">
        <v>8235</v>
      </c>
      <c r="I12" s="850">
        <v>1611.7</v>
      </c>
      <c r="J12" s="849">
        <v>4959.8</v>
      </c>
      <c r="K12" s="849"/>
      <c r="L12" s="849"/>
    </row>
    <row r="13" spans="1:12" ht="12.75">
      <c r="A13" s="118"/>
      <c r="B13" s="848"/>
      <c r="C13" s="849"/>
      <c r="D13" s="849"/>
      <c r="E13" s="849"/>
      <c r="F13" s="850"/>
      <c r="G13" s="850"/>
      <c r="H13" s="850"/>
      <c r="I13" s="850"/>
      <c r="J13" s="851"/>
      <c r="K13" s="851"/>
      <c r="L13" s="850"/>
    </row>
    <row r="14" spans="1:12" ht="12.75">
      <c r="A14" s="118" t="s">
        <v>743</v>
      </c>
      <c r="B14" s="848" t="s">
        <v>288</v>
      </c>
      <c r="C14" s="849">
        <f t="shared" si="0"/>
        <v>8778</v>
      </c>
      <c r="D14" s="849">
        <v>2526.9</v>
      </c>
      <c r="E14" s="849">
        <f t="shared" si="1"/>
        <v>4773.5</v>
      </c>
      <c r="F14" s="849">
        <v>200</v>
      </c>
      <c r="G14" s="849">
        <v>20</v>
      </c>
      <c r="H14" s="849">
        <v>8578</v>
      </c>
      <c r="I14" s="850">
        <v>4753.5</v>
      </c>
      <c r="J14" s="849">
        <v>6335.6</v>
      </c>
      <c r="K14" s="849"/>
      <c r="L14" s="849"/>
    </row>
    <row r="15" spans="1:12" ht="12.75">
      <c r="A15" s="118" t="s">
        <v>744</v>
      </c>
      <c r="B15" s="848" t="s">
        <v>289</v>
      </c>
      <c r="C15" s="849">
        <f t="shared" si="0"/>
        <v>9023</v>
      </c>
      <c r="D15" s="849">
        <v>2562</v>
      </c>
      <c r="E15" s="849">
        <f t="shared" si="1"/>
        <v>3499</v>
      </c>
      <c r="F15" s="849">
        <v>300</v>
      </c>
      <c r="G15" s="849">
        <v>217</v>
      </c>
      <c r="H15" s="849">
        <v>8723</v>
      </c>
      <c r="I15" s="850">
        <v>3282</v>
      </c>
      <c r="J15" s="849">
        <v>8854.9</v>
      </c>
      <c r="K15" s="849"/>
      <c r="L15" s="849"/>
    </row>
    <row r="16" spans="1:12" ht="12.75">
      <c r="A16" s="118" t="s">
        <v>406</v>
      </c>
      <c r="B16" s="848" t="s">
        <v>290</v>
      </c>
      <c r="C16" s="849">
        <f t="shared" si="0"/>
        <v>7990</v>
      </c>
      <c r="D16" s="849">
        <v>3178.6</v>
      </c>
      <c r="E16" s="849">
        <f t="shared" si="1"/>
        <v>5679</v>
      </c>
      <c r="F16" s="849">
        <v>200</v>
      </c>
      <c r="G16" s="849"/>
      <c r="H16" s="849">
        <v>7790</v>
      </c>
      <c r="I16" s="850">
        <v>5679</v>
      </c>
      <c r="J16" s="849">
        <v>8662.6</v>
      </c>
      <c r="K16" s="849"/>
      <c r="L16" s="849"/>
    </row>
    <row r="17" spans="1:12" ht="12.75">
      <c r="A17" s="118" t="s">
        <v>407</v>
      </c>
      <c r="B17" s="848" t="s">
        <v>291</v>
      </c>
      <c r="C17" s="849">
        <f t="shared" si="0"/>
        <v>6611</v>
      </c>
      <c r="D17" s="849">
        <v>1022.2</v>
      </c>
      <c r="E17" s="849">
        <f t="shared" si="1"/>
        <v>2164.3</v>
      </c>
      <c r="F17" s="849">
        <v>200</v>
      </c>
      <c r="G17" s="849">
        <v>97.3</v>
      </c>
      <c r="H17" s="849">
        <v>6411</v>
      </c>
      <c r="I17" s="850">
        <v>2067</v>
      </c>
      <c r="J17" s="849">
        <v>6419.8</v>
      </c>
      <c r="K17" s="849"/>
      <c r="L17" s="849"/>
    </row>
    <row r="18" spans="1:12" ht="12.75">
      <c r="A18" s="118"/>
      <c r="B18" s="848"/>
      <c r="C18" s="849"/>
      <c r="D18" s="849"/>
      <c r="E18" s="849"/>
      <c r="F18" s="850"/>
      <c r="G18" s="850"/>
      <c r="H18" s="850"/>
      <c r="I18" s="850"/>
      <c r="J18" s="851"/>
      <c r="K18" s="851"/>
      <c r="L18" s="850"/>
    </row>
    <row r="19" spans="1:12" ht="12.75">
      <c r="A19" s="118" t="s">
        <v>397</v>
      </c>
      <c r="B19" s="848" t="s">
        <v>292</v>
      </c>
      <c r="C19" s="849">
        <f>F19+H19</f>
        <v>4285</v>
      </c>
      <c r="D19" s="849">
        <v>453</v>
      </c>
      <c r="E19" s="849">
        <f t="shared" si="1"/>
        <v>1950</v>
      </c>
      <c r="F19" s="849">
        <v>200</v>
      </c>
      <c r="G19" s="849">
        <v>100</v>
      </c>
      <c r="H19" s="849">
        <v>4085</v>
      </c>
      <c r="I19" s="850">
        <v>1850</v>
      </c>
      <c r="J19" s="849">
        <v>3507.2</v>
      </c>
      <c r="K19" s="849"/>
      <c r="L19" s="849"/>
    </row>
    <row r="20" spans="1:12" ht="12.75">
      <c r="A20" s="118" t="s">
        <v>398</v>
      </c>
      <c r="B20" s="848" t="s">
        <v>293</v>
      </c>
      <c r="C20" s="849">
        <f>F20+H20</f>
        <v>4435</v>
      </c>
      <c r="D20" s="849">
        <v>1074.1</v>
      </c>
      <c r="E20" s="849">
        <f t="shared" si="1"/>
        <v>1595</v>
      </c>
      <c r="F20" s="849">
        <v>100</v>
      </c>
      <c r="G20" s="849">
        <v>106</v>
      </c>
      <c r="H20" s="849">
        <v>4335</v>
      </c>
      <c r="I20" s="850">
        <v>1489</v>
      </c>
      <c r="J20" s="849">
        <v>3509.1</v>
      </c>
      <c r="K20" s="849">
        <v>15</v>
      </c>
      <c r="L20" s="849"/>
    </row>
    <row r="21" spans="1:12" ht="12.75">
      <c r="A21" s="118" t="s">
        <v>706</v>
      </c>
      <c r="B21" s="848" t="s">
        <v>294</v>
      </c>
      <c r="C21" s="849">
        <f>F21+H21</f>
        <v>1735</v>
      </c>
      <c r="D21" s="849">
        <v>875</v>
      </c>
      <c r="E21" s="849">
        <f t="shared" si="1"/>
        <v>1079</v>
      </c>
      <c r="F21" s="849">
        <v>100</v>
      </c>
      <c r="G21" s="849"/>
      <c r="H21" s="849">
        <v>1635</v>
      </c>
      <c r="I21" s="850">
        <v>1079</v>
      </c>
      <c r="J21" s="849">
        <v>649.5</v>
      </c>
      <c r="K21" s="849">
        <v>100</v>
      </c>
      <c r="L21" s="849"/>
    </row>
    <row r="22" spans="1:12" ht="12.75">
      <c r="A22" s="118" t="s">
        <v>408</v>
      </c>
      <c r="B22" s="848" t="s">
        <v>295</v>
      </c>
      <c r="C22" s="849"/>
      <c r="D22" s="849"/>
      <c r="E22" s="849"/>
      <c r="F22" s="849"/>
      <c r="G22" s="849"/>
      <c r="H22" s="849"/>
      <c r="I22" s="850"/>
      <c r="J22" s="849"/>
      <c r="K22" s="849"/>
      <c r="L22" s="849"/>
    </row>
    <row r="23" spans="1:12" ht="12.75">
      <c r="A23" s="118"/>
      <c r="B23" s="848"/>
      <c r="C23" s="849"/>
      <c r="D23" s="849"/>
      <c r="E23" s="849"/>
      <c r="F23" s="850"/>
      <c r="G23" s="850"/>
      <c r="H23" s="850"/>
      <c r="I23" s="850"/>
      <c r="J23" s="851"/>
      <c r="K23" s="851"/>
      <c r="L23" s="850"/>
    </row>
    <row r="24" spans="1:12" ht="12.75">
      <c r="A24" s="118" t="s">
        <v>409</v>
      </c>
      <c r="B24" s="848" t="s">
        <v>296</v>
      </c>
      <c r="C24" s="849"/>
      <c r="D24" s="849"/>
      <c r="E24" s="849"/>
      <c r="F24" s="849"/>
      <c r="G24" s="849"/>
      <c r="H24" s="849"/>
      <c r="I24" s="850"/>
      <c r="J24" s="852"/>
      <c r="K24" s="852"/>
      <c r="L24" s="849"/>
    </row>
    <row r="25" spans="1:12" ht="12.75">
      <c r="A25" s="118" t="s">
        <v>410</v>
      </c>
      <c r="B25" s="848" t="s">
        <v>297</v>
      </c>
      <c r="C25" s="849">
        <f>F25+H25</f>
        <v>4435</v>
      </c>
      <c r="D25" s="849">
        <v>933</v>
      </c>
      <c r="E25" s="849">
        <f t="shared" si="1"/>
        <v>190</v>
      </c>
      <c r="F25" s="849">
        <v>100</v>
      </c>
      <c r="G25" s="849"/>
      <c r="H25" s="849">
        <v>4335</v>
      </c>
      <c r="I25" s="850">
        <v>190</v>
      </c>
      <c r="J25" s="849">
        <v>432.5</v>
      </c>
      <c r="K25" s="849"/>
      <c r="L25" s="849"/>
    </row>
    <row r="26" spans="1:12" ht="12.75">
      <c r="A26" s="118" t="s">
        <v>411</v>
      </c>
      <c r="B26" s="848" t="s">
        <v>298</v>
      </c>
      <c r="C26" s="849">
        <f>F26+H26</f>
        <v>8635</v>
      </c>
      <c r="D26" s="849">
        <v>2100</v>
      </c>
      <c r="E26" s="849">
        <f t="shared" si="1"/>
        <v>370</v>
      </c>
      <c r="F26" s="849">
        <v>100</v>
      </c>
      <c r="G26" s="849"/>
      <c r="H26" s="849">
        <v>8535</v>
      </c>
      <c r="I26" s="850">
        <v>370</v>
      </c>
      <c r="J26" s="849">
        <v>1700</v>
      </c>
      <c r="K26" s="849"/>
      <c r="L26" s="849"/>
    </row>
    <row r="27" spans="1:12" ht="12.75">
      <c r="A27" s="118" t="s">
        <v>412</v>
      </c>
      <c r="B27" s="848" t="s">
        <v>299</v>
      </c>
      <c r="C27" s="849">
        <f>F27+H27</f>
        <v>3829</v>
      </c>
      <c r="D27" s="849">
        <v>1010.8</v>
      </c>
      <c r="E27" s="849">
        <f t="shared" si="1"/>
        <v>609.3</v>
      </c>
      <c r="F27" s="849">
        <v>100</v>
      </c>
      <c r="G27" s="849">
        <v>42</v>
      </c>
      <c r="H27" s="849">
        <v>3729</v>
      </c>
      <c r="I27" s="850">
        <v>567.3</v>
      </c>
      <c r="J27" s="849">
        <v>1590.5</v>
      </c>
      <c r="K27" s="849">
        <v>50</v>
      </c>
      <c r="L27" s="849"/>
    </row>
    <row r="28" spans="1:12" ht="12.75">
      <c r="A28" s="118"/>
      <c r="B28" s="848"/>
      <c r="C28" s="849"/>
      <c r="D28" s="849"/>
      <c r="E28" s="849"/>
      <c r="F28" s="850"/>
      <c r="G28" s="850"/>
      <c r="H28" s="850"/>
      <c r="I28" s="850"/>
      <c r="J28" s="851"/>
      <c r="K28" s="851"/>
      <c r="L28" s="850"/>
    </row>
    <row r="29" spans="1:12" ht="12.75">
      <c r="A29" s="118" t="s">
        <v>413</v>
      </c>
      <c r="B29" s="848" t="s">
        <v>300</v>
      </c>
      <c r="C29" s="849">
        <f>F29+H29</f>
        <v>8737</v>
      </c>
      <c r="D29" s="849">
        <v>1562</v>
      </c>
      <c r="E29" s="849">
        <f t="shared" si="1"/>
        <v>3025</v>
      </c>
      <c r="F29" s="849">
        <v>300</v>
      </c>
      <c r="G29" s="849">
        <v>120</v>
      </c>
      <c r="H29" s="849">
        <v>8437</v>
      </c>
      <c r="I29" s="850">
        <v>2905</v>
      </c>
      <c r="J29" s="849">
        <v>7369.3</v>
      </c>
      <c r="K29" s="849">
        <v>700</v>
      </c>
      <c r="L29" s="849">
        <v>165.9</v>
      </c>
    </row>
    <row r="30" spans="1:12" ht="12.75">
      <c r="A30" s="118" t="s">
        <v>414</v>
      </c>
      <c r="B30" s="848" t="s">
        <v>301</v>
      </c>
      <c r="C30" s="849"/>
      <c r="D30" s="849"/>
      <c r="E30" s="849"/>
      <c r="F30" s="849"/>
      <c r="G30" s="849"/>
      <c r="H30" s="849"/>
      <c r="I30" s="850"/>
      <c r="J30" s="849">
        <v>310</v>
      </c>
      <c r="K30" s="849"/>
      <c r="L30" s="849"/>
    </row>
    <row r="31" spans="1:12" ht="12.75">
      <c r="A31" s="118" t="s">
        <v>415</v>
      </c>
      <c r="B31" s="848" t="s">
        <v>302</v>
      </c>
      <c r="C31" s="849">
        <f>F31+H31</f>
        <v>1825</v>
      </c>
      <c r="D31" s="849">
        <v>596.5</v>
      </c>
      <c r="E31" s="849">
        <f t="shared" si="1"/>
        <v>890.3000000000001</v>
      </c>
      <c r="F31" s="849">
        <v>200</v>
      </c>
      <c r="G31" s="849">
        <v>32.7</v>
      </c>
      <c r="H31" s="849">
        <v>1625</v>
      </c>
      <c r="I31" s="850">
        <v>857.6</v>
      </c>
      <c r="J31" s="849">
        <v>1367.3</v>
      </c>
      <c r="K31" s="852">
        <v>30</v>
      </c>
      <c r="L31" s="849"/>
    </row>
    <row r="32" spans="1:12" ht="12.75">
      <c r="A32" s="660" t="s">
        <v>614</v>
      </c>
      <c r="B32" s="660"/>
      <c r="C32" s="849"/>
      <c r="D32" s="853"/>
      <c r="E32" s="853"/>
      <c r="F32" s="853"/>
      <c r="G32" s="853"/>
      <c r="H32" s="853"/>
      <c r="I32" s="853"/>
      <c r="J32" s="854"/>
      <c r="K32" s="854"/>
      <c r="L32" s="854"/>
    </row>
    <row r="33" spans="1:12" ht="12.75">
      <c r="A33" s="855" t="s">
        <v>256</v>
      </c>
      <c r="B33" s="856" t="s">
        <v>131</v>
      </c>
      <c r="C33" s="857">
        <f>F33+H33</f>
        <v>98332</v>
      </c>
      <c r="D33" s="858">
        <f>SUM(D9:D32)</f>
        <v>27761.8</v>
      </c>
      <c r="E33" s="858">
        <f>SUM(E9:E32)</f>
        <v>32975.6</v>
      </c>
      <c r="F33" s="858">
        <f aca="true" t="shared" si="2" ref="F33:L33">SUM(F9:F32)</f>
        <v>3000</v>
      </c>
      <c r="G33" s="858">
        <f t="shared" si="2"/>
        <v>1048</v>
      </c>
      <c r="H33" s="858">
        <f>SUM(H9:H32)</f>
        <v>95332</v>
      </c>
      <c r="I33" s="858">
        <f t="shared" si="2"/>
        <v>31927.6</v>
      </c>
      <c r="J33" s="858">
        <f t="shared" si="2"/>
        <v>66197.7</v>
      </c>
      <c r="K33" s="858">
        <f t="shared" si="2"/>
        <v>895</v>
      </c>
      <c r="L33" s="859">
        <f t="shared" si="2"/>
        <v>165.9</v>
      </c>
    </row>
    <row r="34" spans="1:12" ht="14.25">
      <c r="A34" s="860" t="s">
        <v>940</v>
      </c>
      <c r="B34" s="861" t="s">
        <v>1138</v>
      </c>
      <c r="C34" s="862">
        <v>82674</v>
      </c>
      <c r="D34" s="862"/>
      <c r="E34" s="862"/>
      <c r="F34" s="862">
        <v>1850</v>
      </c>
      <c r="G34" s="862">
        <v>1216.1</v>
      </c>
      <c r="H34" s="862">
        <v>80824</v>
      </c>
      <c r="I34" s="862">
        <v>26545.7</v>
      </c>
      <c r="J34" s="862">
        <v>62012.5</v>
      </c>
      <c r="K34" s="862">
        <v>8200.4</v>
      </c>
      <c r="L34" s="862">
        <v>230</v>
      </c>
    </row>
  </sheetData>
  <sheetProtection/>
  <mergeCells count="5">
    <mergeCell ref="H5:I5"/>
    <mergeCell ref="F6:G6"/>
    <mergeCell ref="H6:I6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44"/>
  <sheetViews>
    <sheetView zoomScalePageLayoutView="0" workbookViewId="0" topLeftCell="H1">
      <selection activeCell="K14" sqref="K13:K14"/>
    </sheetView>
  </sheetViews>
  <sheetFormatPr defaultColWidth="9.00390625" defaultRowHeight="12.75"/>
  <cols>
    <col min="1" max="2" width="5.75390625" style="0" customWidth="1"/>
  </cols>
  <sheetData>
    <row r="1" spans="1:30" ht="12.75">
      <c r="A1" s="49" t="s">
        <v>614</v>
      </c>
      <c r="B1" s="49"/>
      <c r="C1" s="49"/>
      <c r="D1" s="49"/>
      <c r="E1" s="49"/>
      <c r="F1" s="270" t="s">
        <v>1667</v>
      </c>
      <c r="G1" s="270"/>
      <c r="H1" s="270"/>
      <c r="I1" s="270"/>
      <c r="J1" s="270"/>
      <c r="K1" s="49"/>
      <c r="L1" s="49"/>
      <c r="M1" s="49"/>
      <c r="N1" s="49"/>
      <c r="O1" s="49"/>
      <c r="P1" s="49"/>
      <c r="Q1" s="49"/>
      <c r="R1" s="49"/>
      <c r="S1" s="49"/>
      <c r="T1" s="270" t="s">
        <v>1668</v>
      </c>
      <c r="U1" s="231"/>
      <c r="V1" s="231"/>
      <c r="W1" s="231"/>
      <c r="X1" s="231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637" t="s">
        <v>1669</v>
      </c>
      <c r="G2" s="637"/>
      <c r="H2" s="637"/>
      <c r="I2" s="637"/>
      <c r="J2" s="270"/>
      <c r="K2" s="49"/>
      <c r="L2" s="49"/>
      <c r="M2" s="49"/>
      <c r="N2" s="49"/>
      <c r="O2" s="49"/>
      <c r="P2" s="49"/>
      <c r="Q2" s="49"/>
      <c r="R2" s="49"/>
      <c r="S2" s="49"/>
      <c r="T2" s="637" t="s">
        <v>1670</v>
      </c>
      <c r="U2" s="231"/>
      <c r="V2" s="231"/>
      <c r="W2" s="231"/>
      <c r="X2" s="231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637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43" ht="12.75">
      <c r="A4" s="667"/>
      <c r="B4" s="370"/>
      <c r="C4" s="369" t="s">
        <v>1671</v>
      </c>
      <c r="D4" s="630" t="s">
        <v>1672</v>
      </c>
      <c r="E4" s="699"/>
      <c r="F4" s="699"/>
      <c r="G4" s="699"/>
      <c r="H4" s="699"/>
      <c r="I4" s="665"/>
      <c r="J4" s="630" t="s">
        <v>1673</v>
      </c>
      <c r="K4" s="699"/>
      <c r="L4" s="699"/>
      <c r="M4" s="699"/>
      <c r="N4" s="699"/>
      <c r="O4" s="699"/>
      <c r="P4" s="863"/>
      <c r="Q4" s="370"/>
      <c r="R4" s="630"/>
      <c r="S4" s="699" t="s">
        <v>1674</v>
      </c>
      <c r="T4" s="699"/>
      <c r="U4" s="699"/>
      <c r="V4" s="699"/>
      <c r="W4" s="699"/>
      <c r="X4" s="630" t="s">
        <v>1675</v>
      </c>
      <c r="Y4" s="699"/>
      <c r="Z4" s="699"/>
      <c r="AA4" s="699"/>
      <c r="AB4" s="699"/>
      <c r="AC4" s="665"/>
      <c r="AD4" s="632" t="s">
        <v>1676</v>
      </c>
      <c r="AL4" s="630"/>
      <c r="AM4" s="699" t="s">
        <v>1677</v>
      </c>
      <c r="AN4" s="699"/>
      <c r="AO4" s="699"/>
      <c r="AP4" s="699"/>
      <c r="AQ4" s="699"/>
    </row>
    <row r="5" spans="1:43" ht="12.75">
      <c r="A5" s="628"/>
      <c r="B5" s="371"/>
      <c r="C5" s="373" t="s">
        <v>1678</v>
      </c>
      <c r="D5" s="372" t="s">
        <v>1679</v>
      </c>
      <c r="E5" s="630"/>
      <c r="F5" s="699" t="s">
        <v>1680</v>
      </c>
      <c r="G5" s="699"/>
      <c r="H5" s="699"/>
      <c r="I5" s="665"/>
      <c r="J5" s="369"/>
      <c r="K5" s="630"/>
      <c r="L5" s="699" t="s">
        <v>1681</v>
      </c>
      <c r="M5" s="699"/>
      <c r="N5" s="699"/>
      <c r="O5" s="699"/>
      <c r="P5" s="343" t="s">
        <v>1104</v>
      </c>
      <c r="Q5" s="724" t="s">
        <v>52</v>
      </c>
      <c r="R5" s="369"/>
      <c r="S5" s="630"/>
      <c r="T5" s="699" t="s">
        <v>1682</v>
      </c>
      <c r="U5" s="699"/>
      <c r="V5" s="699"/>
      <c r="W5" s="699"/>
      <c r="X5" s="369"/>
      <c r="Y5" s="630"/>
      <c r="Z5" s="699" t="s">
        <v>1683</v>
      </c>
      <c r="AA5" s="699"/>
      <c r="AB5" s="699"/>
      <c r="AC5" s="665"/>
      <c r="AD5" s="615" t="s">
        <v>1130</v>
      </c>
      <c r="AL5" s="369"/>
      <c r="AM5" s="630"/>
      <c r="AN5" s="699" t="s">
        <v>1682</v>
      </c>
      <c r="AO5" s="699"/>
      <c r="AP5" s="699"/>
      <c r="AQ5" s="699"/>
    </row>
    <row r="6" spans="1:43" ht="12.75">
      <c r="A6" s="677" t="s">
        <v>1104</v>
      </c>
      <c r="B6" s="745" t="s">
        <v>52</v>
      </c>
      <c r="C6" s="373" t="s">
        <v>1684</v>
      </c>
      <c r="D6" s="373" t="s">
        <v>131</v>
      </c>
      <c r="E6" s="52" t="s">
        <v>1685</v>
      </c>
      <c r="F6" s="372" t="s">
        <v>1686</v>
      </c>
      <c r="G6" s="343" t="s">
        <v>1687</v>
      </c>
      <c r="H6" s="372" t="s">
        <v>1688</v>
      </c>
      <c r="I6" s="52" t="s">
        <v>1689</v>
      </c>
      <c r="J6" s="372" t="s">
        <v>1690</v>
      </c>
      <c r="K6" s="369" t="s">
        <v>1691</v>
      </c>
      <c r="L6" s="369" t="s">
        <v>1692</v>
      </c>
      <c r="M6" s="369" t="s">
        <v>1693</v>
      </c>
      <c r="N6" s="369" t="s">
        <v>1694</v>
      </c>
      <c r="O6" s="632" t="s">
        <v>1695</v>
      </c>
      <c r="P6" s="628"/>
      <c r="Q6" s="49"/>
      <c r="R6" s="372" t="s">
        <v>1696</v>
      </c>
      <c r="S6" s="52" t="s">
        <v>1691</v>
      </c>
      <c r="T6" s="369" t="s">
        <v>1697</v>
      </c>
      <c r="U6" s="52" t="s">
        <v>1698</v>
      </c>
      <c r="V6" s="369" t="s">
        <v>1699</v>
      </c>
      <c r="W6" s="52" t="s">
        <v>1700</v>
      </c>
      <c r="X6" s="372" t="s">
        <v>1690</v>
      </c>
      <c r="Y6" s="52" t="s">
        <v>1691</v>
      </c>
      <c r="Z6" s="369" t="s">
        <v>1692</v>
      </c>
      <c r="AA6" s="632" t="s">
        <v>1693</v>
      </c>
      <c r="AB6" s="369" t="s">
        <v>1694</v>
      </c>
      <c r="AC6" s="863" t="s">
        <v>1695</v>
      </c>
      <c r="AD6" s="726" t="s">
        <v>1701</v>
      </c>
      <c r="AL6" s="372" t="s">
        <v>1696</v>
      </c>
      <c r="AM6" s="632" t="s">
        <v>1691</v>
      </c>
      <c r="AN6" s="369" t="s">
        <v>1697</v>
      </c>
      <c r="AO6" s="53" t="s">
        <v>1698</v>
      </c>
      <c r="AP6" s="369" t="s">
        <v>1699</v>
      </c>
      <c r="AQ6" s="53" t="s">
        <v>1700</v>
      </c>
    </row>
    <row r="7" spans="1:43" ht="12.75">
      <c r="A7" s="677"/>
      <c r="B7" s="363"/>
      <c r="C7" s="864"/>
      <c r="D7" s="615"/>
      <c r="E7" s="373" t="s">
        <v>1702</v>
      </c>
      <c r="F7" s="373" t="s">
        <v>1703</v>
      </c>
      <c r="G7" s="341" t="s">
        <v>1704</v>
      </c>
      <c r="H7" s="373" t="s">
        <v>1705</v>
      </c>
      <c r="I7" s="341" t="s">
        <v>1706</v>
      </c>
      <c r="J7" s="373" t="s">
        <v>131</v>
      </c>
      <c r="K7" s="373" t="s">
        <v>1707</v>
      </c>
      <c r="L7" s="373" t="s">
        <v>1708</v>
      </c>
      <c r="M7" s="373" t="s">
        <v>1709</v>
      </c>
      <c r="N7" s="373" t="s">
        <v>1710</v>
      </c>
      <c r="O7" s="726" t="s">
        <v>1711</v>
      </c>
      <c r="P7" s="628"/>
      <c r="Q7" s="363"/>
      <c r="R7" s="373" t="s">
        <v>721</v>
      </c>
      <c r="S7" s="726" t="s">
        <v>1707</v>
      </c>
      <c r="T7" s="373" t="s">
        <v>1708</v>
      </c>
      <c r="U7" s="341" t="s">
        <v>1709</v>
      </c>
      <c r="V7" s="373" t="s">
        <v>1710</v>
      </c>
      <c r="W7" s="725" t="s">
        <v>1711</v>
      </c>
      <c r="X7" s="726" t="s">
        <v>131</v>
      </c>
      <c r="Y7" s="726" t="s">
        <v>1707</v>
      </c>
      <c r="Z7" s="373" t="s">
        <v>1708</v>
      </c>
      <c r="AA7" s="726" t="s">
        <v>1709</v>
      </c>
      <c r="AB7" s="373" t="s">
        <v>1710</v>
      </c>
      <c r="AC7" s="725" t="s">
        <v>1711</v>
      </c>
      <c r="AD7" s="726" t="s">
        <v>1712</v>
      </c>
      <c r="AL7" s="373" t="s">
        <v>721</v>
      </c>
      <c r="AM7" s="726" t="s">
        <v>1707</v>
      </c>
      <c r="AN7" s="373" t="s">
        <v>1708</v>
      </c>
      <c r="AO7" s="341" t="s">
        <v>1709</v>
      </c>
      <c r="AP7" s="373" t="s">
        <v>1710</v>
      </c>
      <c r="AQ7" s="725" t="s">
        <v>1711</v>
      </c>
    </row>
    <row r="8" spans="1:43" ht="12.75">
      <c r="A8" s="342"/>
      <c r="B8" s="728"/>
      <c r="C8" s="135"/>
      <c r="D8" s="135"/>
      <c r="E8" s="727" t="s">
        <v>1713</v>
      </c>
      <c r="F8" s="135"/>
      <c r="G8" s="135"/>
      <c r="H8" s="135"/>
      <c r="I8" s="727" t="s">
        <v>1714</v>
      </c>
      <c r="J8" s="367"/>
      <c r="K8" s="374" t="s">
        <v>1715</v>
      </c>
      <c r="L8" s="367"/>
      <c r="M8" s="367"/>
      <c r="N8" s="367"/>
      <c r="O8" s="135"/>
      <c r="P8" s="680"/>
      <c r="Q8" s="399"/>
      <c r="R8" s="367"/>
      <c r="S8" s="727" t="s">
        <v>1715</v>
      </c>
      <c r="T8" s="367"/>
      <c r="U8" s="135"/>
      <c r="V8" s="135"/>
      <c r="W8" s="367"/>
      <c r="X8" s="367"/>
      <c r="Y8" s="374" t="s">
        <v>1715</v>
      </c>
      <c r="Z8" s="367"/>
      <c r="AA8" s="135"/>
      <c r="AB8" s="135"/>
      <c r="AC8" s="367"/>
      <c r="AD8" s="341" t="s">
        <v>1716</v>
      </c>
      <c r="AL8" s="367"/>
      <c r="AM8" s="727" t="s">
        <v>1715</v>
      </c>
      <c r="AN8" s="367"/>
      <c r="AO8" s="135"/>
      <c r="AP8" s="135"/>
      <c r="AQ8" s="367"/>
    </row>
    <row r="9" spans="1:43" ht="12.75">
      <c r="A9" s="865" t="s">
        <v>739</v>
      </c>
      <c r="B9" s="866" t="s">
        <v>653</v>
      </c>
      <c r="C9" s="52">
        <f>(J9+R9)-D9</f>
        <v>0</v>
      </c>
      <c r="D9" s="867">
        <v>70383</v>
      </c>
      <c r="E9" s="867"/>
      <c r="F9" s="867">
        <v>2611</v>
      </c>
      <c r="G9" s="867">
        <v>6097</v>
      </c>
      <c r="H9" s="867">
        <v>36167</v>
      </c>
      <c r="I9" s="867">
        <v>25508</v>
      </c>
      <c r="J9" s="868">
        <v>21784</v>
      </c>
      <c r="K9" s="868"/>
      <c r="L9" s="868">
        <v>122</v>
      </c>
      <c r="M9" s="868">
        <v>1425</v>
      </c>
      <c r="N9" s="868">
        <v>12290</v>
      </c>
      <c r="O9" s="868">
        <v>7947</v>
      </c>
      <c r="P9" s="865" t="s">
        <v>739</v>
      </c>
      <c r="Q9" s="866" t="s">
        <v>653</v>
      </c>
      <c r="R9" s="869">
        <v>48599</v>
      </c>
      <c r="S9" s="869">
        <v>0</v>
      </c>
      <c r="T9" s="869">
        <v>2489</v>
      </c>
      <c r="U9" s="869">
        <v>4672</v>
      </c>
      <c r="V9" s="869">
        <v>23877</v>
      </c>
      <c r="W9" s="869">
        <v>17561</v>
      </c>
      <c r="X9" s="129">
        <f aca="true" t="shared" si="0" ref="X9:X15">R9/(J9+R9)*100</f>
        <v>69.04934430189108</v>
      </c>
      <c r="Y9" s="129"/>
      <c r="Z9" s="129"/>
      <c r="AA9" s="129">
        <f>U9/(M9+U9)*100</f>
        <v>76.62784976217813</v>
      </c>
      <c r="AB9" s="129">
        <f aca="true" t="shared" si="1" ref="AB9:AC15">V9/(N9+V9)*100</f>
        <v>66.01874637100119</v>
      </c>
      <c r="AC9" s="129">
        <f t="shared" si="1"/>
        <v>68.84506821389368</v>
      </c>
      <c r="AD9" s="128">
        <f>D9/AF9*100</f>
        <v>58.42803895036568</v>
      </c>
      <c r="AF9" s="49">
        <f>AG9+AH9+AI9+AJ9+AK9</f>
        <v>120461</v>
      </c>
      <c r="AG9" s="52"/>
      <c r="AH9" s="52">
        <v>6013</v>
      </c>
      <c r="AI9" s="52">
        <v>15095</v>
      </c>
      <c r="AJ9" s="52">
        <v>57742</v>
      </c>
      <c r="AK9" s="49">
        <v>41611</v>
      </c>
      <c r="AL9" s="601">
        <f>R9+J9</f>
        <v>70383</v>
      </c>
      <c r="AM9" s="601">
        <f aca="true" t="shared" si="2" ref="AM9:AQ33">S9+K9</f>
        <v>0</v>
      </c>
      <c r="AN9" s="601">
        <f t="shared" si="2"/>
        <v>2611</v>
      </c>
      <c r="AO9" s="601">
        <f t="shared" si="2"/>
        <v>6097</v>
      </c>
      <c r="AP9" s="601">
        <f t="shared" si="2"/>
        <v>36167</v>
      </c>
      <c r="AQ9" s="601">
        <f t="shared" si="2"/>
        <v>25508</v>
      </c>
    </row>
    <row r="10" spans="1:43" ht="12.75">
      <c r="A10" s="865" t="s">
        <v>740</v>
      </c>
      <c r="B10" s="866" t="s">
        <v>285</v>
      </c>
      <c r="C10" s="52">
        <f>(J10+R10)-D10</f>
        <v>40</v>
      </c>
      <c r="D10" s="867">
        <v>43808</v>
      </c>
      <c r="E10" s="867"/>
      <c r="F10" s="867">
        <v>1744</v>
      </c>
      <c r="G10" s="867">
        <v>8017</v>
      </c>
      <c r="H10" s="867">
        <v>19487</v>
      </c>
      <c r="I10" s="867">
        <v>14560</v>
      </c>
      <c r="J10" s="870">
        <v>12537</v>
      </c>
      <c r="K10" s="870"/>
      <c r="L10" s="870">
        <v>453</v>
      </c>
      <c r="M10" s="870">
        <v>2004</v>
      </c>
      <c r="N10" s="870">
        <v>5852</v>
      </c>
      <c r="O10" s="870">
        <v>4228</v>
      </c>
      <c r="P10" s="865" t="s">
        <v>740</v>
      </c>
      <c r="Q10" s="866" t="s">
        <v>285</v>
      </c>
      <c r="R10" s="869">
        <v>31311</v>
      </c>
      <c r="S10" s="869">
        <v>0</v>
      </c>
      <c r="T10" s="869">
        <v>1291</v>
      </c>
      <c r="U10" s="869">
        <v>6013</v>
      </c>
      <c r="V10" s="869">
        <v>13655</v>
      </c>
      <c r="W10" s="869">
        <v>10352</v>
      </c>
      <c r="X10" s="129">
        <f t="shared" si="0"/>
        <v>71.4080459770115</v>
      </c>
      <c r="Y10" s="129"/>
      <c r="Z10" s="129">
        <f>T10/(L10+T10)*100</f>
        <v>74.02522935779817</v>
      </c>
      <c r="AA10" s="129">
        <f>U10/(M10+U10)*100</f>
        <v>75.0031183734564</v>
      </c>
      <c r="AB10" s="129">
        <f t="shared" si="1"/>
        <v>70.00051263648946</v>
      </c>
      <c r="AC10" s="129">
        <f t="shared" si="1"/>
        <v>71.00137174211248</v>
      </c>
      <c r="AD10" s="129">
        <f>D10/AF10*100</f>
        <v>72.47340645524179</v>
      </c>
      <c r="AF10" s="49">
        <f aca="true" t="shared" si="3" ref="AF10:AF33">AG10+AH10+AI10+AJ10+AK10</f>
        <v>60447</v>
      </c>
      <c r="AG10" s="49"/>
      <c r="AH10" s="49">
        <v>3145</v>
      </c>
      <c r="AI10" s="49">
        <v>13751</v>
      </c>
      <c r="AJ10" s="49">
        <v>26039</v>
      </c>
      <c r="AK10" s="49">
        <v>17512</v>
      </c>
      <c r="AL10" s="601">
        <f aca="true" t="shared" si="4" ref="AL10:AL33">R10+J10</f>
        <v>43848</v>
      </c>
      <c r="AM10" s="601">
        <f t="shared" si="2"/>
        <v>0</v>
      </c>
      <c r="AN10" s="601">
        <f t="shared" si="2"/>
        <v>1744</v>
      </c>
      <c r="AO10" s="601">
        <f t="shared" si="2"/>
        <v>8017</v>
      </c>
      <c r="AP10" s="601">
        <f t="shared" si="2"/>
        <v>19507</v>
      </c>
      <c r="AQ10" s="601">
        <f t="shared" si="2"/>
        <v>14580</v>
      </c>
    </row>
    <row r="11" spans="1:43" ht="12.75">
      <c r="A11" s="865" t="s">
        <v>741</v>
      </c>
      <c r="B11" s="866" t="s">
        <v>286</v>
      </c>
      <c r="C11" s="52">
        <f>(J11+R11)-D11</f>
        <v>15</v>
      </c>
      <c r="D11" s="867">
        <v>26346</v>
      </c>
      <c r="E11" s="867"/>
      <c r="F11" s="867">
        <v>462</v>
      </c>
      <c r="G11" s="867">
        <v>4188</v>
      </c>
      <c r="H11" s="867">
        <v>12091</v>
      </c>
      <c r="I11" s="867">
        <v>9605</v>
      </c>
      <c r="J11" s="870">
        <v>5614</v>
      </c>
      <c r="K11" s="870"/>
      <c r="L11" s="870">
        <v>46</v>
      </c>
      <c r="M11" s="870">
        <v>266</v>
      </c>
      <c r="N11" s="870">
        <v>2615</v>
      </c>
      <c r="O11" s="870">
        <v>2687</v>
      </c>
      <c r="P11" s="865" t="s">
        <v>741</v>
      </c>
      <c r="Q11" s="866" t="s">
        <v>286</v>
      </c>
      <c r="R11" s="869">
        <v>20747</v>
      </c>
      <c r="S11" s="869">
        <v>0</v>
      </c>
      <c r="T11" s="869">
        <v>416</v>
      </c>
      <c r="U11" s="869">
        <v>3922</v>
      </c>
      <c r="V11" s="869">
        <v>9482</v>
      </c>
      <c r="W11" s="869">
        <v>6927</v>
      </c>
      <c r="X11" s="129">
        <f t="shared" si="0"/>
        <v>78.70338758013733</v>
      </c>
      <c r="Y11" s="129"/>
      <c r="Z11" s="129">
        <f>T11/(L11+T11)*100</f>
        <v>90.04329004329004</v>
      </c>
      <c r="AA11" s="129">
        <f>U11/(M11+U11)*100</f>
        <v>93.64851957975168</v>
      </c>
      <c r="AB11" s="129">
        <f t="shared" si="1"/>
        <v>78.38307018268992</v>
      </c>
      <c r="AC11" s="129">
        <f t="shared" si="1"/>
        <v>72.05117536925317</v>
      </c>
      <c r="AD11" s="129">
        <f>D11/AF11*100</f>
        <v>68.32114516881904</v>
      </c>
      <c r="AF11" s="49">
        <f t="shared" si="3"/>
        <v>38562</v>
      </c>
      <c r="AG11" s="49"/>
      <c r="AH11" s="49">
        <v>1629</v>
      </c>
      <c r="AI11" s="49">
        <v>10440</v>
      </c>
      <c r="AJ11" s="49">
        <v>14500</v>
      </c>
      <c r="AK11" s="49">
        <v>11993</v>
      </c>
      <c r="AL11" s="601">
        <f t="shared" si="4"/>
        <v>26361</v>
      </c>
      <c r="AM11" s="601">
        <f t="shared" si="2"/>
        <v>0</v>
      </c>
      <c r="AN11" s="601">
        <f t="shared" si="2"/>
        <v>462</v>
      </c>
      <c r="AO11" s="601">
        <f t="shared" si="2"/>
        <v>4188</v>
      </c>
      <c r="AP11" s="601">
        <f t="shared" si="2"/>
        <v>12097</v>
      </c>
      <c r="AQ11" s="601">
        <f t="shared" si="2"/>
        <v>9614</v>
      </c>
    </row>
    <row r="12" spans="1:43" ht="12.75">
      <c r="A12" s="865" t="s">
        <v>742</v>
      </c>
      <c r="B12" s="866" t="s">
        <v>287</v>
      </c>
      <c r="C12" s="52">
        <f>(J12+R12)-D12</f>
        <v>0</v>
      </c>
      <c r="D12" s="867">
        <v>55466</v>
      </c>
      <c r="E12" s="867"/>
      <c r="F12" s="867">
        <v>1011</v>
      </c>
      <c r="G12" s="867">
        <v>5775</v>
      </c>
      <c r="H12" s="867">
        <v>29847</v>
      </c>
      <c r="I12" s="867">
        <v>18833</v>
      </c>
      <c r="J12" s="870">
        <v>16603</v>
      </c>
      <c r="K12" s="870"/>
      <c r="L12" s="870">
        <v>154</v>
      </c>
      <c r="M12" s="870">
        <v>447</v>
      </c>
      <c r="N12" s="870">
        <v>9491</v>
      </c>
      <c r="O12" s="870">
        <v>6511</v>
      </c>
      <c r="P12" s="865" t="s">
        <v>742</v>
      </c>
      <c r="Q12" s="866" t="s">
        <v>287</v>
      </c>
      <c r="R12" s="869">
        <v>38863</v>
      </c>
      <c r="S12" s="869">
        <v>0</v>
      </c>
      <c r="T12" s="869">
        <v>857</v>
      </c>
      <c r="U12" s="869">
        <v>5328</v>
      </c>
      <c r="V12" s="869">
        <v>20356</v>
      </c>
      <c r="W12" s="869">
        <v>12322</v>
      </c>
      <c r="X12" s="129">
        <f t="shared" si="0"/>
        <v>70.06634695128547</v>
      </c>
      <c r="Y12" s="129"/>
      <c r="Z12" s="129">
        <f>T12/(L12+T12)*100</f>
        <v>84.7675568743818</v>
      </c>
      <c r="AA12" s="129">
        <f>U12/(M12+U12)*100</f>
        <v>92.25974025974027</v>
      </c>
      <c r="AB12" s="129">
        <f t="shared" si="1"/>
        <v>68.20115924548531</v>
      </c>
      <c r="AC12" s="129">
        <f t="shared" si="1"/>
        <v>65.42770668507407</v>
      </c>
      <c r="AD12" s="129">
        <f>D12/AF12*100</f>
        <v>63.22713023653462</v>
      </c>
      <c r="AF12" s="49">
        <f t="shared" si="3"/>
        <v>87725</v>
      </c>
      <c r="AG12" s="49"/>
      <c r="AH12" s="49">
        <v>2661</v>
      </c>
      <c r="AI12" s="49">
        <v>13934</v>
      </c>
      <c r="AJ12" s="49">
        <v>43368</v>
      </c>
      <c r="AK12" s="49">
        <v>27762</v>
      </c>
      <c r="AL12" s="601">
        <f t="shared" si="4"/>
        <v>55466</v>
      </c>
      <c r="AM12" s="601">
        <f t="shared" si="2"/>
        <v>0</v>
      </c>
      <c r="AN12" s="601">
        <f t="shared" si="2"/>
        <v>1011</v>
      </c>
      <c r="AO12" s="601">
        <f t="shared" si="2"/>
        <v>5775</v>
      </c>
      <c r="AP12" s="601">
        <f t="shared" si="2"/>
        <v>29847</v>
      </c>
      <c r="AQ12" s="601">
        <f t="shared" si="2"/>
        <v>18833</v>
      </c>
    </row>
    <row r="13" spans="1:43" ht="12.75">
      <c r="A13" s="865"/>
      <c r="B13" s="866"/>
      <c r="C13" s="52"/>
      <c r="D13" s="871"/>
      <c r="E13" s="871"/>
      <c r="F13" s="871"/>
      <c r="G13" s="871"/>
      <c r="H13" s="871"/>
      <c r="I13" s="871"/>
      <c r="J13" s="872"/>
      <c r="K13" s="872"/>
      <c r="L13" s="872"/>
      <c r="M13" s="872"/>
      <c r="N13" s="872"/>
      <c r="O13" s="872"/>
      <c r="P13" s="865"/>
      <c r="Q13" s="866"/>
      <c r="R13" s="873"/>
      <c r="S13" s="873"/>
      <c r="T13" s="873"/>
      <c r="U13" s="873"/>
      <c r="V13" s="873"/>
      <c r="W13" s="873"/>
      <c r="X13" s="129"/>
      <c r="Y13" s="129"/>
      <c r="Z13" s="129"/>
      <c r="AA13" s="129"/>
      <c r="AB13" s="129"/>
      <c r="AC13" s="129"/>
      <c r="AD13" s="49"/>
      <c r="AF13" s="49"/>
      <c r="AG13" s="49"/>
      <c r="AH13" s="49"/>
      <c r="AI13" s="49"/>
      <c r="AJ13" s="49"/>
      <c r="AK13" s="49"/>
      <c r="AL13" s="601"/>
      <c r="AM13" s="601"/>
      <c r="AN13" s="601"/>
      <c r="AO13" s="601"/>
      <c r="AP13" s="601"/>
      <c r="AQ13" s="601"/>
    </row>
    <row r="14" spans="1:43" ht="12.75">
      <c r="A14" s="865" t="s">
        <v>743</v>
      </c>
      <c r="B14" s="866" t="s">
        <v>288</v>
      </c>
      <c r="C14" s="52">
        <f>(J14+R14)-D14</f>
        <v>0</v>
      </c>
      <c r="D14" s="874">
        <v>65548</v>
      </c>
      <c r="E14" s="874"/>
      <c r="F14" s="874">
        <v>1022</v>
      </c>
      <c r="G14" s="874">
        <v>4531</v>
      </c>
      <c r="H14" s="874">
        <v>40560</v>
      </c>
      <c r="I14" s="874">
        <v>19435</v>
      </c>
      <c r="J14" s="875">
        <v>28108</v>
      </c>
      <c r="K14" s="875"/>
      <c r="L14" s="875">
        <v>253</v>
      </c>
      <c r="M14" s="875">
        <v>1275</v>
      </c>
      <c r="N14" s="875">
        <v>17475</v>
      </c>
      <c r="O14" s="875">
        <v>9105</v>
      </c>
      <c r="P14" s="865" t="s">
        <v>743</v>
      </c>
      <c r="Q14" s="866" t="s">
        <v>288</v>
      </c>
      <c r="R14" s="876">
        <v>37440</v>
      </c>
      <c r="S14" s="876">
        <v>0</v>
      </c>
      <c r="T14" s="876">
        <v>769</v>
      </c>
      <c r="U14" s="876">
        <v>3256</v>
      </c>
      <c r="V14" s="876">
        <v>23085</v>
      </c>
      <c r="W14" s="876">
        <v>10330</v>
      </c>
      <c r="X14" s="129">
        <f t="shared" si="0"/>
        <v>57.11844754988711</v>
      </c>
      <c r="Y14" s="129"/>
      <c r="Z14" s="129">
        <f aca="true" t="shared" si="5" ref="Z14:AA17">T14/(L14+T14)*100</f>
        <v>75.24461839530333</v>
      </c>
      <c r="AA14" s="129">
        <f t="shared" si="5"/>
        <v>71.86051644228647</v>
      </c>
      <c r="AB14" s="129">
        <f t="shared" si="1"/>
        <v>56.915680473372774</v>
      </c>
      <c r="AC14" s="129">
        <f t="shared" si="1"/>
        <v>53.15153074350398</v>
      </c>
      <c r="AD14" s="129">
        <f>D14/AF14*100</f>
        <v>60.91085649503313</v>
      </c>
      <c r="AF14" s="49">
        <f t="shared" si="3"/>
        <v>107613</v>
      </c>
      <c r="AG14" s="49"/>
      <c r="AH14" s="49">
        <v>5429</v>
      </c>
      <c r="AI14" s="49">
        <v>15840</v>
      </c>
      <c r="AJ14" s="49">
        <v>54815</v>
      </c>
      <c r="AK14" s="49">
        <v>31529</v>
      </c>
      <c r="AL14" s="601">
        <f t="shared" si="4"/>
        <v>65548</v>
      </c>
      <c r="AM14" s="601">
        <f t="shared" si="2"/>
        <v>0</v>
      </c>
      <c r="AN14" s="601">
        <f t="shared" si="2"/>
        <v>1022</v>
      </c>
      <c r="AO14" s="601">
        <f t="shared" si="2"/>
        <v>4531</v>
      </c>
      <c r="AP14" s="601">
        <f t="shared" si="2"/>
        <v>40560</v>
      </c>
      <c r="AQ14" s="601">
        <f t="shared" si="2"/>
        <v>19435</v>
      </c>
    </row>
    <row r="15" spans="1:43" ht="12.75">
      <c r="A15" s="865" t="s">
        <v>744</v>
      </c>
      <c r="B15" s="866" t="s">
        <v>289</v>
      </c>
      <c r="C15" s="52">
        <f>(J15+R15)-D15</f>
        <v>7</v>
      </c>
      <c r="D15" s="874">
        <v>107919</v>
      </c>
      <c r="E15" s="874">
        <v>1</v>
      </c>
      <c r="F15" s="874">
        <v>933</v>
      </c>
      <c r="G15" s="874">
        <v>2449</v>
      </c>
      <c r="H15" s="874">
        <v>78592</v>
      </c>
      <c r="I15" s="874">
        <v>25944</v>
      </c>
      <c r="J15" s="875">
        <v>39696</v>
      </c>
      <c r="K15" s="875"/>
      <c r="L15" s="875">
        <v>146</v>
      </c>
      <c r="M15" s="875">
        <v>399</v>
      </c>
      <c r="N15" s="875">
        <v>26385</v>
      </c>
      <c r="O15" s="875">
        <v>12766</v>
      </c>
      <c r="P15" s="865" t="s">
        <v>744</v>
      </c>
      <c r="Q15" s="866" t="s">
        <v>289</v>
      </c>
      <c r="R15" s="876">
        <v>68230</v>
      </c>
      <c r="S15" s="876">
        <v>1</v>
      </c>
      <c r="T15" s="876">
        <v>787</v>
      </c>
      <c r="U15" s="876">
        <v>2050</v>
      </c>
      <c r="V15" s="876">
        <v>52212</v>
      </c>
      <c r="W15" s="876">
        <v>13180</v>
      </c>
      <c r="X15" s="129">
        <f t="shared" si="0"/>
        <v>63.21924281452106</v>
      </c>
      <c r="Y15" s="129"/>
      <c r="Z15" s="129">
        <f t="shared" si="5"/>
        <v>84.35155412647374</v>
      </c>
      <c r="AA15" s="129">
        <f t="shared" si="5"/>
        <v>83.70763576970191</v>
      </c>
      <c r="AB15" s="129">
        <f t="shared" si="1"/>
        <v>66.43001641284019</v>
      </c>
      <c r="AC15" s="129">
        <f t="shared" si="1"/>
        <v>50.79781083789408</v>
      </c>
      <c r="AD15" s="129">
        <f>D15/AF15*100</f>
        <v>85.11432019117775</v>
      </c>
      <c r="AF15" s="49">
        <f t="shared" si="3"/>
        <v>126793</v>
      </c>
      <c r="AG15" s="49">
        <v>4</v>
      </c>
      <c r="AH15" s="49">
        <v>5009</v>
      </c>
      <c r="AI15" s="49">
        <v>7766</v>
      </c>
      <c r="AJ15" s="49">
        <v>84802</v>
      </c>
      <c r="AK15" s="49">
        <v>29212</v>
      </c>
      <c r="AL15" s="601">
        <f t="shared" si="4"/>
        <v>107926</v>
      </c>
      <c r="AM15" s="601">
        <f t="shared" si="2"/>
        <v>1</v>
      </c>
      <c r="AN15" s="601">
        <f t="shared" si="2"/>
        <v>933</v>
      </c>
      <c r="AO15" s="601">
        <f t="shared" si="2"/>
        <v>2449</v>
      </c>
      <c r="AP15" s="601">
        <f t="shared" si="2"/>
        <v>78597</v>
      </c>
      <c r="AQ15" s="601">
        <f t="shared" si="2"/>
        <v>25946</v>
      </c>
    </row>
    <row r="16" spans="1:43" ht="12.75">
      <c r="A16" s="865" t="s">
        <v>406</v>
      </c>
      <c r="B16" s="866" t="s">
        <v>290</v>
      </c>
      <c r="C16" s="52">
        <f>(J16+R16)-D16</f>
        <v>0</v>
      </c>
      <c r="D16" s="874">
        <v>49164</v>
      </c>
      <c r="E16" s="874"/>
      <c r="F16" s="874">
        <v>786</v>
      </c>
      <c r="G16" s="874">
        <v>2847</v>
      </c>
      <c r="H16" s="874">
        <v>28960</v>
      </c>
      <c r="I16" s="874">
        <v>16571</v>
      </c>
      <c r="J16" s="875">
        <v>18813</v>
      </c>
      <c r="K16" s="875"/>
      <c r="L16" s="875">
        <v>153</v>
      </c>
      <c r="M16" s="875">
        <v>485</v>
      </c>
      <c r="N16" s="875">
        <v>8726</v>
      </c>
      <c r="O16" s="875">
        <v>9449</v>
      </c>
      <c r="P16" s="865" t="s">
        <v>406</v>
      </c>
      <c r="Q16" s="866" t="s">
        <v>290</v>
      </c>
      <c r="R16" s="876">
        <v>30351</v>
      </c>
      <c r="S16" s="876">
        <v>0</v>
      </c>
      <c r="T16" s="876">
        <v>633</v>
      </c>
      <c r="U16" s="876">
        <v>2362</v>
      </c>
      <c r="V16" s="876">
        <v>20234</v>
      </c>
      <c r="W16" s="876">
        <v>7122</v>
      </c>
      <c r="X16" s="129">
        <f>R16/(J16+R16)*100</f>
        <v>61.73419575299</v>
      </c>
      <c r="Y16" s="129"/>
      <c r="Z16" s="129">
        <f t="shared" si="5"/>
        <v>80.53435114503816</v>
      </c>
      <c r="AA16" s="129">
        <f t="shared" si="5"/>
        <v>82.96452406041446</v>
      </c>
      <c r="AB16" s="129">
        <f>V16/(N16+V16)*100</f>
        <v>69.86878453038673</v>
      </c>
      <c r="AC16" s="129">
        <f>W16/(O16+W16)*100</f>
        <v>42.97869772494116</v>
      </c>
      <c r="AD16" s="129">
        <f>D16/AF16*100</f>
        <v>66.49264934608257</v>
      </c>
      <c r="AF16" s="49">
        <f t="shared" si="3"/>
        <v>73939</v>
      </c>
      <c r="AG16" s="49">
        <v>1</v>
      </c>
      <c r="AH16" s="49">
        <v>2051</v>
      </c>
      <c r="AI16" s="49">
        <v>6854</v>
      </c>
      <c r="AJ16" s="49">
        <v>39703</v>
      </c>
      <c r="AK16" s="49">
        <v>25330</v>
      </c>
      <c r="AL16" s="601">
        <f t="shared" si="4"/>
        <v>49164</v>
      </c>
      <c r="AM16" s="601">
        <f t="shared" si="2"/>
        <v>0</v>
      </c>
      <c r="AN16" s="601">
        <f t="shared" si="2"/>
        <v>786</v>
      </c>
      <c r="AO16" s="601">
        <f t="shared" si="2"/>
        <v>2847</v>
      </c>
      <c r="AP16" s="601">
        <f t="shared" si="2"/>
        <v>28960</v>
      </c>
      <c r="AQ16" s="601">
        <f t="shared" si="2"/>
        <v>16571</v>
      </c>
    </row>
    <row r="17" spans="1:43" ht="12.75">
      <c r="A17" s="865" t="s">
        <v>407</v>
      </c>
      <c r="B17" s="866" t="s">
        <v>291</v>
      </c>
      <c r="C17" s="52">
        <f>(J17+R17)-D17</f>
        <v>0</v>
      </c>
      <c r="D17" s="874">
        <v>81908</v>
      </c>
      <c r="E17" s="874"/>
      <c r="F17" s="874">
        <v>1209</v>
      </c>
      <c r="G17" s="874">
        <v>1509</v>
      </c>
      <c r="H17" s="874">
        <v>53958</v>
      </c>
      <c r="I17" s="874">
        <v>25232</v>
      </c>
      <c r="J17" s="875">
        <v>54889</v>
      </c>
      <c r="K17" s="875"/>
      <c r="L17" s="875">
        <v>370</v>
      </c>
      <c r="M17" s="875">
        <v>464</v>
      </c>
      <c r="N17" s="875">
        <v>36054</v>
      </c>
      <c r="O17" s="875">
        <v>18001</v>
      </c>
      <c r="P17" s="865" t="s">
        <v>407</v>
      </c>
      <c r="Q17" s="866" t="s">
        <v>291</v>
      </c>
      <c r="R17" s="876">
        <v>27019</v>
      </c>
      <c r="S17" s="876">
        <v>0</v>
      </c>
      <c r="T17" s="876">
        <v>839</v>
      </c>
      <c r="U17" s="876">
        <v>1045</v>
      </c>
      <c r="V17" s="876">
        <v>17904</v>
      </c>
      <c r="W17" s="876">
        <v>7231</v>
      </c>
      <c r="X17" s="129">
        <f>R17/(J17+R17)*100</f>
        <v>32.987009815891</v>
      </c>
      <c r="Y17" s="129"/>
      <c r="Z17" s="129">
        <f t="shared" si="5"/>
        <v>69.39619520264682</v>
      </c>
      <c r="AA17" s="129">
        <f t="shared" si="5"/>
        <v>69.25115970841617</v>
      </c>
      <c r="AB17" s="129">
        <f>V17/(N17+V17)*100</f>
        <v>33.18136328255309</v>
      </c>
      <c r="AC17" s="129">
        <f>W17/(O17+W17)*100</f>
        <v>28.658053265694356</v>
      </c>
      <c r="AD17" s="129">
        <f>D17/AF17*100</f>
        <v>79.93675951047177</v>
      </c>
      <c r="AF17" s="49">
        <f t="shared" si="3"/>
        <v>102466</v>
      </c>
      <c r="AG17" s="49"/>
      <c r="AH17" s="49">
        <v>2701</v>
      </c>
      <c r="AI17" s="49">
        <v>3622</v>
      </c>
      <c r="AJ17" s="49">
        <v>61544</v>
      </c>
      <c r="AK17" s="49">
        <v>34599</v>
      </c>
      <c r="AL17" s="601">
        <f t="shared" si="4"/>
        <v>81908</v>
      </c>
      <c r="AM17" s="601">
        <f t="shared" si="2"/>
        <v>0</v>
      </c>
      <c r="AN17" s="601">
        <f t="shared" si="2"/>
        <v>1209</v>
      </c>
      <c r="AO17" s="601">
        <f t="shared" si="2"/>
        <v>1509</v>
      </c>
      <c r="AP17" s="601">
        <f t="shared" si="2"/>
        <v>53958</v>
      </c>
      <c r="AQ17" s="601">
        <f t="shared" si="2"/>
        <v>25232</v>
      </c>
    </row>
    <row r="18" spans="1:43" ht="12.75">
      <c r="A18" s="865"/>
      <c r="B18" s="866"/>
      <c r="C18" s="52"/>
      <c r="D18" s="877"/>
      <c r="E18" s="877"/>
      <c r="F18" s="877"/>
      <c r="G18" s="877"/>
      <c r="H18" s="877"/>
      <c r="I18" s="877"/>
      <c r="J18" s="872"/>
      <c r="K18" s="872"/>
      <c r="L18" s="872"/>
      <c r="M18" s="872"/>
      <c r="N18" s="872"/>
      <c r="O18" s="872"/>
      <c r="P18" s="865"/>
      <c r="Q18" s="866"/>
      <c r="R18" s="873"/>
      <c r="S18" s="873"/>
      <c r="T18" s="873"/>
      <c r="U18" s="873"/>
      <c r="V18" s="873"/>
      <c r="W18" s="873"/>
      <c r="X18" s="129"/>
      <c r="Y18" s="129"/>
      <c r="Z18" s="129"/>
      <c r="AA18" s="129"/>
      <c r="AB18" s="129"/>
      <c r="AC18" s="129"/>
      <c r="AD18" s="49"/>
      <c r="AF18" s="49"/>
      <c r="AG18" s="49"/>
      <c r="AH18" s="49"/>
      <c r="AI18" s="49"/>
      <c r="AJ18" s="49"/>
      <c r="AK18" s="49"/>
      <c r="AL18" s="601"/>
      <c r="AM18" s="601"/>
      <c r="AN18" s="601"/>
      <c r="AO18" s="601"/>
      <c r="AP18" s="601"/>
      <c r="AQ18" s="601"/>
    </row>
    <row r="19" spans="1:43" ht="12.75">
      <c r="A19" s="865" t="s">
        <v>397</v>
      </c>
      <c r="B19" s="866" t="s">
        <v>292</v>
      </c>
      <c r="C19" s="52">
        <f>(J19+R19)-D19</f>
        <v>0</v>
      </c>
      <c r="D19" s="878">
        <v>85658</v>
      </c>
      <c r="E19" s="878"/>
      <c r="F19" s="878">
        <v>3884</v>
      </c>
      <c r="G19" s="878">
        <v>3776</v>
      </c>
      <c r="H19" s="878">
        <v>49291</v>
      </c>
      <c r="I19" s="878">
        <v>28707</v>
      </c>
      <c r="J19" s="879">
        <v>34125</v>
      </c>
      <c r="K19" s="879"/>
      <c r="L19" s="879">
        <v>388</v>
      </c>
      <c r="M19" s="879">
        <v>566</v>
      </c>
      <c r="N19" s="879">
        <v>21688</v>
      </c>
      <c r="O19" s="879">
        <v>11483</v>
      </c>
      <c r="P19" s="865" t="s">
        <v>397</v>
      </c>
      <c r="Q19" s="866" t="s">
        <v>292</v>
      </c>
      <c r="R19" s="880">
        <v>51533</v>
      </c>
      <c r="S19" s="880">
        <v>0</v>
      </c>
      <c r="T19" s="880">
        <v>3496</v>
      </c>
      <c r="U19" s="880">
        <v>3210</v>
      </c>
      <c r="V19" s="880">
        <v>27603</v>
      </c>
      <c r="W19" s="880">
        <v>17224</v>
      </c>
      <c r="X19" s="129">
        <f>R19/(J19+R19)*100</f>
        <v>60.16133927946018</v>
      </c>
      <c r="Y19" s="129"/>
      <c r="Z19" s="129">
        <f>T19/(L19+T19)*100</f>
        <v>90.01029866117405</v>
      </c>
      <c r="AA19" s="129">
        <f aca="true" t="shared" si="6" ref="AA19:AC22">U19/(M19+U19)*100</f>
        <v>85.01059322033898</v>
      </c>
      <c r="AB19" s="129">
        <f t="shared" si="6"/>
        <v>56.00008115071717</v>
      </c>
      <c r="AC19" s="129">
        <f t="shared" si="6"/>
        <v>59.99930330581391</v>
      </c>
      <c r="AD19" s="129">
        <f>D19/AF19*100</f>
        <v>92.05984136878533</v>
      </c>
      <c r="AF19" s="49">
        <f t="shared" si="3"/>
        <v>93046</v>
      </c>
      <c r="AG19" s="49"/>
      <c r="AH19" s="49">
        <v>5549</v>
      </c>
      <c r="AI19" s="49">
        <v>5394</v>
      </c>
      <c r="AJ19" s="49">
        <v>51885</v>
      </c>
      <c r="AK19" s="49">
        <v>30218</v>
      </c>
      <c r="AL19" s="601">
        <f t="shared" si="4"/>
        <v>85658</v>
      </c>
      <c r="AM19" s="601">
        <f t="shared" si="2"/>
        <v>0</v>
      </c>
      <c r="AN19" s="601">
        <f t="shared" si="2"/>
        <v>3884</v>
      </c>
      <c r="AO19" s="601">
        <f t="shared" si="2"/>
        <v>3776</v>
      </c>
      <c r="AP19" s="601">
        <f t="shared" si="2"/>
        <v>49291</v>
      </c>
      <c r="AQ19" s="601">
        <f t="shared" si="2"/>
        <v>28707</v>
      </c>
    </row>
    <row r="20" spans="1:43" ht="12.75">
      <c r="A20" s="865" t="s">
        <v>398</v>
      </c>
      <c r="B20" s="866" t="s">
        <v>293</v>
      </c>
      <c r="C20" s="52">
        <f>(J20+R20)-D20</f>
        <v>0</v>
      </c>
      <c r="D20" s="878">
        <v>48817</v>
      </c>
      <c r="E20" s="878">
        <v>5</v>
      </c>
      <c r="F20" s="878">
        <v>957</v>
      </c>
      <c r="G20" s="878">
        <v>2448</v>
      </c>
      <c r="H20" s="878">
        <v>30600</v>
      </c>
      <c r="I20" s="878">
        <v>14807</v>
      </c>
      <c r="J20" s="879">
        <v>24225</v>
      </c>
      <c r="K20" s="879">
        <v>1</v>
      </c>
      <c r="L20" s="879">
        <v>365</v>
      </c>
      <c r="M20" s="879">
        <v>1032</v>
      </c>
      <c r="N20" s="879">
        <v>14218</v>
      </c>
      <c r="O20" s="879">
        <v>8609</v>
      </c>
      <c r="P20" s="865" t="s">
        <v>398</v>
      </c>
      <c r="Q20" s="866" t="s">
        <v>293</v>
      </c>
      <c r="R20" s="880">
        <v>24592</v>
      </c>
      <c r="S20" s="880">
        <v>4</v>
      </c>
      <c r="T20" s="880">
        <v>592</v>
      </c>
      <c r="U20" s="880">
        <v>1416</v>
      </c>
      <c r="V20" s="880">
        <v>16382</v>
      </c>
      <c r="W20" s="880">
        <v>6198</v>
      </c>
      <c r="X20" s="129">
        <f>R20/(J20+R20)*100</f>
        <v>50.37589364360776</v>
      </c>
      <c r="Y20" s="129">
        <f>S20/(K20+S20)*100</f>
        <v>80</v>
      </c>
      <c r="Z20" s="129">
        <f>T20/(L20+T20)*100</f>
        <v>61.859979101358405</v>
      </c>
      <c r="AA20" s="129">
        <f t="shared" si="6"/>
        <v>57.84313725490197</v>
      </c>
      <c r="AB20" s="129">
        <f t="shared" si="6"/>
        <v>53.5359477124183</v>
      </c>
      <c r="AC20" s="129">
        <f t="shared" si="6"/>
        <v>41.85858040116161</v>
      </c>
      <c r="AD20" s="129">
        <f>D20/AF20*100</f>
        <v>46.865969682132814</v>
      </c>
      <c r="AF20" s="49">
        <f t="shared" si="3"/>
        <v>104163</v>
      </c>
      <c r="AG20" s="49">
        <v>7</v>
      </c>
      <c r="AH20" s="49">
        <v>5771</v>
      </c>
      <c r="AI20" s="49">
        <v>6257</v>
      </c>
      <c r="AJ20" s="49">
        <v>53226</v>
      </c>
      <c r="AK20" s="49">
        <v>38902</v>
      </c>
      <c r="AL20" s="601">
        <f t="shared" si="4"/>
        <v>48817</v>
      </c>
      <c r="AM20" s="601">
        <f t="shared" si="2"/>
        <v>5</v>
      </c>
      <c r="AN20" s="601">
        <f t="shared" si="2"/>
        <v>957</v>
      </c>
      <c r="AO20" s="601">
        <f t="shared" si="2"/>
        <v>2448</v>
      </c>
      <c r="AP20" s="601">
        <f t="shared" si="2"/>
        <v>30600</v>
      </c>
      <c r="AQ20" s="601">
        <f t="shared" si="2"/>
        <v>14807</v>
      </c>
    </row>
    <row r="21" spans="1:43" ht="12.75">
      <c r="A21" s="865" t="s">
        <v>706</v>
      </c>
      <c r="B21" s="866" t="s">
        <v>294</v>
      </c>
      <c r="C21" s="52">
        <f>(J21+R21)-D21</f>
        <v>80</v>
      </c>
      <c r="D21" s="878">
        <v>69808</v>
      </c>
      <c r="E21" s="878">
        <v>4</v>
      </c>
      <c r="F21" s="878">
        <v>804</v>
      </c>
      <c r="G21" s="878">
        <v>1150</v>
      </c>
      <c r="H21" s="878">
        <v>40730</v>
      </c>
      <c r="I21" s="878">
        <v>27120</v>
      </c>
      <c r="J21" s="879">
        <v>28842</v>
      </c>
      <c r="K21" s="879"/>
      <c r="L21" s="879">
        <v>149</v>
      </c>
      <c r="M21" s="879">
        <v>139</v>
      </c>
      <c r="N21" s="879">
        <v>15265</v>
      </c>
      <c r="O21" s="879">
        <v>13289</v>
      </c>
      <c r="P21" s="865" t="s">
        <v>706</v>
      </c>
      <c r="Q21" s="866" t="s">
        <v>294</v>
      </c>
      <c r="R21" s="880">
        <v>41046</v>
      </c>
      <c r="S21" s="880">
        <v>4</v>
      </c>
      <c r="T21" s="880">
        <v>655</v>
      </c>
      <c r="U21" s="880">
        <v>1011</v>
      </c>
      <c r="V21" s="880">
        <v>25495</v>
      </c>
      <c r="W21" s="880">
        <v>13881</v>
      </c>
      <c r="X21" s="129">
        <f>R21/(J21+R21)*100</f>
        <v>58.731112637362635</v>
      </c>
      <c r="Y21" s="129">
        <f>S21/(K21+S21)*100</f>
        <v>100</v>
      </c>
      <c r="Z21" s="129">
        <f>T21/(L21+T21)*100</f>
        <v>81.46766169154229</v>
      </c>
      <c r="AA21" s="129">
        <f t="shared" si="6"/>
        <v>87.91304347826086</v>
      </c>
      <c r="AB21" s="129">
        <f t="shared" si="6"/>
        <v>62.54906771344455</v>
      </c>
      <c r="AC21" s="129">
        <f t="shared" si="6"/>
        <v>51.08943687891057</v>
      </c>
      <c r="AD21" s="129">
        <f>D21/AF21*100</f>
        <v>77.34615640304031</v>
      </c>
      <c r="AF21" s="49">
        <f t="shared" si="3"/>
        <v>90254</v>
      </c>
      <c r="AG21" s="49">
        <v>16</v>
      </c>
      <c r="AH21" s="49">
        <v>3506</v>
      </c>
      <c r="AI21" s="49">
        <v>3555</v>
      </c>
      <c r="AJ21" s="49">
        <v>48288</v>
      </c>
      <c r="AK21" s="49">
        <v>34889</v>
      </c>
      <c r="AL21" s="601">
        <f t="shared" si="4"/>
        <v>69888</v>
      </c>
      <c r="AM21" s="601">
        <f t="shared" si="2"/>
        <v>4</v>
      </c>
      <c r="AN21" s="601">
        <f t="shared" si="2"/>
        <v>804</v>
      </c>
      <c r="AO21" s="601">
        <f t="shared" si="2"/>
        <v>1150</v>
      </c>
      <c r="AP21" s="601">
        <f t="shared" si="2"/>
        <v>40760</v>
      </c>
      <c r="AQ21" s="601">
        <f t="shared" si="2"/>
        <v>27170</v>
      </c>
    </row>
    <row r="22" spans="1:43" ht="12.75">
      <c r="A22" s="865" t="s">
        <v>408</v>
      </c>
      <c r="B22" s="866" t="s">
        <v>295</v>
      </c>
      <c r="C22" s="52">
        <f>(J22+R22)-D22</f>
        <v>0</v>
      </c>
      <c r="D22" s="878">
        <v>42300</v>
      </c>
      <c r="E22" s="878">
        <v>50</v>
      </c>
      <c r="F22" s="878">
        <v>498</v>
      </c>
      <c r="G22" s="878">
        <v>1173</v>
      </c>
      <c r="H22" s="878">
        <v>25074</v>
      </c>
      <c r="I22" s="878">
        <v>15505</v>
      </c>
      <c r="J22" s="879">
        <v>3875</v>
      </c>
      <c r="K22" s="879"/>
      <c r="L22" s="879">
        <v>19</v>
      </c>
      <c r="M22" s="879">
        <v>98</v>
      </c>
      <c r="N22" s="879">
        <v>1641</v>
      </c>
      <c r="O22" s="879">
        <v>2117</v>
      </c>
      <c r="P22" s="865" t="s">
        <v>408</v>
      </c>
      <c r="Q22" s="866" t="s">
        <v>295</v>
      </c>
      <c r="R22" s="880">
        <v>38425</v>
      </c>
      <c r="S22" s="880">
        <v>50</v>
      </c>
      <c r="T22" s="880">
        <v>479</v>
      </c>
      <c r="U22" s="880">
        <v>1075</v>
      </c>
      <c r="V22" s="880">
        <v>23433</v>
      </c>
      <c r="W22" s="880">
        <v>13388</v>
      </c>
      <c r="X22" s="129">
        <f>R22/(J22+R22)*100</f>
        <v>90.83924349881796</v>
      </c>
      <c r="Y22" s="129">
        <f>S22/(K22+S22)*100</f>
        <v>100</v>
      </c>
      <c r="Z22" s="129">
        <f>T22/(L22+T22)*100</f>
        <v>96.18473895582329</v>
      </c>
      <c r="AA22" s="129">
        <f t="shared" si="6"/>
        <v>91.64535379369138</v>
      </c>
      <c r="AB22" s="129">
        <f t="shared" si="6"/>
        <v>93.45537209858817</v>
      </c>
      <c r="AC22" s="129">
        <f t="shared" si="6"/>
        <v>86.34633989035795</v>
      </c>
      <c r="AD22" s="129">
        <f>D22/AF22*100</f>
        <v>59.938785920761774</v>
      </c>
      <c r="AF22" s="49">
        <f t="shared" si="3"/>
        <v>70572</v>
      </c>
      <c r="AG22" s="49">
        <v>108</v>
      </c>
      <c r="AH22" s="49">
        <v>3617</v>
      </c>
      <c r="AI22" s="49">
        <v>3722</v>
      </c>
      <c r="AJ22" s="49">
        <v>37928</v>
      </c>
      <c r="AK22" s="49">
        <v>25197</v>
      </c>
      <c r="AL22" s="601">
        <f t="shared" si="4"/>
        <v>42300</v>
      </c>
      <c r="AM22" s="601">
        <f t="shared" si="2"/>
        <v>50</v>
      </c>
      <c r="AN22" s="601">
        <f t="shared" si="2"/>
        <v>498</v>
      </c>
      <c r="AO22" s="601">
        <f t="shared" si="2"/>
        <v>1173</v>
      </c>
      <c r="AP22" s="601">
        <f t="shared" si="2"/>
        <v>25074</v>
      </c>
      <c r="AQ22" s="601">
        <f t="shared" si="2"/>
        <v>15505</v>
      </c>
    </row>
    <row r="23" spans="1:43" ht="12.75">
      <c r="A23" s="865"/>
      <c r="B23" s="866"/>
      <c r="C23" s="52"/>
      <c r="D23" s="881"/>
      <c r="E23" s="881"/>
      <c r="F23" s="881"/>
      <c r="G23" s="881"/>
      <c r="H23" s="881"/>
      <c r="I23" s="881"/>
      <c r="J23" s="872"/>
      <c r="K23" s="872"/>
      <c r="L23" s="872"/>
      <c r="M23" s="872"/>
      <c r="N23" s="872"/>
      <c r="O23" s="872"/>
      <c r="P23" s="865"/>
      <c r="Q23" s="866"/>
      <c r="R23" s="873"/>
      <c r="S23" s="873"/>
      <c r="T23" s="873"/>
      <c r="U23" s="873"/>
      <c r="V23" s="873"/>
      <c r="W23" s="873"/>
      <c r="X23" s="88"/>
      <c r="Y23" s="129"/>
      <c r="Z23" s="129"/>
      <c r="AA23" s="88"/>
      <c r="AB23" s="88"/>
      <c r="AC23" s="88"/>
      <c r="AD23" s="49"/>
      <c r="AF23" s="49"/>
      <c r="AG23" s="49"/>
      <c r="AH23" s="49"/>
      <c r="AI23" s="49"/>
      <c r="AJ23" s="49"/>
      <c r="AK23" s="49"/>
      <c r="AL23" s="601"/>
      <c r="AM23" s="601"/>
      <c r="AN23" s="601"/>
      <c r="AO23" s="601"/>
      <c r="AP23" s="601"/>
      <c r="AQ23" s="601"/>
    </row>
    <row r="24" spans="1:43" ht="12.75">
      <c r="A24" s="865" t="s">
        <v>409</v>
      </c>
      <c r="B24" s="866" t="s">
        <v>296</v>
      </c>
      <c r="C24" s="52">
        <f>(J24+R24)-D24</f>
        <v>0</v>
      </c>
      <c r="D24" s="882">
        <v>59095</v>
      </c>
      <c r="E24" s="882">
        <v>5</v>
      </c>
      <c r="F24" s="882">
        <v>314</v>
      </c>
      <c r="G24" s="882">
        <v>307</v>
      </c>
      <c r="H24" s="882">
        <v>45214</v>
      </c>
      <c r="I24" s="882">
        <v>13255</v>
      </c>
      <c r="J24" s="883">
        <v>20088</v>
      </c>
      <c r="K24" s="883"/>
      <c r="L24" s="883">
        <v>288</v>
      </c>
      <c r="M24" s="883">
        <v>149</v>
      </c>
      <c r="N24" s="883">
        <v>10329</v>
      </c>
      <c r="O24" s="883">
        <v>9322</v>
      </c>
      <c r="P24" s="865" t="s">
        <v>409</v>
      </c>
      <c r="Q24" s="866" t="s">
        <v>296</v>
      </c>
      <c r="R24" s="884">
        <v>39007</v>
      </c>
      <c r="S24" s="884">
        <v>5</v>
      </c>
      <c r="T24" s="884">
        <v>26</v>
      </c>
      <c r="U24" s="884">
        <v>158</v>
      </c>
      <c r="V24" s="884">
        <v>34885</v>
      </c>
      <c r="W24" s="884">
        <v>3933</v>
      </c>
      <c r="X24" s="129">
        <f aca="true" t="shared" si="7" ref="X24:AC27">R24/(J24+R24)*100</f>
        <v>66.00727641932481</v>
      </c>
      <c r="Y24" s="129">
        <f t="shared" si="7"/>
        <v>100</v>
      </c>
      <c r="Z24" s="129">
        <f t="shared" si="7"/>
        <v>8.280254777070063</v>
      </c>
      <c r="AA24" s="129">
        <f t="shared" si="7"/>
        <v>51.465798045602604</v>
      </c>
      <c r="AB24" s="129">
        <f t="shared" si="7"/>
        <v>77.15530587871014</v>
      </c>
      <c r="AC24" s="129">
        <f t="shared" si="7"/>
        <v>29.67182195397963</v>
      </c>
      <c r="AD24" s="129">
        <f>D24/AF24*100</f>
        <v>57.29257557248948</v>
      </c>
      <c r="AF24" s="49">
        <f t="shared" si="3"/>
        <v>103146</v>
      </c>
      <c r="AG24" s="49">
        <v>94</v>
      </c>
      <c r="AH24" s="49">
        <v>4670</v>
      </c>
      <c r="AI24" s="49">
        <v>3407</v>
      </c>
      <c r="AJ24" s="49">
        <v>62413</v>
      </c>
      <c r="AK24" s="49">
        <v>32562</v>
      </c>
      <c r="AL24" s="601">
        <f t="shared" si="4"/>
        <v>59095</v>
      </c>
      <c r="AM24" s="601">
        <f t="shared" si="2"/>
        <v>5</v>
      </c>
      <c r="AN24" s="601">
        <f t="shared" si="2"/>
        <v>314</v>
      </c>
      <c r="AO24" s="601">
        <f t="shared" si="2"/>
        <v>307</v>
      </c>
      <c r="AP24" s="601">
        <f t="shared" si="2"/>
        <v>45214</v>
      </c>
      <c r="AQ24" s="601">
        <f t="shared" si="2"/>
        <v>13255</v>
      </c>
    </row>
    <row r="25" spans="1:43" ht="12.75">
      <c r="A25" s="865" t="s">
        <v>410</v>
      </c>
      <c r="B25" s="866" t="s">
        <v>297</v>
      </c>
      <c r="C25" s="52">
        <f>(J25+R25)-D25</f>
        <v>0</v>
      </c>
      <c r="D25" s="882">
        <v>20302</v>
      </c>
      <c r="E25" s="882"/>
      <c r="F25" s="882">
        <v>267</v>
      </c>
      <c r="G25" s="882">
        <v>408</v>
      </c>
      <c r="H25" s="882">
        <v>11493</v>
      </c>
      <c r="I25" s="882">
        <v>8134</v>
      </c>
      <c r="J25" s="883">
        <v>7672</v>
      </c>
      <c r="K25" s="883"/>
      <c r="L25" s="883">
        <v>87</v>
      </c>
      <c r="M25" s="883">
        <v>122</v>
      </c>
      <c r="N25" s="883">
        <v>4022</v>
      </c>
      <c r="O25" s="883">
        <v>3441</v>
      </c>
      <c r="P25" s="865" t="s">
        <v>410</v>
      </c>
      <c r="Q25" s="866" t="s">
        <v>297</v>
      </c>
      <c r="R25" s="884">
        <v>12630</v>
      </c>
      <c r="S25" s="884">
        <v>0</v>
      </c>
      <c r="T25" s="884">
        <v>180</v>
      </c>
      <c r="U25" s="884">
        <v>286</v>
      </c>
      <c r="V25" s="884">
        <v>7471</v>
      </c>
      <c r="W25" s="884">
        <v>4693</v>
      </c>
      <c r="X25" s="129">
        <f>R25/(J25+R25)*100</f>
        <v>62.21061964338489</v>
      </c>
      <c r="Y25" s="129"/>
      <c r="Z25" s="129"/>
      <c r="AA25" s="129">
        <f t="shared" si="7"/>
        <v>70.09803921568627</v>
      </c>
      <c r="AB25" s="129">
        <f t="shared" si="7"/>
        <v>65.00478552162186</v>
      </c>
      <c r="AC25" s="129">
        <f t="shared" si="7"/>
        <v>57.69609048438653</v>
      </c>
      <c r="AD25" s="129">
        <f>D25/AF25*100</f>
        <v>21.27958409324361</v>
      </c>
      <c r="AF25" s="49">
        <f t="shared" si="3"/>
        <v>95406</v>
      </c>
      <c r="AG25" s="49">
        <v>2</v>
      </c>
      <c r="AH25" s="49">
        <v>6389</v>
      </c>
      <c r="AI25" s="49">
        <v>4791</v>
      </c>
      <c r="AJ25" s="49">
        <v>43348</v>
      </c>
      <c r="AK25" s="49">
        <v>40876</v>
      </c>
      <c r="AL25" s="601">
        <f t="shared" si="4"/>
        <v>20302</v>
      </c>
      <c r="AM25" s="601">
        <f t="shared" si="2"/>
        <v>0</v>
      </c>
      <c r="AN25" s="601">
        <f t="shared" si="2"/>
        <v>267</v>
      </c>
      <c r="AO25" s="601">
        <f t="shared" si="2"/>
        <v>408</v>
      </c>
      <c r="AP25" s="601">
        <f t="shared" si="2"/>
        <v>11493</v>
      </c>
      <c r="AQ25" s="601">
        <f t="shared" si="2"/>
        <v>8134</v>
      </c>
    </row>
    <row r="26" spans="1:43" ht="12.75">
      <c r="A26" s="865" t="s">
        <v>411</v>
      </c>
      <c r="B26" s="866" t="s">
        <v>298</v>
      </c>
      <c r="C26" s="52">
        <f>(J26+R26)-D26</f>
        <v>0</v>
      </c>
      <c r="D26" s="882">
        <v>15792</v>
      </c>
      <c r="E26" s="882">
        <v>2</v>
      </c>
      <c r="F26" s="882">
        <v>320</v>
      </c>
      <c r="G26" s="882">
        <v>980</v>
      </c>
      <c r="H26" s="882">
        <v>10370</v>
      </c>
      <c r="I26" s="882">
        <v>4120</v>
      </c>
      <c r="J26" s="883">
        <v>10917</v>
      </c>
      <c r="K26" s="883"/>
      <c r="L26" s="883">
        <v>100</v>
      </c>
      <c r="M26" s="883">
        <v>241</v>
      </c>
      <c r="N26" s="883">
        <v>7397</v>
      </c>
      <c r="O26" s="883">
        <v>3179</v>
      </c>
      <c r="P26" s="865" t="s">
        <v>411</v>
      </c>
      <c r="Q26" s="866" t="s">
        <v>298</v>
      </c>
      <c r="R26" s="884">
        <v>4875</v>
      </c>
      <c r="S26" s="884">
        <v>2</v>
      </c>
      <c r="T26" s="884">
        <v>220</v>
      </c>
      <c r="U26" s="884">
        <v>739</v>
      </c>
      <c r="V26" s="884">
        <v>2973</v>
      </c>
      <c r="W26" s="884">
        <v>941</v>
      </c>
      <c r="X26" s="129">
        <f>R26/(J26+R26)*100</f>
        <v>30.870060790273556</v>
      </c>
      <c r="Y26" s="129">
        <f>S26/(K26+S26)*100</f>
        <v>100</v>
      </c>
      <c r="Z26" s="129">
        <f aca="true" t="shared" si="8" ref="Z26:Z31">T26/(L26+T26)*100</f>
        <v>68.75</v>
      </c>
      <c r="AA26" s="129">
        <f t="shared" si="7"/>
        <v>75.40816326530613</v>
      </c>
      <c r="AB26" s="129">
        <f t="shared" si="7"/>
        <v>28.66923818707811</v>
      </c>
      <c r="AC26" s="129">
        <f t="shared" si="7"/>
        <v>22.839805825242717</v>
      </c>
      <c r="AD26" s="129">
        <f>D26/AF26*100</f>
        <v>22.888283378746593</v>
      </c>
      <c r="AF26" s="49">
        <f t="shared" si="3"/>
        <v>68996</v>
      </c>
      <c r="AG26" s="49">
        <v>7</v>
      </c>
      <c r="AH26" s="49">
        <v>4490</v>
      </c>
      <c r="AI26" s="49">
        <v>6845</v>
      </c>
      <c r="AJ26" s="49">
        <v>31924</v>
      </c>
      <c r="AK26" s="49">
        <v>25730</v>
      </c>
      <c r="AL26" s="601">
        <f t="shared" si="4"/>
        <v>15792</v>
      </c>
      <c r="AM26" s="601">
        <f t="shared" si="2"/>
        <v>2</v>
      </c>
      <c r="AN26" s="601">
        <f t="shared" si="2"/>
        <v>320</v>
      </c>
      <c r="AO26" s="601">
        <f t="shared" si="2"/>
        <v>980</v>
      </c>
      <c r="AP26" s="601">
        <f t="shared" si="2"/>
        <v>10370</v>
      </c>
      <c r="AQ26" s="601">
        <f t="shared" si="2"/>
        <v>4120</v>
      </c>
    </row>
    <row r="27" spans="1:43" ht="12.75">
      <c r="A27" s="865" t="s">
        <v>412</v>
      </c>
      <c r="B27" s="866" t="s">
        <v>299</v>
      </c>
      <c r="C27" s="52">
        <f>(J27+R27)-D27</f>
        <v>0</v>
      </c>
      <c r="D27" s="882">
        <v>15381</v>
      </c>
      <c r="E27" s="882"/>
      <c r="F27" s="882">
        <v>164</v>
      </c>
      <c r="G27" s="882">
        <v>622</v>
      </c>
      <c r="H27" s="882">
        <v>7974</v>
      </c>
      <c r="I27" s="882">
        <v>6621</v>
      </c>
      <c r="J27" s="883">
        <v>10358</v>
      </c>
      <c r="K27" s="883"/>
      <c r="L27" s="883">
        <v>82</v>
      </c>
      <c r="M27" s="883">
        <v>160</v>
      </c>
      <c r="N27" s="883">
        <v>4716</v>
      </c>
      <c r="O27" s="883">
        <v>5400</v>
      </c>
      <c r="P27" s="865" t="s">
        <v>412</v>
      </c>
      <c r="Q27" s="866" t="s">
        <v>299</v>
      </c>
      <c r="R27" s="884">
        <v>5023</v>
      </c>
      <c r="S27" s="884">
        <v>0</v>
      </c>
      <c r="T27" s="884">
        <v>82</v>
      </c>
      <c r="U27" s="884">
        <v>462</v>
      </c>
      <c r="V27" s="884">
        <v>3258</v>
      </c>
      <c r="W27" s="884">
        <v>1221</v>
      </c>
      <c r="X27" s="129">
        <f>R27/(J27+R27)*100</f>
        <v>32.65717443599246</v>
      </c>
      <c r="Y27" s="129"/>
      <c r="Z27" s="129">
        <f t="shared" si="8"/>
        <v>50</v>
      </c>
      <c r="AA27" s="129">
        <f t="shared" si="7"/>
        <v>74.27652733118971</v>
      </c>
      <c r="AB27" s="129">
        <f t="shared" si="7"/>
        <v>40.85778781038375</v>
      </c>
      <c r="AC27" s="129">
        <f t="shared" si="7"/>
        <v>18.441323062981425</v>
      </c>
      <c r="AD27" s="129">
        <f>D27/AF27*100</f>
        <v>27.301288650644324</v>
      </c>
      <c r="AF27" s="49">
        <f t="shared" si="3"/>
        <v>56338</v>
      </c>
      <c r="AG27" s="49"/>
      <c r="AH27" s="49">
        <v>3156</v>
      </c>
      <c r="AI27" s="49">
        <v>2516</v>
      </c>
      <c r="AJ27" s="49">
        <v>27543</v>
      </c>
      <c r="AK27" s="49">
        <v>23123</v>
      </c>
      <c r="AL27" s="601">
        <f t="shared" si="4"/>
        <v>15381</v>
      </c>
      <c r="AM27" s="601">
        <f t="shared" si="2"/>
        <v>0</v>
      </c>
      <c r="AN27" s="601">
        <f t="shared" si="2"/>
        <v>164</v>
      </c>
      <c r="AO27" s="601">
        <f t="shared" si="2"/>
        <v>622</v>
      </c>
      <c r="AP27" s="601">
        <f t="shared" si="2"/>
        <v>7974</v>
      </c>
      <c r="AQ27" s="601">
        <f t="shared" si="2"/>
        <v>6621</v>
      </c>
    </row>
    <row r="28" spans="1:43" ht="12.75">
      <c r="A28" s="865"/>
      <c r="B28" s="866"/>
      <c r="C28" s="52"/>
      <c r="D28" s="881"/>
      <c r="E28" s="881"/>
      <c r="F28" s="881"/>
      <c r="G28" s="881"/>
      <c r="H28" s="881"/>
      <c r="I28" s="881"/>
      <c r="J28" s="872"/>
      <c r="K28" s="872"/>
      <c r="L28" s="872"/>
      <c r="M28" s="872"/>
      <c r="N28" s="872"/>
      <c r="O28" s="872"/>
      <c r="P28" s="865"/>
      <c r="Q28" s="866"/>
      <c r="R28" s="873"/>
      <c r="S28" s="873"/>
      <c r="T28" s="873"/>
      <c r="U28" s="873"/>
      <c r="V28" s="873"/>
      <c r="W28" s="873"/>
      <c r="X28" s="129"/>
      <c r="Y28" s="129"/>
      <c r="Z28" s="129"/>
      <c r="AA28" s="129"/>
      <c r="AB28" s="129"/>
      <c r="AC28" s="129"/>
      <c r="AD28" s="49"/>
      <c r="AF28" s="49"/>
      <c r="AG28" s="49"/>
      <c r="AH28" s="49"/>
      <c r="AI28" s="49"/>
      <c r="AJ28" s="49"/>
      <c r="AK28" s="49"/>
      <c r="AL28" s="601"/>
      <c r="AM28" s="601"/>
      <c r="AN28" s="601"/>
      <c r="AO28" s="601"/>
      <c r="AP28" s="601"/>
      <c r="AQ28" s="601"/>
    </row>
    <row r="29" spans="1:43" ht="12.75">
      <c r="A29" s="865" t="s">
        <v>413</v>
      </c>
      <c r="B29" s="866" t="s">
        <v>300</v>
      </c>
      <c r="C29" s="52">
        <f>(J29+R29)-D29</f>
        <v>0</v>
      </c>
      <c r="D29" s="885">
        <v>12901</v>
      </c>
      <c r="E29" s="885"/>
      <c r="F29" s="885">
        <v>294</v>
      </c>
      <c r="G29" s="885">
        <v>1521</v>
      </c>
      <c r="H29" s="885">
        <v>4559</v>
      </c>
      <c r="I29" s="885">
        <v>6527</v>
      </c>
      <c r="J29" s="886">
        <v>3750</v>
      </c>
      <c r="K29" s="886"/>
      <c r="L29" s="886">
        <v>22</v>
      </c>
      <c r="M29" s="886">
        <v>183</v>
      </c>
      <c r="N29" s="886">
        <v>1154</v>
      </c>
      <c r="O29" s="886">
        <v>2391</v>
      </c>
      <c r="P29" s="865" t="s">
        <v>413</v>
      </c>
      <c r="Q29" s="866" t="s">
        <v>300</v>
      </c>
      <c r="R29" s="887">
        <v>9151</v>
      </c>
      <c r="S29" s="887">
        <v>0</v>
      </c>
      <c r="T29" s="887">
        <v>272</v>
      </c>
      <c r="U29" s="887">
        <v>1338</v>
      </c>
      <c r="V29" s="887">
        <v>3405</v>
      </c>
      <c r="W29" s="887">
        <v>4136</v>
      </c>
      <c r="X29" s="129">
        <f>R29/(J29+R29)*100</f>
        <v>70.93248585380978</v>
      </c>
      <c r="Y29" s="129"/>
      <c r="Z29" s="129">
        <f t="shared" si="8"/>
        <v>92.51700680272108</v>
      </c>
      <c r="AA29" s="129">
        <f>U29/(M29+U29)*100</f>
        <v>87.96844181459566</v>
      </c>
      <c r="AB29" s="129">
        <f aca="true" t="shared" si="9" ref="AB29:AC31">V29/(N29+V29)*100</f>
        <v>74.68743145426629</v>
      </c>
      <c r="AC29" s="129">
        <f t="shared" si="9"/>
        <v>63.3675501761912</v>
      </c>
      <c r="AD29" s="129">
        <f>D29/AF29*100</f>
        <v>38.35017835909632</v>
      </c>
      <c r="AF29" s="49">
        <f t="shared" si="3"/>
        <v>33640</v>
      </c>
      <c r="AG29" s="49"/>
      <c r="AH29" s="49">
        <v>1939</v>
      </c>
      <c r="AI29" s="49">
        <v>6118</v>
      </c>
      <c r="AJ29" s="49">
        <v>11545</v>
      </c>
      <c r="AK29" s="49">
        <v>14038</v>
      </c>
      <c r="AL29" s="601">
        <f t="shared" si="4"/>
        <v>12901</v>
      </c>
      <c r="AM29" s="601">
        <f t="shared" si="2"/>
        <v>0</v>
      </c>
      <c r="AN29" s="601">
        <f t="shared" si="2"/>
        <v>294</v>
      </c>
      <c r="AO29" s="601">
        <f t="shared" si="2"/>
        <v>1521</v>
      </c>
      <c r="AP29" s="601">
        <f t="shared" si="2"/>
        <v>4559</v>
      </c>
      <c r="AQ29" s="601">
        <f t="shared" si="2"/>
        <v>6527</v>
      </c>
    </row>
    <row r="30" spans="1:43" ht="12.75">
      <c r="A30" s="865" t="s">
        <v>414</v>
      </c>
      <c r="B30" s="866" t="s">
        <v>301</v>
      </c>
      <c r="C30" s="52">
        <f>(J30+R30)-D30</f>
        <v>0</v>
      </c>
      <c r="D30" s="885">
        <v>22227</v>
      </c>
      <c r="E30" s="885"/>
      <c r="F30" s="885">
        <v>682</v>
      </c>
      <c r="G30" s="885">
        <v>1558</v>
      </c>
      <c r="H30" s="885">
        <v>11631</v>
      </c>
      <c r="I30" s="885">
        <v>8356</v>
      </c>
      <c r="J30" s="886">
        <v>7676</v>
      </c>
      <c r="K30" s="886"/>
      <c r="L30" s="886">
        <v>155</v>
      </c>
      <c r="M30" s="886">
        <v>342</v>
      </c>
      <c r="N30" s="886">
        <v>3856</v>
      </c>
      <c r="O30" s="886">
        <v>3323</v>
      </c>
      <c r="P30" s="865" t="s">
        <v>414</v>
      </c>
      <c r="Q30" s="866" t="s">
        <v>301</v>
      </c>
      <c r="R30" s="887">
        <v>14551</v>
      </c>
      <c r="S30" s="887">
        <v>0</v>
      </c>
      <c r="T30" s="887">
        <v>527</v>
      </c>
      <c r="U30" s="887">
        <v>1216</v>
      </c>
      <c r="V30" s="887">
        <v>7775</v>
      </c>
      <c r="W30" s="887">
        <v>5033</v>
      </c>
      <c r="X30" s="129">
        <f>R30/(J30+R30)*100</f>
        <v>65.46542493363927</v>
      </c>
      <c r="Y30" s="129"/>
      <c r="Z30" s="129"/>
      <c r="AA30" s="129">
        <f>U30/(M30+U30)*100</f>
        <v>78.04878048780488</v>
      </c>
      <c r="AB30" s="129">
        <f t="shared" si="9"/>
        <v>66.8472186398418</v>
      </c>
      <c r="AC30" s="129">
        <f t="shared" si="9"/>
        <v>60.232168501675446</v>
      </c>
      <c r="AD30" s="129">
        <f>D30/AF30*100</f>
        <v>37.061677754989745</v>
      </c>
      <c r="AF30" s="49">
        <f t="shared" si="3"/>
        <v>59973</v>
      </c>
      <c r="AG30" s="49"/>
      <c r="AH30" s="49">
        <v>3066</v>
      </c>
      <c r="AI30" s="49">
        <v>6104</v>
      </c>
      <c r="AJ30" s="49">
        <v>27232</v>
      </c>
      <c r="AK30" s="49">
        <v>23571</v>
      </c>
      <c r="AL30" s="601">
        <f t="shared" si="4"/>
        <v>22227</v>
      </c>
      <c r="AM30" s="601">
        <f t="shared" si="2"/>
        <v>0</v>
      </c>
      <c r="AN30" s="601">
        <f t="shared" si="2"/>
        <v>682</v>
      </c>
      <c r="AO30" s="601">
        <f t="shared" si="2"/>
        <v>1558</v>
      </c>
      <c r="AP30" s="601">
        <f t="shared" si="2"/>
        <v>11631</v>
      </c>
      <c r="AQ30" s="601">
        <f t="shared" si="2"/>
        <v>8356</v>
      </c>
    </row>
    <row r="31" spans="1:43" ht="12.75">
      <c r="A31" s="865" t="s">
        <v>415</v>
      </c>
      <c r="B31" s="866" t="s">
        <v>302</v>
      </c>
      <c r="C31" s="52">
        <f>(J31+R31)-D31</f>
        <v>118</v>
      </c>
      <c r="D31" s="885">
        <v>26152</v>
      </c>
      <c r="E31" s="885"/>
      <c r="F31" s="885">
        <v>454</v>
      </c>
      <c r="G31" s="885">
        <v>2850</v>
      </c>
      <c r="H31" s="885">
        <v>13658</v>
      </c>
      <c r="I31" s="885">
        <v>9190</v>
      </c>
      <c r="J31" s="886">
        <v>5574</v>
      </c>
      <c r="K31" s="886"/>
      <c r="L31" s="886">
        <v>52</v>
      </c>
      <c r="M31" s="886">
        <v>470</v>
      </c>
      <c r="N31" s="886">
        <v>2998</v>
      </c>
      <c r="O31" s="886">
        <v>2054</v>
      </c>
      <c r="P31" s="865" t="s">
        <v>415</v>
      </c>
      <c r="Q31" s="866" t="s">
        <v>302</v>
      </c>
      <c r="R31" s="887">
        <v>20696</v>
      </c>
      <c r="S31" s="887">
        <v>0</v>
      </c>
      <c r="T31" s="887">
        <v>402</v>
      </c>
      <c r="U31" s="887">
        <v>2380</v>
      </c>
      <c r="V31" s="887">
        <v>10697</v>
      </c>
      <c r="W31" s="887">
        <v>7217</v>
      </c>
      <c r="X31" s="129">
        <f>R31/(J31+R31)*100</f>
        <v>78.78188047202131</v>
      </c>
      <c r="Y31" s="129"/>
      <c r="Z31" s="129">
        <f t="shared" si="8"/>
        <v>88.54625550660793</v>
      </c>
      <c r="AA31" s="129">
        <f>U31/(M31+U31)*100</f>
        <v>83.50877192982456</v>
      </c>
      <c r="AB31" s="129">
        <f t="shared" si="9"/>
        <v>78.1087988316904</v>
      </c>
      <c r="AC31" s="129">
        <f t="shared" si="9"/>
        <v>77.84489267608672</v>
      </c>
      <c r="AD31" s="129">
        <f>D31/AF31*100</f>
        <v>79.1285930408472</v>
      </c>
      <c r="AF31" s="49">
        <f t="shared" si="3"/>
        <v>33050</v>
      </c>
      <c r="AG31" s="49"/>
      <c r="AH31" s="49">
        <v>1114</v>
      </c>
      <c r="AI31" s="49">
        <v>7222</v>
      </c>
      <c r="AJ31" s="49">
        <v>14604</v>
      </c>
      <c r="AK31" s="49">
        <v>10110</v>
      </c>
      <c r="AL31" s="601">
        <f t="shared" si="4"/>
        <v>26270</v>
      </c>
      <c r="AM31" s="601">
        <f t="shared" si="2"/>
        <v>0</v>
      </c>
      <c r="AN31" s="601">
        <f t="shared" si="2"/>
        <v>454</v>
      </c>
      <c r="AO31" s="601">
        <f t="shared" si="2"/>
        <v>2850</v>
      </c>
      <c r="AP31" s="601">
        <f t="shared" si="2"/>
        <v>13695</v>
      </c>
      <c r="AQ31" s="601">
        <f t="shared" si="2"/>
        <v>9271</v>
      </c>
    </row>
    <row r="32" spans="1:43" ht="12.75">
      <c r="A32" s="888"/>
      <c r="B32" s="24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888"/>
      <c r="Q32" s="240"/>
      <c r="R32" s="52"/>
      <c r="S32" s="50"/>
      <c r="T32" s="50"/>
      <c r="U32" s="50"/>
      <c r="V32" s="50"/>
      <c r="W32" s="50"/>
      <c r="X32" s="129"/>
      <c r="Y32" s="129"/>
      <c r="Z32" s="129"/>
      <c r="AA32" s="129"/>
      <c r="AB32" s="129"/>
      <c r="AC32" s="129"/>
      <c r="AD32" s="129"/>
      <c r="AF32" s="49"/>
      <c r="AG32" s="49"/>
      <c r="AH32" s="49"/>
      <c r="AI32" s="49"/>
      <c r="AJ32" s="49"/>
      <c r="AK32" s="49"/>
      <c r="AL32" s="601"/>
      <c r="AM32" s="601"/>
      <c r="AN32" s="601"/>
      <c r="AO32" s="601"/>
      <c r="AP32" s="601"/>
      <c r="AQ32" s="601"/>
    </row>
    <row r="33" spans="1:43" ht="12.75">
      <c r="A33" s="889" t="s">
        <v>256</v>
      </c>
      <c r="B33" s="890" t="s">
        <v>131</v>
      </c>
      <c r="C33" s="316">
        <f>(J33+R33)-D33</f>
        <v>260</v>
      </c>
      <c r="D33" s="316">
        <f>E33+F33+G33+H33+I33</f>
        <v>918975</v>
      </c>
      <c r="E33" s="365">
        <f aca="true" t="shared" si="10" ref="E33:O33">SUM(E9:E32)</f>
        <v>67</v>
      </c>
      <c r="F33" s="365">
        <f t="shared" si="10"/>
        <v>18416</v>
      </c>
      <c r="G33" s="365">
        <f t="shared" si="10"/>
        <v>52206</v>
      </c>
      <c r="H33" s="365">
        <f t="shared" si="10"/>
        <v>550256</v>
      </c>
      <c r="I33" s="365">
        <f t="shared" si="10"/>
        <v>298030</v>
      </c>
      <c r="J33" s="316">
        <f>K33+L33+M33+N33+O33</f>
        <v>355146</v>
      </c>
      <c r="K33" s="365">
        <f t="shared" si="10"/>
        <v>1</v>
      </c>
      <c r="L33" s="365">
        <f t="shared" si="10"/>
        <v>3404</v>
      </c>
      <c r="M33" s="365">
        <f t="shared" si="10"/>
        <v>10267</v>
      </c>
      <c r="N33" s="365">
        <f t="shared" si="10"/>
        <v>206172</v>
      </c>
      <c r="O33" s="365">
        <f t="shared" si="10"/>
        <v>135302</v>
      </c>
      <c r="P33" s="889" t="s">
        <v>256</v>
      </c>
      <c r="Q33" s="890" t="s">
        <v>131</v>
      </c>
      <c r="R33" s="365">
        <f>S33+T33+U33+V33+W33</f>
        <v>564089</v>
      </c>
      <c r="S33" s="365">
        <f>SUM(S9:S32)</f>
        <v>66</v>
      </c>
      <c r="T33" s="365">
        <f>SUM(T9:T32)</f>
        <v>15012</v>
      </c>
      <c r="U33" s="365">
        <f>SUM(U9:U32)</f>
        <v>41939</v>
      </c>
      <c r="V33" s="365">
        <f>SUM(V9:V32)</f>
        <v>344182</v>
      </c>
      <c r="W33" s="365">
        <f>SUM(W9:W32)</f>
        <v>162890</v>
      </c>
      <c r="X33" s="891">
        <f aca="true" t="shared" si="11" ref="X33:AC33">R33/(J33+R33)*100</f>
        <v>61.36504811065723</v>
      </c>
      <c r="Y33" s="891">
        <f>S33/(K33+S33)*100</f>
        <v>98.50746268656717</v>
      </c>
      <c r="Z33" s="891">
        <f>T33/(L33+T33)*100</f>
        <v>81.51607298001737</v>
      </c>
      <c r="AA33" s="891">
        <f t="shared" si="11"/>
        <v>80.33367812128874</v>
      </c>
      <c r="AB33" s="891">
        <f t="shared" si="11"/>
        <v>62.53829353470676</v>
      </c>
      <c r="AC33" s="891">
        <f t="shared" si="11"/>
        <v>54.62587862853464</v>
      </c>
      <c r="AD33" s="891">
        <f>D33/AF33*100</f>
        <v>60.19789203387943</v>
      </c>
      <c r="AF33" s="49">
        <f t="shared" si="3"/>
        <v>1526590</v>
      </c>
      <c r="AG33" s="49">
        <f>SUM(AG9:AG32)</f>
        <v>239</v>
      </c>
      <c r="AH33" s="49">
        <f>SUM(AH9:AH32)</f>
        <v>71905</v>
      </c>
      <c r="AI33" s="49">
        <f>SUM(AI9:AI32)</f>
        <v>143233</v>
      </c>
      <c r="AJ33" s="49">
        <f>SUM(AJ9:AJ32)</f>
        <v>792449</v>
      </c>
      <c r="AK33" s="49">
        <f>SUM(AK9:AK32)</f>
        <v>518764</v>
      </c>
      <c r="AL33" s="601">
        <f t="shared" si="4"/>
        <v>919235</v>
      </c>
      <c r="AM33" s="601">
        <f t="shared" si="2"/>
        <v>67</v>
      </c>
      <c r="AN33" s="601">
        <f t="shared" si="2"/>
        <v>18416</v>
      </c>
      <c r="AO33" s="601">
        <f t="shared" si="2"/>
        <v>52206</v>
      </c>
      <c r="AP33" s="601">
        <f t="shared" si="2"/>
        <v>550354</v>
      </c>
      <c r="AQ33" s="601">
        <f t="shared" si="2"/>
        <v>298192</v>
      </c>
    </row>
    <row r="34" spans="1:30" ht="12.75">
      <c r="A34" s="892" t="s">
        <v>940</v>
      </c>
      <c r="B34" s="893" t="s">
        <v>1138</v>
      </c>
      <c r="C34" s="699">
        <v>638</v>
      </c>
      <c r="D34" s="699">
        <v>1082011</v>
      </c>
      <c r="E34" s="699">
        <v>46</v>
      </c>
      <c r="F34" s="699">
        <v>35830</v>
      </c>
      <c r="G34" s="699">
        <v>72589</v>
      </c>
      <c r="H34" s="699">
        <v>581917</v>
      </c>
      <c r="I34" s="699">
        <v>391629</v>
      </c>
      <c r="J34" s="699">
        <v>59078</v>
      </c>
      <c r="K34" s="699">
        <v>0</v>
      </c>
      <c r="L34" s="699">
        <v>2559</v>
      </c>
      <c r="M34" s="699">
        <v>2020</v>
      </c>
      <c r="N34" s="699">
        <v>23740</v>
      </c>
      <c r="O34" s="699">
        <v>30759</v>
      </c>
      <c r="P34" s="894" t="s">
        <v>940</v>
      </c>
      <c r="Q34" s="895" t="s">
        <v>1138</v>
      </c>
      <c r="R34" s="699">
        <v>1023571</v>
      </c>
      <c r="S34" s="50">
        <v>46</v>
      </c>
      <c r="T34" s="50">
        <v>33271</v>
      </c>
      <c r="U34" s="50">
        <v>70569</v>
      </c>
      <c r="V34" s="50">
        <v>558454</v>
      </c>
      <c r="W34" s="50">
        <v>361231</v>
      </c>
      <c r="X34" s="700">
        <v>94.5</v>
      </c>
      <c r="Y34" s="700">
        <v>100</v>
      </c>
      <c r="Z34" s="700">
        <v>92.9</v>
      </c>
      <c r="AA34" s="700">
        <v>97.2</v>
      </c>
      <c r="AB34" s="699">
        <v>95.9</v>
      </c>
      <c r="AC34" s="700">
        <v>92.2</v>
      </c>
      <c r="AD34" s="700">
        <v>77.2</v>
      </c>
    </row>
    <row r="36" spans="2:23" ht="12.75">
      <c r="B36" s="865" t="s">
        <v>739</v>
      </c>
      <c r="D36" s="867">
        <v>70383</v>
      </c>
      <c r="E36" s="867"/>
      <c r="F36" s="867">
        <v>2611</v>
      </c>
      <c r="G36" s="867">
        <v>6097</v>
      </c>
      <c r="H36" s="867">
        <v>36167</v>
      </c>
      <c r="I36" s="867">
        <v>25508</v>
      </c>
      <c r="J36" s="868">
        <v>21784</v>
      </c>
      <c r="K36" s="868"/>
      <c r="L36" s="868">
        <v>122</v>
      </c>
      <c r="M36" s="868">
        <v>1425</v>
      </c>
      <c r="N36" s="868">
        <v>12290</v>
      </c>
      <c r="O36" s="868">
        <v>7947</v>
      </c>
      <c r="Q36" s="865" t="s">
        <v>739</v>
      </c>
      <c r="R36" s="869">
        <v>48599</v>
      </c>
      <c r="S36" s="869">
        <v>0</v>
      </c>
      <c r="T36" s="869">
        <v>2489</v>
      </c>
      <c r="U36" s="869">
        <v>4672</v>
      </c>
      <c r="V36" s="869">
        <v>23877</v>
      </c>
      <c r="W36" s="869">
        <v>17561</v>
      </c>
    </row>
    <row r="37" spans="2:23" ht="12.75">
      <c r="B37" s="865" t="s">
        <v>740</v>
      </c>
      <c r="D37" s="867">
        <v>43808</v>
      </c>
      <c r="E37" s="867"/>
      <c r="F37" s="867">
        <v>1744</v>
      </c>
      <c r="G37" s="867">
        <v>8017</v>
      </c>
      <c r="H37" s="867">
        <v>19487</v>
      </c>
      <c r="I37" s="867">
        <v>14560</v>
      </c>
      <c r="J37" s="870">
        <v>12537</v>
      </c>
      <c r="K37" s="870"/>
      <c r="L37" s="870">
        <v>453</v>
      </c>
      <c r="M37" s="870">
        <v>2004</v>
      </c>
      <c r="N37" s="870">
        <v>5852</v>
      </c>
      <c r="O37" s="870">
        <v>4228</v>
      </c>
      <c r="Q37" s="865" t="s">
        <v>740</v>
      </c>
      <c r="R37" s="869">
        <v>31311</v>
      </c>
      <c r="S37" s="869">
        <v>0</v>
      </c>
      <c r="T37" s="869">
        <v>1291</v>
      </c>
      <c r="U37" s="869">
        <v>6013</v>
      </c>
      <c r="V37" s="869">
        <v>13655</v>
      </c>
      <c r="W37" s="869">
        <v>10352</v>
      </c>
    </row>
    <row r="38" spans="2:23" ht="12.75">
      <c r="B38" s="865" t="s">
        <v>741</v>
      </c>
      <c r="D38" s="867">
        <v>26346</v>
      </c>
      <c r="E38" s="867"/>
      <c r="F38" s="867">
        <v>462</v>
      </c>
      <c r="G38" s="867">
        <v>4188</v>
      </c>
      <c r="H38" s="867">
        <v>12091</v>
      </c>
      <c r="I38" s="867">
        <v>9605</v>
      </c>
      <c r="J38" s="870">
        <v>5614</v>
      </c>
      <c r="K38" s="870"/>
      <c r="L38" s="870">
        <v>46</v>
      </c>
      <c r="M38" s="870">
        <v>266</v>
      </c>
      <c r="N38" s="870">
        <v>2615</v>
      </c>
      <c r="O38" s="870">
        <v>2687</v>
      </c>
      <c r="Q38" s="865" t="s">
        <v>741</v>
      </c>
      <c r="R38" s="869">
        <v>20747</v>
      </c>
      <c r="S38" s="869">
        <v>0</v>
      </c>
      <c r="T38" s="869">
        <v>416</v>
      </c>
      <c r="U38" s="869">
        <v>3922</v>
      </c>
      <c r="V38" s="869">
        <v>9482</v>
      </c>
      <c r="W38" s="869">
        <v>6927</v>
      </c>
    </row>
    <row r="39" spans="2:23" ht="12.75">
      <c r="B39" s="865" t="s">
        <v>742</v>
      </c>
      <c r="D39" s="867">
        <v>55466</v>
      </c>
      <c r="E39" s="867"/>
      <c r="F39" s="867">
        <v>1011</v>
      </c>
      <c r="G39" s="867">
        <v>5775</v>
      </c>
      <c r="H39" s="867">
        <v>29847</v>
      </c>
      <c r="I39" s="867">
        <v>18833</v>
      </c>
      <c r="J39" s="870">
        <v>16603</v>
      </c>
      <c r="K39" s="870"/>
      <c r="L39" s="870">
        <v>154</v>
      </c>
      <c r="M39" s="870">
        <v>447</v>
      </c>
      <c r="N39" s="870">
        <v>9491</v>
      </c>
      <c r="O39" s="870">
        <v>6511</v>
      </c>
      <c r="Q39" s="865" t="s">
        <v>742</v>
      </c>
      <c r="R39" s="869">
        <v>38863</v>
      </c>
      <c r="S39" s="869">
        <v>0</v>
      </c>
      <c r="T39" s="869">
        <v>857</v>
      </c>
      <c r="U39" s="869">
        <v>5328</v>
      </c>
      <c r="V39" s="869">
        <v>20356</v>
      </c>
      <c r="W39" s="869">
        <v>12322</v>
      </c>
    </row>
    <row r="40" spans="2:23" ht="12.75">
      <c r="B40" s="865"/>
      <c r="D40" s="871"/>
      <c r="E40" s="871"/>
      <c r="F40" s="871"/>
      <c r="G40" s="871"/>
      <c r="H40" s="871"/>
      <c r="I40" s="871"/>
      <c r="J40" s="872"/>
      <c r="K40" s="872"/>
      <c r="L40" s="872"/>
      <c r="M40" s="872"/>
      <c r="N40" s="872"/>
      <c r="O40" s="872"/>
      <c r="Q40" s="865"/>
      <c r="R40" s="873"/>
      <c r="S40" s="873"/>
      <c r="T40" s="873"/>
      <c r="U40" s="873"/>
      <c r="V40" s="873"/>
      <c r="W40" s="873"/>
    </row>
    <row r="41" spans="2:23" ht="12.75">
      <c r="B41" s="865" t="s">
        <v>743</v>
      </c>
      <c r="D41" s="874">
        <v>65548</v>
      </c>
      <c r="E41" s="874"/>
      <c r="F41" s="874">
        <v>1022</v>
      </c>
      <c r="G41" s="874">
        <v>4531</v>
      </c>
      <c r="H41" s="874">
        <v>40560</v>
      </c>
      <c r="I41" s="874">
        <v>19435</v>
      </c>
      <c r="J41" s="875">
        <v>28108</v>
      </c>
      <c r="K41" s="875"/>
      <c r="L41" s="875">
        <v>253</v>
      </c>
      <c r="M41" s="875">
        <v>1275</v>
      </c>
      <c r="N41" s="875">
        <v>17475</v>
      </c>
      <c r="O41" s="875">
        <v>9105</v>
      </c>
      <c r="Q41" s="865" t="s">
        <v>743</v>
      </c>
      <c r="R41" s="876">
        <v>37440</v>
      </c>
      <c r="S41" s="876">
        <v>0</v>
      </c>
      <c r="T41" s="876">
        <v>769</v>
      </c>
      <c r="U41" s="876">
        <v>3256</v>
      </c>
      <c r="V41" s="876">
        <v>23085</v>
      </c>
      <c r="W41" s="876">
        <v>10330</v>
      </c>
    </row>
    <row r="42" spans="2:23" ht="12.75">
      <c r="B42" s="865" t="s">
        <v>744</v>
      </c>
      <c r="D42" s="874">
        <v>107919</v>
      </c>
      <c r="E42" s="874">
        <v>1</v>
      </c>
      <c r="F42" s="874">
        <v>933</v>
      </c>
      <c r="G42" s="874">
        <v>2449</v>
      </c>
      <c r="H42" s="874">
        <v>78592</v>
      </c>
      <c r="I42" s="874">
        <v>25944</v>
      </c>
      <c r="J42" s="875">
        <v>39696</v>
      </c>
      <c r="K42" s="875"/>
      <c r="L42" s="875">
        <v>146</v>
      </c>
      <c r="M42" s="875">
        <v>399</v>
      </c>
      <c r="N42" s="875">
        <v>26385</v>
      </c>
      <c r="O42" s="875">
        <v>12766</v>
      </c>
      <c r="Q42" s="865" t="s">
        <v>744</v>
      </c>
      <c r="R42" s="876">
        <v>68230</v>
      </c>
      <c r="S42" s="876">
        <v>1</v>
      </c>
      <c r="T42" s="876">
        <v>787</v>
      </c>
      <c r="U42" s="876">
        <v>2050</v>
      </c>
      <c r="V42" s="876">
        <v>52212</v>
      </c>
      <c r="W42" s="876">
        <v>13180</v>
      </c>
    </row>
    <row r="43" spans="2:23" ht="12.75">
      <c r="B43" s="865" t="s">
        <v>406</v>
      </c>
      <c r="D43" s="874">
        <v>49164</v>
      </c>
      <c r="E43" s="874"/>
      <c r="F43" s="874">
        <v>786</v>
      </c>
      <c r="G43" s="874">
        <v>2847</v>
      </c>
      <c r="H43" s="874">
        <v>28960</v>
      </c>
      <c r="I43" s="874">
        <v>16571</v>
      </c>
      <c r="J43" s="875">
        <v>18813</v>
      </c>
      <c r="K43" s="875"/>
      <c r="L43" s="875">
        <v>153</v>
      </c>
      <c r="M43" s="875">
        <v>485</v>
      </c>
      <c r="N43" s="875">
        <v>8726</v>
      </c>
      <c r="O43" s="875">
        <v>9449</v>
      </c>
      <c r="Q43" s="865" t="s">
        <v>406</v>
      </c>
      <c r="R43" s="876">
        <v>30351</v>
      </c>
      <c r="S43" s="876">
        <v>0</v>
      </c>
      <c r="T43" s="876">
        <v>633</v>
      </c>
      <c r="U43" s="876">
        <v>2362</v>
      </c>
      <c r="V43" s="876">
        <v>20234</v>
      </c>
      <c r="W43" s="876">
        <v>7122</v>
      </c>
    </row>
    <row r="44" spans="2:23" ht="12.75">
      <c r="B44" s="865" t="s">
        <v>407</v>
      </c>
      <c r="D44" s="874">
        <v>81908</v>
      </c>
      <c r="E44" s="874"/>
      <c r="F44" s="874">
        <v>1209</v>
      </c>
      <c r="G44" s="874">
        <v>1509</v>
      </c>
      <c r="H44" s="874">
        <v>53958</v>
      </c>
      <c r="I44" s="874">
        <v>25232</v>
      </c>
      <c r="J44" s="875">
        <v>54889</v>
      </c>
      <c r="K44" s="875"/>
      <c r="L44" s="875">
        <v>370</v>
      </c>
      <c r="M44" s="875">
        <v>464</v>
      </c>
      <c r="N44" s="875">
        <v>36054</v>
      </c>
      <c r="O44" s="875">
        <v>18001</v>
      </c>
      <c r="Q44" s="865" t="s">
        <v>407</v>
      </c>
      <c r="R44" s="876">
        <v>27019</v>
      </c>
      <c r="S44" s="876">
        <v>0</v>
      </c>
      <c r="T44" s="876">
        <v>839</v>
      </c>
      <c r="U44" s="876">
        <v>1045</v>
      </c>
      <c r="V44" s="876">
        <v>17904</v>
      </c>
      <c r="W44" s="876">
        <v>7231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L1">
      <selection activeCell="S11" sqref="S10:S11"/>
    </sheetView>
  </sheetViews>
  <sheetFormatPr defaultColWidth="9.00390625" defaultRowHeight="12.75"/>
  <cols>
    <col min="1" max="1" width="5.25390625" style="0" customWidth="1"/>
    <col min="2" max="2" width="4.875" style="0" customWidth="1"/>
    <col min="13" max="13" width="5.625" style="0" customWidth="1"/>
    <col min="14" max="15" width="5.25390625" style="0" customWidth="1"/>
    <col min="16" max="16" width="4.375" style="0" customWidth="1"/>
    <col min="17" max="17" width="5.00390625" style="0" customWidth="1"/>
    <col min="18" max="18" width="7.25390625" style="0" customWidth="1"/>
    <col min="19" max="19" width="5.75390625" style="0" customWidth="1"/>
    <col min="20" max="20" width="5.625" style="0" customWidth="1"/>
    <col min="21" max="21" width="5.875" style="0" customWidth="1"/>
    <col min="22" max="22" width="6.125" style="0" customWidth="1"/>
    <col min="23" max="23" width="5.00390625" style="0" customWidth="1"/>
  </cols>
  <sheetData>
    <row r="1" spans="1:36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12.75">
      <c r="A2" s="49"/>
      <c r="B2" s="49"/>
      <c r="C2" s="49"/>
      <c r="D2" s="49"/>
      <c r="E2" s="637" t="s">
        <v>1717</v>
      </c>
      <c r="F2" s="119"/>
      <c r="G2" s="119"/>
      <c r="H2" s="119"/>
      <c r="I2" s="119"/>
      <c r="J2" s="119"/>
      <c r="K2" s="119"/>
      <c r="L2" s="637" t="s">
        <v>1718</v>
      </c>
      <c r="M2" s="49"/>
      <c r="N2" s="49"/>
      <c r="O2" s="49"/>
      <c r="P2" s="49"/>
      <c r="Q2" s="49"/>
      <c r="R2" s="49"/>
      <c r="S2" s="49"/>
      <c r="T2" s="49"/>
      <c r="U2" s="49"/>
      <c r="V2" s="52"/>
      <c r="W2" s="52"/>
      <c r="X2" s="52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12.75">
      <c r="A3" s="49"/>
      <c r="B3" s="49"/>
      <c r="C3" s="49"/>
      <c r="D3" s="49"/>
      <c r="E3" s="49"/>
      <c r="F3" s="183"/>
      <c r="G3" s="183"/>
      <c r="H3" s="183"/>
      <c r="I3" s="183"/>
      <c r="J3" s="183"/>
      <c r="K3" s="183"/>
      <c r="L3" s="49"/>
      <c r="M3" s="119"/>
      <c r="N3" s="49"/>
      <c r="O3" s="49"/>
      <c r="P3" s="49"/>
      <c r="Q3" s="49"/>
      <c r="R3" s="49"/>
      <c r="S3" s="49"/>
      <c r="T3" s="49"/>
      <c r="U3" s="49"/>
      <c r="V3" s="52"/>
      <c r="W3" s="52"/>
      <c r="X3" s="52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36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896"/>
      <c r="O4" s="896"/>
      <c r="P4" s="896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ht="12.75">
      <c r="A5" s="53"/>
      <c r="B5" s="632"/>
      <c r="C5" s="1232" t="s">
        <v>1719</v>
      </c>
      <c r="D5" s="370"/>
      <c r="E5" s="953" t="s">
        <v>1720</v>
      </c>
      <c r="F5" s="1235"/>
      <c r="G5" s="1235"/>
      <c r="H5" s="1235"/>
      <c r="I5" s="1235"/>
      <c r="J5" s="1236"/>
      <c r="K5" s="662"/>
      <c r="L5" s="968" t="s">
        <v>1721</v>
      </c>
      <c r="M5" s="968"/>
      <c r="N5" s="968"/>
      <c r="O5" s="968"/>
      <c r="P5" s="968"/>
      <c r="Q5" s="968"/>
      <c r="R5" s="953" t="s">
        <v>1722</v>
      </c>
      <c r="S5" s="950"/>
      <c r="T5" s="950"/>
      <c r="U5" s="950"/>
      <c r="V5" s="950"/>
      <c r="W5" s="951"/>
      <c r="X5" s="1230" t="s">
        <v>1723</v>
      </c>
      <c r="Y5" s="976"/>
      <c r="Z5" s="1230" t="s">
        <v>1724</v>
      </c>
      <c r="AA5" s="49"/>
      <c r="AB5" s="897"/>
      <c r="AC5" s="1226"/>
      <c r="AD5" s="49"/>
      <c r="AE5" s="49"/>
      <c r="AF5" s="49"/>
      <c r="AG5" s="49"/>
      <c r="AH5" s="49"/>
      <c r="AI5" s="49"/>
      <c r="AJ5" s="49"/>
    </row>
    <row r="6" spans="1:36" ht="12.75">
      <c r="A6" s="52" t="s">
        <v>1104</v>
      </c>
      <c r="B6" s="615"/>
      <c r="C6" s="1233"/>
      <c r="D6" s="371"/>
      <c r="E6" s="370"/>
      <c r="F6" s="953" t="s">
        <v>1725</v>
      </c>
      <c r="G6" s="1228"/>
      <c r="H6" s="1228"/>
      <c r="I6" s="1228"/>
      <c r="J6" s="1229"/>
      <c r="K6" s="632"/>
      <c r="L6" s="898"/>
      <c r="M6" s="953" t="s">
        <v>1725</v>
      </c>
      <c r="N6" s="1228"/>
      <c r="O6" s="1228"/>
      <c r="P6" s="1228"/>
      <c r="Q6" s="1229"/>
      <c r="R6" s="899"/>
      <c r="S6" s="953" t="s">
        <v>1725</v>
      </c>
      <c r="T6" s="1228"/>
      <c r="U6" s="1228"/>
      <c r="V6" s="1228"/>
      <c r="W6" s="1228"/>
      <c r="X6" s="972"/>
      <c r="Y6" s="973"/>
      <c r="Z6" s="1237"/>
      <c r="AA6" s="900"/>
      <c r="AB6" s="1227"/>
      <c r="AC6" s="1227"/>
      <c r="AD6" s="49"/>
      <c r="AE6" s="49"/>
      <c r="AF6" s="49"/>
      <c r="AG6" s="49"/>
      <c r="AH6" s="49"/>
      <c r="AI6" s="49"/>
      <c r="AJ6" s="49"/>
    </row>
    <row r="7" spans="1:36" ht="12.75">
      <c r="A7" s="52"/>
      <c r="B7" s="615" t="s">
        <v>52</v>
      </c>
      <c r="C7" s="1233"/>
      <c r="D7" s="371"/>
      <c r="E7" s="372" t="s">
        <v>1679</v>
      </c>
      <c r="F7" s="53" t="s">
        <v>1726</v>
      </c>
      <c r="G7" s="632" t="s">
        <v>1727</v>
      </c>
      <c r="H7" s="632" t="s">
        <v>1728</v>
      </c>
      <c r="I7" s="632" t="s">
        <v>1729</v>
      </c>
      <c r="J7" s="632" t="s">
        <v>1730</v>
      </c>
      <c r="K7" s="901">
        <v>2009</v>
      </c>
      <c r="L7" s="371"/>
      <c r="M7" s="52" t="s">
        <v>1726</v>
      </c>
      <c r="N7" s="615" t="s">
        <v>1727</v>
      </c>
      <c r="O7" s="615" t="s">
        <v>1728</v>
      </c>
      <c r="P7" s="615" t="s">
        <v>1729</v>
      </c>
      <c r="Q7" s="615" t="s">
        <v>1730</v>
      </c>
      <c r="R7" s="371"/>
      <c r="S7" s="615" t="s">
        <v>1726</v>
      </c>
      <c r="T7" s="615" t="s">
        <v>1727</v>
      </c>
      <c r="U7" s="615" t="s">
        <v>1728</v>
      </c>
      <c r="V7" s="615" t="s">
        <v>1729</v>
      </c>
      <c r="W7" s="615" t="s">
        <v>1730</v>
      </c>
      <c r="X7" s="1023" t="s">
        <v>1731</v>
      </c>
      <c r="Y7" s="1230" t="s">
        <v>1732</v>
      </c>
      <c r="Z7" s="1237"/>
      <c r="AA7" s="52"/>
      <c r="AB7" s="1227"/>
      <c r="AC7" s="1227"/>
      <c r="AD7" s="52"/>
      <c r="AE7" s="52"/>
      <c r="AF7" s="49"/>
      <c r="AG7" s="49"/>
      <c r="AH7" s="49"/>
      <c r="AI7" s="49"/>
      <c r="AJ7" s="49"/>
    </row>
    <row r="8" spans="1:36" ht="12.75">
      <c r="A8" s="52"/>
      <c r="B8" s="615"/>
      <c r="C8" s="1233"/>
      <c r="D8" s="901">
        <v>2009</v>
      </c>
      <c r="E8" s="373" t="s">
        <v>131</v>
      </c>
      <c r="F8" s="341" t="s">
        <v>1733</v>
      </c>
      <c r="G8" s="726" t="s">
        <v>1734</v>
      </c>
      <c r="H8" s="726" t="s">
        <v>1735</v>
      </c>
      <c r="I8" s="726" t="s">
        <v>1736</v>
      </c>
      <c r="J8" s="726" t="s">
        <v>1737</v>
      </c>
      <c r="K8" s="372" t="s">
        <v>1738</v>
      </c>
      <c r="L8" s="371" t="s">
        <v>129</v>
      </c>
      <c r="M8" s="341" t="s">
        <v>1733</v>
      </c>
      <c r="N8" s="726" t="s">
        <v>1734</v>
      </c>
      <c r="O8" s="726" t="s">
        <v>1735</v>
      </c>
      <c r="P8" s="726" t="s">
        <v>1736</v>
      </c>
      <c r="Q8" s="726" t="s">
        <v>1737</v>
      </c>
      <c r="R8" s="371" t="s">
        <v>129</v>
      </c>
      <c r="S8" s="726" t="s">
        <v>1733</v>
      </c>
      <c r="T8" s="726" t="s">
        <v>1734</v>
      </c>
      <c r="U8" s="726" t="s">
        <v>1735</v>
      </c>
      <c r="V8" s="726" t="s">
        <v>1736</v>
      </c>
      <c r="W8" s="726" t="s">
        <v>1737</v>
      </c>
      <c r="X8" s="1024"/>
      <c r="Y8" s="1231"/>
      <c r="Z8" s="1237"/>
      <c r="AA8" s="52"/>
      <c r="AB8" s="1227"/>
      <c r="AC8" s="1227"/>
      <c r="AD8" s="52"/>
      <c r="AE8" s="52"/>
      <c r="AF8" s="49"/>
      <c r="AG8" s="49"/>
      <c r="AH8" s="49"/>
      <c r="AI8" s="49"/>
      <c r="AJ8" s="49"/>
    </row>
    <row r="9" spans="1:36" ht="12.75">
      <c r="A9" s="52"/>
      <c r="B9" s="615"/>
      <c r="C9" s="1233"/>
      <c r="D9" s="372" t="s">
        <v>1738</v>
      </c>
      <c r="E9" s="372"/>
      <c r="F9" s="52"/>
      <c r="G9" s="615"/>
      <c r="H9" s="615"/>
      <c r="I9" s="615"/>
      <c r="J9" s="615"/>
      <c r="K9" s="615"/>
      <c r="L9" s="745" t="s">
        <v>131</v>
      </c>
      <c r="M9" s="52"/>
      <c r="N9" s="615"/>
      <c r="O9" s="615"/>
      <c r="P9" s="615"/>
      <c r="Q9" s="615"/>
      <c r="R9" s="745" t="s">
        <v>131</v>
      </c>
      <c r="S9" s="615"/>
      <c r="T9" s="615"/>
      <c r="U9" s="615"/>
      <c r="V9" s="615"/>
      <c r="W9" s="615"/>
      <c r="X9" s="1024"/>
      <c r="Y9" s="1231"/>
      <c r="Z9" s="1237"/>
      <c r="AA9" s="52"/>
      <c r="AB9" s="1227"/>
      <c r="AC9" s="1227"/>
      <c r="AD9" s="52"/>
      <c r="AE9" s="52"/>
      <c r="AF9" s="49"/>
      <c r="AG9" s="49"/>
      <c r="AH9" s="49"/>
      <c r="AI9" s="49"/>
      <c r="AJ9" s="49"/>
    </row>
    <row r="10" spans="1:36" ht="12.75">
      <c r="A10" s="52"/>
      <c r="B10" s="615"/>
      <c r="C10" s="1233"/>
      <c r="D10" s="371"/>
      <c r="E10" s="372"/>
      <c r="F10" s="52"/>
      <c r="G10" s="615"/>
      <c r="H10" s="615"/>
      <c r="I10" s="615"/>
      <c r="J10" s="615"/>
      <c r="K10" s="363"/>
      <c r="L10" s="372"/>
      <c r="M10" s="52"/>
      <c r="N10" s="615"/>
      <c r="O10" s="615"/>
      <c r="P10" s="615"/>
      <c r="Q10" s="615"/>
      <c r="R10" s="372"/>
      <c r="S10" s="615"/>
      <c r="T10" s="615"/>
      <c r="U10" s="615"/>
      <c r="V10" s="615"/>
      <c r="W10" s="615"/>
      <c r="X10" s="1024"/>
      <c r="Y10" s="1231"/>
      <c r="Z10" s="1237"/>
      <c r="AA10" s="341"/>
      <c r="AB10" s="1227"/>
      <c r="AC10" s="1227"/>
      <c r="AD10" s="341"/>
      <c r="AE10" s="341"/>
      <c r="AF10" s="49"/>
      <c r="AG10" s="49"/>
      <c r="AH10" s="49"/>
      <c r="AI10" s="49"/>
      <c r="AJ10" s="49"/>
    </row>
    <row r="11" spans="1:36" ht="12.75">
      <c r="A11" s="52"/>
      <c r="B11" s="615"/>
      <c r="C11" s="1233"/>
      <c r="D11" s="371"/>
      <c r="E11" s="372"/>
      <c r="F11" s="52"/>
      <c r="G11" s="615"/>
      <c r="H11" s="615"/>
      <c r="I11" s="902"/>
      <c r="J11" s="615"/>
      <c r="K11" s="363"/>
      <c r="L11" s="372"/>
      <c r="M11" s="52"/>
      <c r="N11" s="615"/>
      <c r="O11" s="615"/>
      <c r="P11" s="615"/>
      <c r="Q11" s="615"/>
      <c r="R11" s="372"/>
      <c r="S11" s="615"/>
      <c r="T11" s="615"/>
      <c r="U11" s="615"/>
      <c r="V11" s="615"/>
      <c r="W11" s="615"/>
      <c r="X11" s="1024"/>
      <c r="Y11" s="1231"/>
      <c r="Z11" s="1237"/>
      <c r="AA11" s="52"/>
      <c r="AB11" s="1227"/>
      <c r="AC11" s="1227"/>
      <c r="AD11" s="52"/>
      <c r="AE11" s="52"/>
      <c r="AF11" s="49"/>
      <c r="AG11" s="49"/>
      <c r="AH11" s="49"/>
      <c r="AI11" s="49"/>
      <c r="AJ11" s="49"/>
    </row>
    <row r="12" spans="1:36" ht="12.75">
      <c r="A12" s="680"/>
      <c r="B12" s="135"/>
      <c r="C12" s="1234"/>
      <c r="D12" s="903"/>
      <c r="E12" s="367" t="s">
        <v>614</v>
      </c>
      <c r="F12" s="50" t="s">
        <v>614</v>
      </c>
      <c r="G12" s="135" t="s">
        <v>614</v>
      </c>
      <c r="H12" s="135" t="s">
        <v>614</v>
      </c>
      <c r="I12" s="135" t="s">
        <v>614</v>
      </c>
      <c r="J12" s="135" t="s">
        <v>614</v>
      </c>
      <c r="K12" s="904"/>
      <c r="L12" s="367" t="s">
        <v>614</v>
      </c>
      <c r="M12" s="50" t="s">
        <v>614</v>
      </c>
      <c r="N12" s="135" t="s">
        <v>614</v>
      </c>
      <c r="O12" s="135" t="s">
        <v>614</v>
      </c>
      <c r="P12" s="135" t="s">
        <v>614</v>
      </c>
      <c r="Q12" s="135" t="s">
        <v>614</v>
      </c>
      <c r="R12" s="367" t="s">
        <v>614</v>
      </c>
      <c r="S12" s="135" t="s">
        <v>614</v>
      </c>
      <c r="T12" s="135" t="s">
        <v>614</v>
      </c>
      <c r="U12" s="135" t="s">
        <v>614</v>
      </c>
      <c r="V12" s="135" t="s">
        <v>614</v>
      </c>
      <c r="W12" s="135" t="s">
        <v>614</v>
      </c>
      <c r="X12" s="1025"/>
      <c r="Y12" s="972"/>
      <c r="Z12" s="1238"/>
      <c r="AA12" s="52"/>
      <c r="AB12" s="1227"/>
      <c r="AC12" s="1227"/>
      <c r="AD12" s="52"/>
      <c r="AE12" s="52"/>
      <c r="AF12" s="49"/>
      <c r="AG12" s="49"/>
      <c r="AH12" s="49"/>
      <c r="AI12" s="49"/>
      <c r="AJ12" s="49"/>
    </row>
    <row r="13" spans="1:36" ht="12.75">
      <c r="A13" s="865" t="s">
        <v>739</v>
      </c>
      <c r="B13" s="866" t="s">
        <v>653</v>
      </c>
      <c r="C13" s="129">
        <f>E13/AC13*100</f>
        <v>16.238457600566583</v>
      </c>
      <c r="D13" s="52">
        <v>2972</v>
      </c>
      <c r="E13" s="52">
        <f>F13+G13+H13+I13+J13</f>
        <v>42188</v>
      </c>
      <c r="F13" s="905"/>
      <c r="G13" s="905">
        <v>1045</v>
      </c>
      <c r="H13" s="905">
        <v>10189</v>
      </c>
      <c r="I13" s="905">
        <v>15802</v>
      </c>
      <c r="J13" s="905">
        <v>15152</v>
      </c>
      <c r="K13" s="61">
        <v>839</v>
      </c>
      <c r="L13" s="52">
        <f>M13+N13+O13+P13+Q13</f>
        <v>259</v>
      </c>
      <c r="M13" s="906"/>
      <c r="N13" s="906">
        <v>29</v>
      </c>
      <c r="O13" s="906">
        <v>51</v>
      </c>
      <c r="P13" s="906">
        <v>59</v>
      </c>
      <c r="Q13" s="906">
        <v>120</v>
      </c>
      <c r="R13" s="49">
        <f>T13+U13+V13+W13</f>
        <v>16318</v>
      </c>
      <c r="S13" s="907"/>
      <c r="T13" s="907">
        <v>486</v>
      </c>
      <c r="U13" s="907">
        <v>4682</v>
      </c>
      <c r="V13" s="907">
        <v>6267</v>
      </c>
      <c r="W13" s="907">
        <v>4883</v>
      </c>
      <c r="X13" s="49">
        <v>55</v>
      </c>
      <c r="Y13" s="49">
        <v>204</v>
      </c>
      <c r="Z13" s="908"/>
      <c r="AA13" s="909">
        <v>1044</v>
      </c>
      <c r="AB13" s="910" t="s">
        <v>1739</v>
      </c>
      <c r="AC13" s="911">
        <v>259803</v>
      </c>
      <c r="AD13" s="52"/>
      <c r="AE13" s="52"/>
      <c r="AF13" s="49"/>
      <c r="AG13" s="49"/>
      <c r="AH13" s="49"/>
      <c r="AI13" s="49"/>
      <c r="AJ13" s="49"/>
    </row>
    <row r="14" spans="1:36" ht="12.75">
      <c r="A14" s="865" t="s">
        <v>740</v>
      </c>
      <c r="B14" s="866" t="s">
        <v>285</v>
      </c>
      <c r="C14" s="129">
        <f>E14/AC14*100</f>
        <v>13.162979351032448</v>
      </c>
      <c r="D14" s="52">
        <v>752</v>
      </c>
      <c r="E14" s="52">
        <f aca="true" t="shared" si="0" ref="E14:E35">F14+G14+H14+I14+J14</f>
        <v>17849</v>
      </c>
      <c r="F14" s="905"/>
      <c r="G14" s="905">
        <v>913</v>
      </c>
      <c r="H14" s="905">
        <v>3807</v>
      </c>
      <c r="I14" s="905">
        <v>6306</v>
      </c>
      <c r="J14" s="905">
        <v>6823</v>
      </c>
      <c r="K14" s="61">
        <v>215</v>
      </c>
      <c r="L14" s="52">
        <f aca="true" t="shared" si="1" ref="L14:L35">M14+N14+O14+P14+Q14</f>
        <v>54</v>
      </c>
      <c r="M14" s="906"/>
      <c r="N14" s="906">
        <v>1</v>
      </c>
      <c r="O14" s="906">
        <v>11</v>
      </c>
      <c r="P14" s="906">
        <v>23</v>
      </c>
      <c r="Q14" s="906">
        <v>19</v>
      </c>
      <c r="R14" s="49">
        <f>T14+U14+V14+W14</f>
        <v>4296</v>
      </c>
      <c r="S14" s="907"/>
      <c r="T14" s="907">
        <v>291</v>
      </c>
      <c r="U14" s="907">
        <v>862</v>
      </c>
      <c r="V14" s="907">
        <v>1364</v>
      </c>
      <c r="W14" s="907">
        <v>1779</v>
      </c>
      <c r="X14" s="49">
        <v>63</v>
      </c>
      <c r="Y14" s="49">
        <v>93</v>
      </c>
      <c r="Z14" s="908"/>
      <c r="AA14" s="909">
        <v>827</v>
      </c>
      <c r="AB14" s="910" t="s">
        <v>1739</v>
      </c>
      <c r="AC14" s="911">
        <v>135600</v>
      </c>
      <c r="AD14" s="52"/>
      <c r="AE14" s="52"/>
      <c r="AF14" s="49"/>
      <c r="AG14" s="49"/>
      <c r="AH14" s="49"/>
      <c r="AI14" s="49"/>
      <c r="AJ14" s="49"/>
    </row>
    <row r="15" spans="1:36" ht="12.75">
      <c r="A15" s="865" t="s">
        <v>741</v>
      </c>
      <c r="B15" s="866" t="s">
        <v>286</v>
      </c>
      <c r="C15" s="129">
        <f>E15/AC15*100</f>
        <v>4.70599080465068</v>
      </c>
      <c r="D15" s="52">
        <v>1110</v>
      </c>
      <c r="E15" s="52">
        <f t="shared" si="0"/>
        <v>4084</v>
      </c>
      <c r="F15" s="905"/>
      <c r="G15" s="905">
        <v>120</v>
      </c>
      <c r="H15" s="905">
        <v>1546</v>
      </c>
      <c r="I15" s="905">
        <v>1192</v>
      </c>
      <c r="J15" s="905">
        <v>1226</v>
      </c>
      <c r="K15" s="61">
        <v>316</v>
      </c>
      <c r="L15" s="52">
        <f t="shared" si="1"/>
        <v>0</v>
      </c>
      <c r="M15" s="912"/>
      <c r="N15" s="912"/>
      <c r="O15" s="912"/>
      <c r="P15" s="912"/>
      <c r="Q15" s="912"/>
      <c r="R15" s="49">
        <f>T15+U15+V15+W15</f>
        <v>1026</v>
      </c>
      <c r="S15" s="907"/>
      <c r="T15" s="907">
        <v>34</v>
      </c>
      <c r="U15" s="907">
        <v>345</v>
      </c>
      <c r="V15" s="907">
        <v>312</v>
      </c>
      <c r="W15" s="907">
        <v>335</v>
      </c>
      <c r="X15" s="49">
        <v>10</v>
      </c>
      <c r="Y15" s="49">
        <v>33</v>
      </c>
      <c r="Z15" s="908"/>
      <c r="AA15" s="909">
        <v>597</v>
      </c>
      <c r="AB15" s="910" t="s">
        <v>1739</v>
      </c>
      <c r="AC15" s="911">
        <v>86783</v>
      </c>
      <c r="AD15" s="52"/>
      <c r="AE15" s="52"/>
      <c r="AF15" s="49"/>
      <c r="AG15" s="49"/>
      <c r="AH15" s="49"/>
      <c r="AI15" s="49"/>
      <c r="AJ15" s="49"/>
    </row>
    <row r="16" spans="1:36" ht="12.75">
      <c r="A16" s="865" t="s">
        <v>742</v>
      </c>
      <c r="B16" s="866" t="s">
        <v>287</v>
      </c>
      <c r="C16" s="129">
        <f>E16/AC16*100</f>
        <v>10.63218088740789</v>
      </c>
      <c r="D16" s="52">
        <v>3705</v>
      </c>
      <c r="E16" s="52">
        <f t="shared" si="0"/>
        <v>20229</v>
      </c>
      <c r="F16" s="905"/>
      <c r="G16" s="905">
        <v>468</v>
      </c>
      <c r="H16" s="905">
        <v>5605</v>
      </c>
      <c r="I16" s="905">
        <v>8141</v>
      </c>
      <c r="J16" s="905">
        <v>6015</v>
      </c>
      <c r="K16" s="61">
        <v>16</v>
      </c>
      <c r="L16" s="52">
        <f t="shared" si="1"/>
        <v>0</v>
      </c>
      <c r="M16" s="912"/>
      <c r="N16" s="912"/>
      <c r="O16" s="912"/>
      <c r="P16" s="912"/>
      <c r="Q16" s="912"/>
      <c r="R16" s="49">
        <f>T16+U16+V16+W16</f>
        <v>4151</v>
      </c>
      <c r="S16" s="907"/>
      <c r="T16" s="907">
        <v>170</v>
      </c>
      <c r="U16" s="907">
        <v>890</v>
      </c>
      <c r="V16" s="907">
        <v>1710</v>
      </c>
      <c r="W16" s="907">
        <v>1381</v>
      </c>
      <c r="X16" s="865">
        <v>10</v>
      </c>
      <c r="Y16" s="49">
        <v>70</v>
      </c>
      <c r="Z16" s="908"/>
      <c r="AA16" s="909">
        <v>1001</v>
      </c>
      <c r="AB16" s="910" t="s">
        <v>1739</v>
      </c>
      <c r="AC16" s="913">
        <v>190262</v>
      </c>
      <c r="AD16" s="52"/>
      <c r="AE16" s="52"/>
      <c r="AF16" s="49"/>
      <c r="AG16" s="49"/>
      <c r="AH16" s="49"/>
      <c r="AI16" s="49"/>
      <c r="AJ16" s="49"/>
    </row>
    <row r="17" spans="1:36" ht="12.75">
      <c r="A17" s="865"/>
      <c r="B17" s="866"/>
      <c r="C17" s="88"/>
      <c r="D17" s="49"/>
      <c r="E17" s="52"/>
      <c r="F17" s="905"/>
      <c r="G17" s="905"/>
      <c r="H17" s="905"/>
      <c r="I17" s="905"/>
      <c r="J17" s="905"/>
      <c r="K17" s="57"/>
      <c r="L17" s="52"/>
      <c r="M17" s="906"/>
      <c r="N17" s="906"/>
      <c r="O17" s="906"/>
      <c r="P17" s="906"/>
      <c r="Q17" s="906"/>
      <c r="R17" s="49"/>
      <c r="S17" s="914"/>
      <c r="T17" s="914"/>
      <c r="U17" s="914"/>
      <c r="V17" s="914"/>
      <c r="W17" s="914"/>
      <c r="X17" s="49"/>
      <c r="Y17" s="49"/>
      <c r="Z17" s="908"/>
      <c r="AA17" s="915"/>
      <c r="AB17" s="865"/>
      <c r="AC17" s="49"/>
      <c r="AD17" s="52"/>
      <c r="AE17" s="52"/>
      <c r="AF17" s="49"/>
      <c r="AG17" s="49"/>
      <c r="AH17" s="49"/>
      <c r="AI17" s="49"/>
      <c r="AJ17" s="49"/>
    </row>
    <row r="18" spans="1:36" ht="12.75">
      <c r="A18" s="865" t="s">
        <v>743</v>
      </c>
      <c r="B18" s="866" t="s">
        <v>288</v>
      </c>
      <c r="C18" s="129">
        <f>E18/AC18*100</f>
        <v>19.09166177798303</v>
      </c>
      <c r="D18" s="52">
        <v>5230</v>
      </c>
      <c r="E18" s="52">
        <f t="shared" si="0"/>
        <v>45887</v>
      </c>
      <c r="F18" s="905"/>
      <c r="G18" s="905">
        <v>3248</v>
      </c>
      <c r="H18" s="905">
        <v>11662</v>
      </c>
      <c r="I18" s="905">
        <v>16888</v>
      </c>
      <c r="J18" s="905">
        <v>14089</v>
      </c>
      <c r="K18" s="61">
        <v>0</v>
      </c>
      <c r="L18" s="52">
        <f t="shared" si="1"/>
        <v>3008</v>
      </c>
      <c r="M18" s="906"/>
      <c r="N18" s="906">
        <v>85</v>
      </c>
      <c r="O18" s="906">
        <v>1107</v>
      </c>
      <c r="P18" s="906">
        <v>1140</v>
      </c>
      <c r="Q18" s="906">
        <v>676</v>
      </c>
      <c r="R18" s="49">
        <f>T18+U18+V18+W18</f>
        <v>17087</v>
      </c>
      <c r="S18" s="916"/>
      <c r="T18" s="916">
        <v>493</v>
      </c>
      <c r="U18" s="916">
        <v>4765</v>
      </c>
      <c r="V18" s="916">
        <v>7119</v>
      </c>
      <c r="W18" s="916">
        <v>4710</v>
      </c>
      <c r="X18" s="49">
        <v>30</v>
      </c>
      <c r="Y18" s="49">
        <v>212</v>
      </c>
      <c r="Z18" s="908"/>
      <c r="AA18" s="909">
        <v>1173</v>
      </c>
      <c r="AB18" s="910" t="s">
        <v>1739</v>
      </c>
      <c r="AC18" s="913">
        <v>240351</v>
      </c>
      <c r="AD18" s="52"/>
      <c r="AE18" s="52"/>
      <c r="AF18" s="49"/>
      <c r="AG18" s="49"/>
      <c r="AH18" s="49"/>
      <c r="AI18" s="49"/>
      <c r="AJ18" s="49"/>
    </row>
    <row r="19" spans="1:36" ht="12.75">
      <c r="A19" s="865" t="s">
        <v>744</v>
      </c>
      <c r="B19" s="866" t="s">
        <v>289</v>
      </c>
      <c r="C19" s="129">
        <f>E19/AC19*100</f>
        <v>12.13091084851001</v>
      </c>
      <c r="D19" s="52">
        <v>2782</v>
      </c>
      <c r="E19" s="52">
        <f t="shared" si="0"/>
        <v>39153</v>
      </c>
      <c r="F19" s="905"/>
      <c r="G19" s="905">
        <v>552</v>
      </c>
      <c r="H19" s="905">
        <v>3566</v>
      </c>
      <c r="I19" s="905">
        <v>24323</v>
      </c>
      <c r="J19" s="905">
        <v>10712</v>
      </c>
      <c r="K19" s="61">
        <v>141</v>
      </c>
      <c r="L19" s="52">
        <f t="shared" si="1"/>
        <v>127</v>
      </c>
      <c r="M19" s="906"/>
      <c r="N19" s="906">
        <v>10</v>
      </c>
      <c r="O19" s="906">
        <v>22</v>
      </c>
      <c r="P19" s="906">
        <v>65</v>
      </c>
      <c r="Q19" s="906">
        <v>30</v>
      </c>
      <c r="R19" s="49">
        <f>T19+U19+V19+W19</f>
        <v>9114</v>
      </c>
      <c r="S19" s="916"/>
      <c r="T19" s="916">
        <v>154</v>
      </c>
      <c r="U19" s="916">
        <v>759</v>
      </c>
      <c r="V19" s="916">
        <v>5813</v>
      </c>
      <c r="W19" s="916">
        <v>2388</v>
      </c>
      <c r="X19" s="49">
        <v>3</v>
      </c>
      <c r="Y19" s="49">
        <v>79</v>
      </c>
      <c r="Z19" s="908"/>
      <c r="AA19" s="909">
        <v>1323</v>
      </c>
      <c r="AB19" s="910" t="s">
        <v>1739</v>
      </c>
      <c r="AC19" s="913">
        <v>322754</v>
      </c>
      <c r="AD19" s="52"/>
      <c r="AE19" s="52"/>
      <c r="AF19" s="49"/>
      <c r="AG19" s="49"/>
      <c r="AH19" s="49"/>
      <c r="AI19" s="49"/>
      <c r="AJ19" s="49"/>
    </row>
    <row r="20" spans="1:36" ht="12.75">
      <c r="A20" s="865" t="s">
        <v>406</v>
      </c>
      <c r="B20" s="866" t="s">
        <v>290</v>
      </c>
      <c r="C20" s="129">
        <f>E20/AC20*100</f>
        <v>32.73874165299568</v>
      </c>
      <c r="D20" s="52">
        <v>1545</v>
      </c>
      <c r="E20" s="52">
        <f t="shared" si="0"/>
        <v>56676</v>
      </c>
      <c r="F20" s="905"/>
      <c r="G20" s="905">
        <v>1364</v>
      </c>
      <c r="H20" s="905">
        <v>7494</v>
      </c>
      <c r="I20" s="905">
        <v>27329</v>
      </c>
      <c r="J20" s="905">
        <v>20489</v>
      </c>
      <c r="K20" s="61">
        <v>1036</v>
      </c>
      <c r="L20" s="52">
        <f t="shared" si="1"/>
        <v>659</v>
      </c>
      <c r="M20" s="906"/>
      <c r="N20" s="906">
        <v>28</v>
      </c>
      <c r="O20" s="906">
        <v>32</v>
      </c>
      <c r="P20" s="906">
        <v>324</v>
      </c>
      <c r="Q20" s="906">
        <v>275</v>
      </c>
      <c r="R20" s="49">
        <f>T20+U20+V20+W20</f>
        <v>19489</v>
      </c>
      <c r="S20" s="916"/>
      <c r="T20" s="916">
        <v>479</v>
      </c>
      <c r="U20" s="916">
        <v>2266</v>
      </c>
      <c r="V20" s="916">
        <v>9771</v>
      </c>
      <c r="W20" s="916">
        <v>6973</v>
      </c>
      <c r="X20" s="49">
        <v>47</v>
      </c>
      <c r="Y20" s="49">
        <v>291</v>
      </c>
      <c r="Z20" s="908"/>
      <c r="AA20" s="909">
        <v>890</v>
      </c>
      <c r="AB20" s="910" t="s">
        <v>1739</v>
      </c>
      <c r="AC20" s="913">
        <v>173116</v>
      </c>
      <c r="AD20" s="52"/>
      <c r="AE20" s="52"/>
      <c r="AF20" s="49"/>
      <c r="AG20" s="49"/>
      <c r="AH20" s="49"/>
      <c r="AI20" s="49"/>
      <c r="AJ20" s="49"/>
    </row>
    <row r="21" spans="1:36" ht="12.75">
      <c r="A21" s="865" t="s">
        <v>407</v>
      </c>
      <c r="B21" s="866" t="s">
        <v>291</v>
      </c>
      <c r="C21" s="129">
        <f>E21/AC21*100</f>
        <v>29.68233788782055</v>
      </c>
      <c r="D21" s="52">
        <v>8325</v>
      </c>
      <c r="E21" s="52">
        <f t="shared" si="0"/>
        <v>72145</v>
      </c>
      <c r="F21" s="905"/>
      <c r="G21" s="905">
        <v>1431</v>
      </c>
      <c r="H21" s="905">
        <v>3197</v>
      </c>
      <c r="I21" s="905">
        <v>44588</v>
      </c>
      <c r="J21" s="905">
        <v>22929</v>
      </c>
      <c r="K21" s="61">
        <v>410</v>
      </c>
      <c r="L21" s="52">
        <f t="shared" si="1"/>
        <v>0</v>
      </c>
      <c r="M21" s="912"/>
      <c r="N21" s="912"/>
      <c r="O21" s="912"/>
      <c r="P21" s="912"/>
      <c r="Q21" s="912"/>
      <c r="R21" s="49">
        <f>T21+U21+V21+W21</f>
        <v>13175</v>
      </c>
      <c r="S21" s="916"/>
      <c r="T21" s="916">
        <v>141</v>
      </c>
      <c r="U21" s="916">
        <v>438</v>
      </c>
      <c r="V21" s="916">
        <v>10269</v>
      </c>
      <c r="W21" s="916">
        <v>2327</v>
      </c>
      <c r="X21" s="865">
        <v>8</v>
      </c>
      <c r="Y21" s="865">
        <v>142</v>
      </c>
      <c r="Z21" s="908"/>
      <c r="AA21" s="909">
        <v>833</v>
      </c>
      <c r="AB21" s="910" t="s">
        <v>1739</v>
      </c>
      <c r="AC21" s="913">
        <v>243057</v>
      </c>
      <c r="AD21" s="52"/>
      <c r="AE21" s="52"/>
      <c r="AF21" s="49"/>
      <c r="AG21" s="49"/>
      <c r="AH21" s="49"/>
      <c r="AI21" s="49"/>
      <c r="AJ21" s="49"/>
    </row>
    <row r="22" spans="1:36" ht="12.75">
      <c r="A22" s="865"/>
      <c r="B22" s="866"/>
      <c r="C22" s="129"/>
      <c r="D22" s="49"/>
      <c r="E22" s="52"/>
      <c r="F22" s="905"/>
      <c r="G22" s="905"/>
      <c r="H22" s="905"/>
      <c r="I22" s="905"/>
      <c r="J22" s="905"/>
      <c r="K22" s="57"/>
      <c r="L22" s="52"/>
      <c r="M22" s="912"/>
      <c r="N22" s="912"/>
      <c r="O22" s="912"/>
      <c r="P22" s="912"/>
      <c r="Q22" s="912"/>
      <c r="R22" s="49"/>
      <c r="S22" s="914"/>
      <c r="T22" s="914"/>
      <c r="U22" s="914"/>
      <c r="V22" s="914"/>
      <c r="W22" s="914"/>
      <c r="X22" s="49"/>
      <c r="Y22" s="49"/>
      <c r="Z22" s="908"/>
      <c r="AA22" s="915"/>
      <c r="AB22" s="865"/>
      <c r="AC22" s="49"/>
      <c r="AD22" s="52"/>
      <c r="AE22" s="52"/>
      <c r="AF22" s="49"/>
      <c r="AG22" s="49"/>
      <c r="AH22" s="49"/>
      <c r="AI22" s="49"/>
      <c r="AJ22" s="49"/>
    </row>
    <row r="23" spans="1:36" ht="12.75">
      <c r="A23" s="865" t="s">
        <v>397</v>
      </c>
      <c r="B23" s="866" t="s">
        <v>292</v>
      </c>
      <c r="C23" s="129">
        <f>E23/AC23*100</f>
        <v>17.196521834993867</v>
      </c>
      <c r="D23" s="52">
        <v>670</v>
      </c>
      <c r="E23" s="52">
        <f t="shared" si="0"/>
        <v>37437</v>
      </c>
      <c r="F23" s="905"/>
      <c r="G23" s="905">
        <v>975</v>
      </c>
      <c r="H23" s="905">
        <v>1461</v>
      </c>
      <c r="I23" s="905">
        <v>20597</v>
      </c>
      <c r="J23" s="905">
        <v>14404</v>
      </c>
      <c r="K23" s="61">
        <v>0</v>
      </c>
      <c r="L23" s="52">
        <f t="shared" si="1"/>
        <v>0</v>
      </c>
      <c r="M23" s="912"/>
      <c r="N23" s="912"/>
      <c r="O23" s="912"/>
      <c r="P23" s="912"/>
      <c r="Q23" s="912"/>
      <c r="R23" s="49">
        <f>T23+U23+V23+W23</f>
        <v>13689</v>
      </c>
      <c r="S23" s="917"/>
      <c r="T23" s="917">
        <v>117</v>
      </c>
      <c r="U23" s="917">
        <v>292</v>
      </c>
      <c r="V23" s="917">
        <v>8239</v>
      </c>
      <c r="W23" s="917">
        <v>5041</v>
      </c>
      <c r="X23" s="49">
        <v>28</v>
      </c>
      <c r="Y23" s="49">
        <v>288</v>
      </c>
      <c r="Z23" s="908"/>
      <c r="AA23" s="909">
        <v>818</v>
      </c>
      <c r="AB23" s="910" t="s">
        <v>1739</v>
      </c>
      <c r="AC23" s="913">
        <v>217701</v>
      </c>
      <c r="AD23" s="52"/>
      <c r="AE23" s="52"/>
      <c r="AF23" s="49"/>
      <c r="AG23" s="49"/>
      <c r="AH23" s="49"/>
      <c r="AI23" s="49"/>
      <c r="AJ23" s="49"/>
    </row>
    <row r="24" spans="1:36" ht="12.75">
      <c r="A24" s="865" t="s">
        <v>398</v>
      </c>
      <c r="B24" s="866" t="s">
        <v>293</v>
      </c>
      <c r="C24" s="129">
        <f>E24/AC24*100</f>
        <v>19.86877917770688</v>
      </c>
      <c r="D24" s="52">
        <v>5321</v>
      </c>
      <c r="E24" s="52">
        <f t="shared" si="0"/>
        <v>55115</v>
      </c>
      <c r="F24" s="905">
        <v>3</v>
      </c>
      <c r="G24" s="905">
        <v>3906</v>
      </c>
      <c r="H24" s="905">
        <v>5602</v>
      </c>
      <c r="I24" s="905">
        <v>22712</v>
      </c>
      <c r="J24" s="905">
        <v>22892</v>
      </c>
      <c r="K24" s="61">
        <v>0</v>
      </c>
      <c r="L24" s="52">
        <f t="shared" si="1"/>
        <v>0</v>
      </c>
      <c r="M24" s="906"/>
      <c r="N24" s="906"/>
      <c r="O24" s="906"/>
      <c r="P24" s="906"/>
      <c r="Q24" s="906"/>
      <c r="R24" s="49">
        <f>T24+U24+V24+W24</f>
        <v>22291</v>
      </c>
      <c r="S24" s="917"/>
      <c r="T24" s="917">
        <v>1329</v>
      </c>
      <c r="U24" s="917">
        <v>2140</v>
      </c>
      <c r="V24" s="917">
        <v>8744</v>
      </c>
      <c r="W24" s="917">
        <v>10078</v>
      </c>
      <c r="X24" s="49">
        <v>49</v>
      </c>
      <c r="Y24" s="49">
        <v>272</v>
      </c>
      <c r="Z24" s="908"/>
      <c r="AA24" s="909">
        <v>948</v>
      </c>
      <c r="AB24" s="910" t="s">
        <v>1739</v>
      </c>
      <c r="AC24" s="913">
        <v>277395</v>
      </c>
      <c r="AD24" s="52"/>
      <c r="AE24" s="52"/>
      <c r="AF24" s="49"/>
      <c r="AG24" s="49"/>
      <c r="AH24" s="49"/>
      <c r="AI24" s="49"/>
      <c r="AJ24" s="49"/>
    </row>
    <row r="25" spans="1:36" ht="12.75">
      <c r="A25" s="865" t="s">
        <v>706</v>
      </c>
      <c r="B25" s="866" t="s">
        <v>294</v>
      </c>
      <c r="C25" s="129">
        <f>E25/AC25*100</f>
        <v>9.480697132434896</v>
      </c>
      <c r="D25" s="52">
        <v>2437</v>
      </c>
      <c r="E25" s="52">
        <f t="shared" si="0"/>
        <v>18713</v>
      </c>
      <c r="F25" s="905">
        <v>2</v>
      </c>
      <c r="G25" s="905">
        <v>946</v>
      </c>
      <c r="H25" s="905">
        <v>880</v>
      </c>
      <c r="I25" s="905">
        <v>7164</v>
      </c>
      <c r="J25" s="905">
        <v>9721</v>
      </c>
      <c r="K25" s="61">
        <v>0</v>
      </c>
      <c r="L25" s="52">
        <f t="shared" si="1"/>
        <v>0</v>
      </c>
      <c r="M25" s="49"/>
      <c r="N25" s="49"/>
      <c r="O25" s="49"/>
      <c r="P25" s="49"/>
      <c r="Q25" s="49"/>
      <c r="R25" s="49">
        <f>S25+T25+U25+V25+W25</f>
        <v>5873</v>
      </c>
      <c r="S25" s="917"/>
      <c r="T25" s="917">
        <v>170</v>
      </c>
      <c r="U25" s="917">
        <v>190</v>
      </c>
      <c r="V25" s="917">
        <v>2157</v>
      </c>
      <c r="W25" s="917">
        <v>3356</v>
      </c>
      <c r="X25" s="865" t="s">
        <v>1740</v>
      </c>
      <c r="Y25" s="49">
        <v>8</v>
      </c>
      <c r="Z25" s="908"/>
      <c r="AA25" s="909">
        <v>637</v>
      </c>
      <c r="AB25" s="910" t="s">
        <v>1739</v>
      </c>
      <c r="AC25" s="913">
        <v>197380</v>
      </c>
      <c r="AD25" s="52"/>
      <c r="AE25" s="52"/>
      <c r="AF25" s="49"/>
      <c r="AG25" s="49"/>
      <c r="AH25" s="49"/>
      <c r="AI25" s="49"/>
      <c r="AJ25" s="49"/>
    </row>
    <row r="26" spans="1:36" ht="12.75">
      <c r="A26" s="865" t="s">
        <v>408</v>
      </c>
      <c r="B26" s="866" t="s">
        <v>295</v>
      </c>
      <c r="C26" s="129">
        <f>E26/AC26*100</f>
        <v>19.790649074429016</v>
      </c>
      <c r="D26" s="52">
        <v>3034</v>
      </c>
      <c r="E26" s="52">
        <f t="shared" si="0"/>
        <v>32009</v>
      </c>
      <c r="F26" s="905"/>
      <c r="G26" s="905">
        <v>3410</v>
      </c>
      <c r="H26" s="905">
        <v>3591</v>
      </c>
      <c r="I26" s="905">
        <v>12454</v>
      </c>
      <c r="J26" s="905">
        <v>12554</v>
      </c>
      <c r="K26" s="61">
        <v>878</v>
      </c>
      <c r="L26" s="52">
        <f t="shared" si="1"/>
        <v>20</v>
      </c>
      <c r="M26" s="906"/>
      <c r="N26" s="906"/>
      <c r="O26" s="906">
        <v>20</v>
      </c>
      <c r="P26" s="906"/>
      <c r="Q26" s="906"/>
      <c r="R26" s="49">
        <f>T26+U26+V26+W26</f>
        <v>1625</v>
      </c>
      <c r="S26" s="917"/>
      <c r="T26" s="917">
        <v>177</v>
      </c>
      <c r="U26" s="917">
        <v>232</v>
      </c>
      <c r="V26" s="917">
        <v>603</v>
      </c>
      <c r="W26" s="917">
        <v>613</v>
      </c>
      <c r="X26" s="49">
        <v>26</v>
      </c>
      <c r="Y26" s="49">
        <v>128</v>
      </c>
      <c r="Z26" s="908"/>
      <c r="AA26" s="909">
        <v>620</v>
      </c>
      <c r="AB26" s="910" t="s">
        <v>1739</v>
      </c>
      <c r="AC26" s="913">
        <v>161738</v>
      </c>
      <c r="AD26" s="52"/>
      <c r="AE26" s="52"/>
      <c r="AF26" s="49"/>
      <c r="AG26" s="49"/>
      <c r="AH26" s="49"/>
      <c r="AI26" s="49"/>
      <c r="AJ26" s="49"/>
    </row>
    <row r="27" spans="1:36" ht="12.75">
      <c r="A27" s="865"/>
      <c r="B27" s="866"/>
      <c r="C27" s="129"/>
      <c r="D27" s="49"/>
      <c r="E27" s="52"/>
      <c r="F27" s="905"/>
      <c r="G27" s="905"/>
      <c r="H27" s="905"/>
      <c r="I27" s="905"/>
      <c r="J27" s="905"/>
      <c r="K27" s="57"/>
      <c r="L27" s="52"/>
      <c r="M27" s="49"/>
      <c r="N27" s="49"/>
      <c r="O27" s="49"/>
      <c r="P27" s="49"/>
      <c r="Q27" s="49"/>
      <c r="R27" s="49"/>
      <c r="S27" s="914"/>
      <c r="T27" s="914"/>
      <c r="U27" s="914"/>
      <c r="V27" s="914"/>
      <c r="W27" s="914"/>
      <c r="X27" s="49"/>
      <c r="Y27" s="49"/>
      <c r="Z27" s="908"/>
      <c r="AA27" s="915"/>
      <c r="AB27" s="865"/>
      <c r="AC27" s="49"/>
      <c r="AD27" s="52"/>
      <c r="AE27" s="52"/>
      <c r="AF27" s="49"/>
      <c r="AG27" s="49"/>
      <c r="AH27" s="49"/>
      <c r="AI27" s="49"/>
      <c r="AJ27" s="49"/>
    </row>
    <row r="28" spans="1:36" ht="12.75">
      <c r="A28" s="865" t="s">
        <v>409</v>
      </c>
      <c r="B28" s="866" t="s">
        <v>296</v>
      </c>
      <c r="C28" s="129">
        <f>E28/AC28*100</f>
        <v>14.578526483900815</v>
      </c>
      <c r="D28" s="52">
        <v>520</v>
      </c>
      <c r="E28" s="52">
        <f t="shared" si="0"/>
        <v>37974</v>
      </c>
      <c r="F28" s="905"/>
      <c r="G28" s="905">
        <v>3313</v>
      </c>
      <c r="H28" s="905">
        <v>1742</v>
      </c>
      <c r="I28" s="905">
        <v>15827</v>
      </c>
      <c r="J28" s="905">
        <v>17092</v>
      </c>
      <c r="K28" s="61">
        <v>0</v>
      </c>
      <c r="L28" s="52">
        <f t="shared" si="1"/>
        <v>0</v>
      </c>
      <c r="M28" s="906"/>
      <c r="N28" s="906"/>
      <c r="O28" s="906"/>
      <c r="P28" s="906"/>
      <c r="Q28" s="906"/>
      <c r="R28" s="49">
        <f>T28+U28+V28+W28</f>
        <v>9742</v>
      </c>
      <c r="S28" s="918"/>
      <c r="T28" s="918">
        <v>1358</v>
      </c>
      <c r="U28" s="918">
        <v>45</v>
      </c>
      <c r="V28" s="918">
        <v>1644</v>
      </c>
      <c r="W28" s="918">
        <v>6695</v>
      </c>
      <c r="X28" s="49">
        <v>15</v>
      </c>
      <c r="Y28" s="49">
        <v>62</v>
      </c>
      <c r="Z28" s="908"/>
      <c r="AA28" s="909">
        <v>674</v>
      </c>
      <c r="AB28" s="910" t="s">
        <v>1739</v>
      </c>
      <c r="AC28" s="913">
        <v>260479</v>
      </c>
      <c r="AD28" s="52"/>
      <c r="AE28" s="52"/>
      <c r="AF28" s="49"/>
      <c r="AG28" s="49"/>
      <c r="AH28" s="49"/>
      <c r="AI28" s="49"/>
      <c r="AJ28" s="49"/>
    </row>
    <row r="29" spans="1:36" ht="12.75">
      <c r="A29" s="865" t="s">
        <v>410</v>
      </c>
      <c r="B29" s="866" t="s">
        <v>297</v>
      </c>
      <c r="C29" s="129">
        <f>E29/AC29*100</f>
        <v>61.14279543745701</v>
      </c>
      <c r="D29" s="52">
        <v>3194</v>
      </c>
      <c r="E29" s="52">
        <f t="shared" si="0"/>
        <v>152879</v>
      </c>
      <c r="F29" s="905">
        <v>9</v>
      </c>
      <c r="G29" s="905">
        <v>17586</v>
      </c>
      <c r="H29" s="905">
        <v>10697</v>
      </c>
      <c r="I29" s="905">
        <v>57826</v>
      </c>
      <c r="J29" s="905">
        <v>66761</v>
      </c>
      <c r="K29" s="61">
        <v>1436</v>
      </c>
      <c r="L29" s="52">
        <f t="shared" si="1"/>
        <v>0</v>
      </c>
      <c r="M29" s="912"/>
      <c r="N29" s="912"/>
      <c r="O29" s="912"/>
      <c r="P29" s="912"/>
      <c r="Q29" s="912"/>
      <c r="R29" s="49">
        <f>T29+U29+V29+W29+S29</f>
        <v>56500</v>
      </c>
      <c r="S29" s="918"/>
      <c r="T29" s="918">
        <v>5900</v>
      </c>
      <c r="U29" s="918">
        <v>5400</v>
      </c>
      <c r="V29" s="918">
        <v>19800</v>
      </c>
      <c r="W29" s="918">
        <v>25400</v>
      </c>
      <c r="X29" s="49">
        <v>385</v>
      </c>
      <c r="Y29" s="49">
        <v>590</v>
      </c>
      <c r="Z29" s="908"/>
      <c r="AA29" s="909">
        <v>1048</v>
      </c>
      <c r="AB29" s="910" t="s">
        <v>1739</v>
      </c>
      <c r="AC29" s="913">
        <v>250036</v>
      </c>
      <c r="AD29" s="52"/>
      <c r="AE29" s="52"/>
      <c r="AF29" s="49"/>
      <c r="AG29" s="49"/>
      <c r="AH29" s="49"/>
      <c r="AI29" s="49"/>
      <c r="AJ29" s="49"/>
    </row>
    <row r="30" spans="1:36" ht="12.75">
      <c r="A30" s="865" t="s">
        <v>411</v>
      </c>
      <c r="B30" s="866" t="s">
        <v>298</v>
      </c>
      <c r="C30" s="129">
        <f>E30/AC30*100</f>
        <v>57.18292556979089</v>
      </c>
      <c r="D30" s="52">
        <v>1174</v>
      </c>
      <c r="E30" s="52">
        <f t="shared" si="0"/>
        <v>105200</v>
      </c>
      <c r="F30" s="905">
        <v>2</v>
      </c>
      <c r="G30" s="905">
        <v>7899</v>
      </c>
      <c r="H30" s="905">
        <v>17597</v>
      </c>
      <c r="I30" s="905">
        <v>40390</v>
      </c>
      <c r="J30" s="905">
        <v>39312</v>
      </c>
      <c r="K30" s="61">
        <v>755</v>
      </c>
      <c r="L30" s="52">
        <f t="shared" si="1"/>
        <v>1559</v>
      </c>
      <c r="M30" s="919">
        <v>2</v>
      </c>
      <c r="N30" s="919">
        <v>388</v>
      </c>
      <c r="O30" s="919">
        <v>312</v>
      </c>
      <c r="P30" s="919">
        <v>420</v>
      </c>
      <c r="Q30" s="919">
        <v>437</v>
      </c>
      <c r="R30" s="49">
        <f>T30+U30+V30+W30</f>
        <v>19653</v>
      </c>
      <c r="S30" s="918"/>
      <c r="T30" s="918">
        <v>780</v>
      </c>
      <c r="U30" s="918">
        <v>2103</v>
      </c>
      <c r="V30" s="918">
        <v>8470</v>
      </c>
      <c r="W30" s="918">
        <v>8300</v>
      </c>
      <c r="X30" s="49">
        <v>315</v>
      </c>
      <c r="Y30" s="49">
        <v>512</v>
      </c>
      <c r="Z30" s="908"/>
      <c r="AA30" s="909">
        <v>1221</v>
      </c>
      <c r="AB30" s="910" t="s">
        <v>1739</v>
      </c>
      <c r="AC30" s="913">
        <v>183971</v>
      </c>
      <c r="AD30" s="52"/>
      <c r="AE30" s="52"/>
      <c r="AF30" s="49"/>
      <c r="AG30" s="49"/>
      <c r="AH30" s="49"/>
      <c r="AI30" s="49"/>
      <c r="AJ30" s="49"/>
    </row>
    <row r="31" spans="1:36" ht="12.75">
      <c r="A31" s="865" t="s">
        <v>412</v>
      </c>
      <c r="B31" s="866" t="s">
        <v>299</v>
      </c>
      <c r="C31" s="129">
        <f>E31/AC31*100</f>
        <v>64.29502072083386</v>
      </c>
      <c r="D31" s="52">
        <v>419</v>
      </c>
      <c r="E31" s="52">
        <f t="shared" si="0"/>
        <v>81917</v>
      </c>
      <c r="F31" s="905"/>
      <c r="G31" s="905">
        <v>8079</v>
      </c>
      <c r="H31" s="905">
        <v>4226</v>
      </c>
      <c r="I31" s="905">
        <v>31456</v>
      </c>
      <c r="J31" s="905">
        <v>38156</v>
      </c>
      <c r="K31" s="61">
        <v>0</v>
      </c>
      <c r="L31" s="52">
        <f t="shared" si="1"/>
        <v>0</v>
      </c>
      <c r="M31" s="912"/>
      <c r="N31" s="912"/>
      <c r="O31" s="912"/>
      <c r="P31" s="912"/>
      <c r="Q31" s="912"/>
      <c r="R31" s="49">
        <f>T31+U31+V31+W31</f>
        <v>32686</v>
      </c>
      <c r="S31" s="918"/>
      <c r="T31" s="918">
        <v>2369</v>
      </c>
      <c r="U31" s="918">
        <v>1699</v>
      </c>
      <c r="V31" s="918">
        <v>13116</v>
      </c>
      <c r="W31" s="918">
        <v>15502</v>
      </c>
      <c r="X31" s="49">
        <v>242</v>
      </c>
      <c r="Y31" s="49">
        <v>452</v>
      </c>
      <c r="Z31" s="908"/>
      <c r="AA31" s="909">
        <v>545</v>
      </c>
      <c r="AB31" s="920" t="s">
        <v>1741</v>
      </c>
      <c r="AC31" s="913">
        <v>127408</v>
      </c>
      <c r="AD31" s="52"/>
      <c r="AE31" s="52"/>
      <c r="AF31" s="49"/>
      <c r="AG31" s="49"/>
      <c r="AH31" s="49"/>
      <c r="AI31" s="49"/>
      <c r="AJ31" s="49"/>
    </row>
    <row r="32" spans="1:36" ht="12.75">
      <c r="A32" s="865"/>
      <c r="B32" s="866"/>
      <c r="C32" s="129"/>
      <c r="D32" s="49"/>
      <c r="E32" s="52"/>
      <c r="F32" s="905"/>
      <c r="G32" s="905"/>
      <c r="H32" s="905"/>
      <c r="I32" s="905"/>
      <c r="J32" s="905"/>
      <c r="K32" s="57"/>
      <c r="L32" s="52"/>
      <c r="M32" s="49"/>
      <c r="N32" s="49"/>
      <c r="O32" s="49"/>
      <c r="P32" s="49"/>
      <c r="Q32" s="49"/>
      <c r="R32" s="49"/>
      <c r="S32" s="914"/>
      <c r="T32" s="914"/>
      <c r="U32" s="914"/>
      <c r="V32" s="914"/>
      <c r="W32" s="914"/>
      <c r="X32" s="49"/>
      <c r="Y32" s="49"/>
      <c r="Z32" s="908"/>
      <c r="AA32" s="915"/>
      <c r="AB32" s="865"/>
      <c r="AC32" s="49"/>
      <c r="AD32" s="52"/>
      <c r="AE32" s="52"/>
      <c r="AF32" s="49"/>
      <c r="AG32" s="49"/>
      <c r="AH32" s="49"/>
      <c r="AI32" s="49"/>
      <c r="AJ32" s="49"/>
    </row>
    <row r="33" spans="1:36" ht="12.75">
      <c r="A33" s="865" t="s">
        <v>413</v>
      </c>
      <c r="B33" s="866" t="s">
        <v>300</v>
      </c>
      <c r="C33" s="129">
        <f>E33/AC33*100</f>
        <v>26.993739879897493</v>
      </c>
      <c r="D33" s="52">
        <v>291</v>
      </c>
      <c r="E33" s="52">
        <f t="shared" si="0"/>
        <v>21172</v>
      </c>
      <c r="F33" s="905"/>
      <c r="G33" s="905">
        <v>1182</v>
      </c>
      <c r="H33" s="905">
        <v>6938</v>
      </c>
      <c r="I33" s="905">
        <v>6602</v>
      </c>
      <c r="J33" s="905">
        <v>6450</v>
      </c>
      <c r="K33" s="61">
        <v>8</v>
      </c>
      <c r="L33" s="52">
        <f t="shared" si="1"/>
        <v>348</v>
      </c>
      <c r="M33" s="921"/>
      <c r="N33" s="921">
        <v>22</v>
      </c>
      <c r="O33" s="921">
        <v>63</v>
      </c>
      <c r="P33" s="921">
        <v>191</v>
      </c>
      <c r="Q33" s="921">
        <v>72</v>
      </c>
      <c r="R33" s="49">
        <f>T33+U33+V33+W33</f>
        <v>9663</v>
      </c>
      <c r="S33" s="922"/>
      <c r="T33" s="922">
        <v>410</v>
      </c>
      <c r="U33" s="922">
        <v>4900</v>
      </c>
      <c r="V33" s="922">
        <v>1971</v>
      </c>
      <c r="W33" s="922">
        <v>2382</v>
      </c>
      <c r="X33" s="49">
        <v>60</v>
      </c>
      <c r="Y33" s="49">
        <v>150</v>
      </c>
      <c r="Z33" s="908"/>
      <c r="AA33" s="909">
        <v>474</v>
      </c>
      <c r="AB33" s="910" t="s">
        <v>1739</v>
      </c>
      <c r="AC33" s="913">
        <v>78433</v>
      </c>
      <c r="AD33" s="52"/>
      <c r="AE33" s="52"/>
      <c r="AF33" s="49"/>
      <c r="AG33" s="49"/>
      <c r="AH33" s="49"/>
      <c r="AI33" s="49"/>
      <c r="AJ33" s="49"/>
    </row>
    <row r="34" spans="1:36" ht="12.75">
      <c r="A34" s="865" t="s">
        <v>414</v>
      </c>
      <c r="B34" s="866" t="s">
        <v>301</v>
      </c>
      <c r="C34" s="129">
        <f>E34/AC34*100</f>
        <v>35.87367430092817</v>
      </c>
      <c r="D34" s="52">
        <v>132</v>
      </c>
      <c r="E34" s="52">
        <f t="shared" si="0"/>
        <v>48776</v>
      </c>
      <c r="F34" s="905"/>
      <c r="G34" s="905">
        <v>2789</v>
      </c>
      <c r="H34" s="905">
        <v>5917</v>
      </c>
      <c r="I34" s="905">
        <v>18997</v>
      </c>
      <c r="J34" s="905">
        <v>21073</v>
      </c>
      <c r="K34" s="61">
        <v>97</v>
      </c>
      <c r="L34" s="52">
        <f t="shared" si="1"/>
        <v>0</v>
      </c>
      <c r="M34" s="923"/>
      <c r="N34" s="923"/>
      <c r="O34" s="923"/>
      <c r="P34" s="923"/>
      <c r="Q34" s="923"/>
      <c r="R34" s="49">
        <f>T34+U34+V34+W34</f>
        <v>20555</v>
      </c>
      <c r="S34" s="922"/>
      <c r="T34" s="922">
        <v>849</v>
      </c>
      <c r="U34" s="922">
        <v>1926</v>
      </c>
      <c r="V34" s="922">
        <v>7506</v>
      </c>
      <c r="W34" s="922">
        <v>10274</v>
      </c>
      <c r="X34" s="49">
        <v>77</v>
      </c>
      <c r="Y34" s="49">
        <v>329</v>
      </c>
      <c r="Z34" s="908"/>
      <c r="AA34" s="909">
        <v>579</v>
      </c>
      <c r="AB34" s="910" t="s">
        <v>1739</v>
      </c>
      <c r="AC34" s="913">
        <v>135966</v>
      </c>
      <c r="AD34" s="52"/>
      <c r="AE34" s="52"/>
      <c r="AF34" s="49"/>
      <c r="AG34" s="49"/>
      <c r="AH34" s="49"/>
      <c r="AI34" s="49"/>
      <c r="AJ34" s="49"/>
    </row>
    <row r="35" spans="1:36" ht="12.75">
      <c r="A35" s="865" t="s">
        <v>415</v>
      </c>
      <c r="B35" s="866" t="s">
        <v>302</v>
      </c>
      <c r="C35" s="129">
        <f>E35/AC35*100</f>
        <v>7.884870733421854</v>
      </c>
      <c r="D35" s="52">
        <v>218</v>
      </c>
      <c r="E35" s="52">
        <f t="shared" si="0"/>
        <v>6057</v>
      </c>
      <c r="F35" s="905"/>
      <c r="G35" s="905">
        <v>163</v>
      </c>
      <c r="H35" s="905">
        <v>2384</v>
      </c>
      <c r="I35" s="905">
        <v>2050</v>
      </c>
      <c r="J35" s="905">
        <v>1460</v>
      </c>
      <c r="K35" s="61">
        <v>156</v>
      </c>
      <c r="L35" s="52">
        <f t="shared" si="1"/>
        <v>212</v>
      </c>
      <c r="M35" s="921"/>
      <c r="N35" s="921">
        <v>14</v>
      </c>
      <c r="O35" s="921">
        <v>83</v>
      </c>
      <c r="P35" s="921">
        <v>76</v>
      </c>
      <c r="Q35" s="921">
        <v>39</v>
      </c>
      <c r="R35" s="49">
        <f>T35+U35+V35+W35</f>
        <v>1468</v>
      </c>
      <c r="S35" s="922"/>
      <c r="T35" s="922">
        <v>52</v>
      </c>
      <c r="U35" s="922">
        <v>479</v>
      </c>
      <c r="V35" s="922">
        <v>517</v>
      </c>
      <c r="W35" s="922">
        <v>420</v>
      </c>
      <c r="X35" s="49">
        <v>37</v>
      </c>
      <c r="Y35" s="49">
        <v>36</v>
      </c>
      <c r="Z35" s="908"/>
      <c r="AA35" s="909">
        <v>480</v>
      </c>
      <c r="AB35" s="910" t="s">
        <v>1739</v>
      </c>
      <c r="AC35" s="913">
        <v>76818</v>
      </c>
      <c r="AD35" s="52"/>
      <c r="AE35" s="52"/>
      <c r="AF35" s="49"/>
      <c r="AG35" s="49"/>
      <c r="AH35" s="49"/>
      <c r="AI35" s="49"/>
      <c r="AJ35" s="49"/>
    </row>
    <row r="36" spans="1:36" ht="12.75">
      <c r="A36" s="888"/>
      <c r="B36" s="240"/>
      <c r="C36" s="129"/>
      <c r="D36" s="5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908"/>
      <c r="AA36" s="924"/>
      <c r="AB36" s="49"/>
      <c r="AC36" s="49"/>
      <c r="AD36" s="52"/>
      <c r="AE36" s="52"/>
      <c r="AF36" s="920"/>
      <c r="AG36" s="49"/>
      <c r="AH36" s="49"/>
      <c r="AI36" s="49"/>
      <c r="AJ36" s="49"/>
    </row>
    <row r="37" spans="1:36" ht="12.75">
      <c r="A37" s="889" t="s">
        <v>256</v>
      </c>
      <c r="B37" s="925" t="s">
        <v>131</v>
      </c>
      <c r="C37" s="700">
        <f>E37/AC37*100</f>
        <v>24.742950569085654</v>
      </c>
      <c r="D37" s="926">
        <f>SUM(D13:D36)</f>
        <v>43831</v>
      </c>
      <c r="E37" s="926">
        <f aca="true" t="shared" si="2" ref="E37:J37">SUM(E13:E35)</f>
        <v>895460</v>
      </c>
      <c r="F37" s="926">
        <f t="shared" si="2"/>
        <v>16</v>
      </c>
      <c r="G37" s="926">
        <f t="shared" si="2"/>
        <v>59389</v>
      </c>
      <c r="H37" s="926">
        <f t="shared" si="2"/>
        <v>108101</v>
      </c>
      <c r="I37" s="926">
        <f t="shared" si="2"/>
        <v>380644</v>
      </c>
      <c r="J37" s="926">
        <f t="shared" si="2"/>
        <v>347310</v>
      </c>
      <c r="K37" s="365">
        <f aca="true" t="shared" si="3" ref="K37:W37">SUM(K13:K36)</f>
        <v>6303</v>
      </c>
      <c r="L37" s="365">
        <f t="shared" si="3"/>
        <v>6246</v>
      </c>
      <c r="M37" s="365">
        <f t="shared" si="3"/>
        <v>2</v>
      </c>
      <c r="N37" s="365">
        <f t="shared" si="3"/>
        <v>577</v>
      </c>
      <c r="O37" s="365">
        <f t="shared" si="3"/>
        <v>1701</v>
      </c>
      <c r="P37" s="365">
        <f t="shared" si="3"/>
        <v>2298</v>
      </c>
      <c r="Q37" s="365">
        <f t="shared" si="3"/>
        <v>1668</v>
      </c>
      <c r="R37" s="365">
        <f t="shared" si="3"/>
        <v>278401</v>
      </c>
      <c r="S37" s="365">
        <f t="shared" si="3"/>
        <v>0</v>
      </c>
      <c r="T37" s="365">
        <f t="shared" si="3"/>
        <v>15759</v>
      </c>
      <c r="U37" s="365">
        <f t="shared" si="3"/>
        <v>34413</v>
      </c>
      <c r="V37" s="365">
        <f t="shared" si="3"/>
        <v>115392</v>
      </c>
      <c r="W37" s="365">
        <f t="shared" si="3"/>
        <v>112837</v>
      </c>
      <c r="X37" s="699">
        <f>SUM(X13:X36)</f>
        <v>1460</v>
      </c>
      <c r="Y37" s="699">
        <f>SUM(Y13:Y36)</f>
        <v>3951</v>
      </c>
      <c r="Z37" s="927"/>
      <c r="AA37" s="928">
        <v>15732</v>
      </c>
      <c r="AB37" s="119"/>
      <c r="AC37" s="49">
        <f>SUM(AC13:AC35)</f>
        <v>3619051</v>
      </c>
      <c r="AD37" s="316"/>
      <c r="AE37" s="316"/>
      <c r="AF37" s="49"/>
      <c r="AG37" s="49"/>
      <c r="AH37" s="49"/>
      <c r="AI37" s="49"/>
      <c r="AJ37" s="49"/>
    </row>
    <row r="38" spans="1:36" ht="12.75">
      <c r="A38" s="892" t="s">
        <v>940</v>
      </c>
      <c r="B38" s="893" t="s">
        <v>1138</v>
      </c>
      <c r="C38" s="700">
        <v>0.3</v>
      </c>
      <c r="D38" s="699"/>
      <c r="E38" s="699">
        <v>43831</v>
      </c>
      <c r="F38" s="699">
        <v>0</v>
      </c>
      <c r="G38" s="699">
        <v>2679</v>
      </c>
      <c r="H38" s="699">
        <v>3305</v>
      </c>
      <c r="I38" s="699">
        <v>16252</v>
      </c>
      <c r="J38" s="699">
        <v>21595</v>
      </c>
      <c r="K38" s="699"/>
      <c r="L38" s="699">
        <v>6303</v>
      </c>
      <c r="M38" s="699">
        <v>0</v>
      </c>
      <c r="N38" s="699">
        <v>432</v>
      </c>
      <c r="O38" s="699">
        <v>604</v>
      </c>
      <c r="P38" s="699">
        <v>1868</v>
      </c>
      <c r="Q38" s="699">
        <v>3399</v>
      </c>
      <c r="R38" s="699">
        <v>11210</v>
      </c>
      <c r="S38" s="699">
        <v>0</v>
      </c>
      <c r="T38" s="699">
        <v>610</v>
      </c>
      <c r="U38" s="699">
        <v>819</v>
      </c>
      <c r="V38" s="699">
        <v>4274</v>
      </c>
      <c r="W38" s="699">
        <v>5507</v>
      </c>
      <c r="X38" s="699"/>
      <c r="Y38" s="699"/>
      <c r="Z38" s="699"/>
      <c r="AA38" s="52"/>
      <c r="AB38" s="52"/>
      <c r="AC38" s="52"/>
      <c r="AD38" s="52"/>
      <c r="AE38" s="52"/>
      <c r="AF38" s="49"/>
      <c r="AG38" s="49"/>
      <c r="AH38" s="49"/>
      <c r="AI38" s="49"/>
      <c r="AJ38" s="49"/>
    </row>
  </sheetData>
  <sheetProtection/>
  <mergeCells count="13">
    <mergeCell ref="C5:C12"/>
    <mergeCell ref="E5:J5"/>
    <mergeCell ref="L5:Q5"/>
    <mergeCell ref="R5:W5"/>
    <mergeCell ref="X5:Y6"/>
    <mergeCell ref="Z5:Z12"/>
    <mergeCell ref="AC5:AC12"/>
    <mergeCell ref="F6:J6"/>
    <mergeCell ref="M6:Q6"/>
    <mergeCell ref="S6:W6"/>
    <mergeCell ref="AB6:AB12"/>
    <mergeCell ref="X7:X12"/>
    <mergeCell ref="Y7:Y1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U4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4" width="6.125" style="0" customWidth="1"/>
    <col min="5" max="5" width="5.875" style="0" customWidth="1"/>
    <col min="6" max="6" width="6.375" style="0" customWidth="1"/>
    <col min="7" max="7" width="6.00390625" style="0" customWidth="1"/>
    <col min="8" max="8" width="6.375" style="0" customWidth="1"/>
    <col min="9" max="9" width="5.75390625" style="0" customWidth="1"/>
    <col min="10" max="10" width="7.25390625" style="0" customWidth="1"/>
    <col min="11" max="11" width="5.875" style="0" customWidth="1"/>
    <col min="12" max="12" width="6.125" style="0" customWidth="1"/>
    <col min="13" max="13" width="6.25390625" style="0" customWidth="1"/>
    <col min="14" max="14" width="6.875" style="0" customWidth="1"/>
    <col min="15" max="15" width="5.875" style="0" customWidth="1"/>
    <col min="16" max="16" width="5.25390625" style="0" customWidth="1"/>
    <col min="17" max="17" width="6.625" style="0" customWidth="1"/>
    <col min="18" max="18" width="6.75390625" style="0" customWidth="1"/>
    <col min="19" max="19" width="5.875" style="0" customWidth="1"/>
    <col min="20" max="20" width="6.625" style="0" customWidth="1"/>
    <col min="21" max="21" width="5.375" style="0" customWidth="1"/>
    <col min="22" max="22" width="5.875" style="0" customWidth="1"/>
    <col min="24" max="24" width="4.875" style="0" customWidth="1"/>
    <col min="25" max="25" width="6.875" style="0" customWidth="1"/>
    <col min="26" max="26" width="6.375" style="0" customWidth="1"/>
    <col min="27" max="27" width="5.25390625" style="0" customWidth="1"/>
    <col min="28" max="28" width="6.625" style="0" customWidth="1"/>
    <col min="29" max="29" width="4.875" style="0" customWidth="1"/>
    <col min="30" max="30" width="7.00390625" style="0" customWidth="1"/>
    <col min="31" max="31" width="5.625" style="0" customWidth="1"/>
    <col min="32" max="32" width="5.875" style="0" customWidth="1"/>
    <col min="33" max="33" width="6.375" style="0" customWidth="1"/>
    <col min="34" max="34" width="5.25390625" style="0" customWidth="1"/>
    <col min="35" max="35" width="5.625" style="0" customWidth="1"/>
    <col min="36" max="36" width="7.625" style="0" customWidth="1"/>
    <col min="37" max="37" width="5.75390625" style="0" customWidth="1"/>
    <col min="38" max="38" width="6.25390625" style="0" customWidth="1"/>
    <col min="39" max="39" width="5.375" style="0" customWidth="1"/>
    <col min="40" max="40" width="6.75390625" style="0" customWidth="1"/>
  </cols>
  <sheetData>
    <row r="2" spans="1:33" ht="12.75">
      <c r="A2" s="929"/>
      <c r="B2" s="929"/>
      <c r="C2" s="929"/>
      <c r="D2" s="929"/>
      <c r="E2" s="929"/>
      <c r="F2" s="637" t="s">
        <v>1742</v>
      </c>
      <c r="G2" s="929"/>
      <c r="H2" s="929"/>
      <c r="I2" s="929"/>
      <c r="J2" s="929"/>
      <c r="K2" s="929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637" t="s">
        <v>1742</v>
      </c>
      <c r="AA2" s="929"/>
      <c r="AB2" s="929"/>
      <c r="AC2" s="929"/>
      <c r="AD2" s="929"/>
      <c r="AE2" s="929"/>
      <c r="AF2" s="118"/>
      <c r="AG2" s="118"/>
    </row>
    <row r="3" spans="1:33" ht="12.75">
      <c r="A3" s="118"/>
      <c r="B3" s="118"/>
      <c r="C3" s="118"/>
      <c r="D3" s="118"/>
      <c r="E3" s="118"/>
      <c r="F3" s="637" t="s">
        <v>1743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637" t="s">
        <v>1743</v>
      </c>
      <c r="AA3" s="118"/>
      <c r="AB3" s="118"/>
      <c r="AC3" s="118"/>
      <c r="AD3" s="118"/>
      <c r="AE3" s="118"/>
      <c r="AF3" s="118"/>
      <c r="AG3" s="118"/>
    </row>
    <row r="4" spans="1:33" ht="12.75">
      <c r="A4" s="930"/>
      <c r="B4" s="930"/>
      <c r="C4" s="930"/>
      <c r="D4" s="930"/>
      <c r="E4" s="930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931"/>
      <c r="Z4" s="930"/>
      <c r="AA4" s="930"/>
      <c r="AB4" s="930"/>
      <c r="AC4" s="930"/>
      <c r="AD4" s="930"/>
      <c r="AE4" s="930"/>
      <c r="AF4" s="930"/>
      <c r="AG4" s="930"/>
    </row>
    <row r="5" spans="1:40" ht="13.5">
      <c r="A5" s="932"/>
      <c r="B5" s="933"/>
      <c r="C5" s="1250" t="s">
        <v>1744</v>
      </c>
      <c r="D5" s="1251"/>
      <c r="E5" s="1251"/>
      <c r="F5" s="1251"/>
      <c r="G5" s="934"/>
      <c r="H5" s="935"/>
      <c r="I5" s="974" t="s">
        <v>1745</v>
      </c>
      <c r="J5" s="1252"/>
      <c r="K5" s="1252"/>
      <c r="L5" s="1252"/>
      <c r="M5" s="1252"/>
      <c r="N5" s="1253"/>
      <c r="O5" s="974" t="s">
        <v>1746</v>
      </c>
      <c r="P5" s="1254"/>
      <c r="Q5" s="1254"/>
      <c r="R5" s="1254"/>
      <c r="S5" s="1254"/>
      <c r="T5" s="1254"/>
      <c r="U5" s="1254"/>
      <c r="V5" s="1254"/>
      <c r="W5" s="932"/>
      <c r="X5" s="933"/>
      <c r="Y5" s="1255" t="s">
        <v>1747</v>
      </c>
      <c r="Z5" s="1256"/>
      <c r="AA5" s="1256"/>
      <c r="AB5" s="1256"/>
      <c r="AC5" s="1256"/>
      <c r="AD5" s="1256"/>
      <c r="AE5" s="1256"/>
      <c r="AF5" s="1257"/>
      <c r="AG5" s="1255" t="s">
        <v>1748</v>
      </c>
      <c r="AH5" s="1256"/>
      <c r="AI5" s="1256"/>
      <c r="AJ5" s="1256"/>
      <c r="AK5" s="1256"/>
      <c r="AL5" s="1256"/>
      <c r="AM5" s="1256"/>
      <c r="AN5" s="1256"/>
    </row>
    <row r="6" spans="1:40" ht="12.75">
      <c r="A6" s="936"/>
      <c r="B6" s="617"/>
      <c r="C6" s="1021" t="s">
        <v>977</v>
      </c>
      <c r="D6" s="1021" t="s">
        <v>976</v>
      </c>
      <c r="E6" s="1244" t="s">
        <v>1749</v>
      </c>
      <c r="F6" s="1249"/>
      <c r="G6" s="1249"/>
      <c r="H6" s="1249"/>
      <c r="I6" s="1021" t="s">
        <v>977</v>
      </c>
      <c r="J6" s="1021" t="s">
        <v>976</v>
      </c>
      <c r="K6" s="1244" t="s">
        <v>1750</v>
      </c>
      <c r="L6" s="1249"/>
      <c r="M6" s="1249"/>
      <c r="N6" s="1249"/>
      <c r="O6" s="1021" t="s">
        <v>977</v>
      </c>
      <c r="P6" s="1021" t="s">
        <v>976</v>
      </c>
      <c r="Q6" s="1250" t="s">
        <v>1751</v>
      </c>
      <c r="R6" s="1251"/>
      <c r="S6" s="1251"/>
      <c r="T6" s="1251"/>
      <c r="U6" s="1251"/>
      <c r="V6" s="1251"/>
      <c r="W6" s="936"/>
      <c r="X6" s="617"/>
      <c r="Y6" s="1021" t="s">
        <v>977</v>
      </c>
      <c r="Z6" s="1021" t="s">
        <v>976</v>
      </c>
      <c r="AA6" s="1244" t="s">
        <v>1751</v>
      </c>
      <c r="AB6" s="1245"/>
      <c r="AC6" s="1245"/>
      <c r="AD6" s="1245"/>
      <c r="AE6" s="1245"/>
      <c r="AF6" s="1246"/>
      <c r="AG6" s="1021" t="s">
        <v>977</v>
      </c>
      <c r="AH6" s="1021" t="s">
        <v>976</v>
      </c>
      <c r="AI6" s="1244" t="s">
        <v>1751</v>
      </c>
      <c r="AJ6" s="1245"/>
      <c r="AK6" s="1245"/>
      <c r="AL6" s="1245"/>
      <c r="AM6" s="1245"/>
      <c r="AN6" s="1245"/>
    </row>
    <row r="7" spans="1:47" ht="26.25" customHeight="1">
      <c r="A7" s="628" t="s">
        <v>1104</v>
      </c>
      <c r="B7" s="373" t="s">
        <v>52</v>
      </c>
      <c r="C7" s="1247"/>
      <c r="D7" s="1248"/>
      <c r="E7" s="1240" t="s">
        <v>1752</v>
      </c>
      <c r="F7" s="1241"/>
      <c r="G7" s="1240" t="s">
        <v>1753</v>
      </c>
      <c r="H7" s="1242"/>
      <c r="I7" s="1247"/>
      <c r="J7" s="1248"/>
      <c r="K7" s="1240" t="s">
        <v>1752</v>
      </c>
      <c r="L7" s="1241"/>
      <c r="M7" s="1240" t="s">
        <v>1753</v>
      </c>
      <c r="N7" s="1242"/>
      <c r="O7" s="1247"/>
      <c r="P7" s="1248"/>
      <c r="Q7" s="1240" t="s">
        <v>1752</v>
      </c>
      <c r="R7" s="1241"/>
      <c r="S7" s="1240" t="s">
        <v>1754</v>
      </c>
      <c r="T7" s="1242"/>
      <c r="U7" s="1240" t="s">
        <v>1753</v>
      </c>
      <c r="V7" s="1243"/>
      <c r="W7" s="628" t="s">
        <v>1104</v>
      </c>
      <c r="X7" s="373" t="s">
        <v>52</v>
      </c>
      <c r="Y7" s="1247"/>
      <c r="Z7" s="1248"/>
      <c r="AA7" s="1240" t="s">
        <v>1752</v>
      </c>
      <c r="AB7" s="1241"/>
      <c r="AC7" s="1240" t="s">
        <v>1754</v>
      </c>
      <c r="AD7" s="1242"/>
      <c r="AE7" s="1240" t="s">
        <v>1753</v>
      </c>
      <c r="AF7" s="1242"/>
      <c r="AG7" s="1247"/>
      <c r="AH7" s="1248"/>
      <c r="AI7" s="1240" t="s">
        <v>1752</v>
      </c>
      <c r="AJ7" s="1241"/>
      <c r="AK7" s="1240" t="s">
        <v>1754</v>
      </c>
      <c r="AL7" s="1242"/>
      <c r="AM7" s="1240" t="s">
        <v>1753</v>
      </c>
      <c r="AN7" s="1243"/>
      <c r="AO7" s="1239"/>
      <c r="AP7" s="1239"/>
      <c r="AQ7" s="1239"/>
      <c r="AR7" s="1239"/>
      <c r="AS7" s="1239"/>
      <c r="AT7" s="1239"/>
      <c r="AU7" s="1239"/>
    </row>
    <row r="8" spans="1:47" ht="21">
      <c r="A8" s="680"/>
      <c r="B8" s="374"/>
      <c r="C8" s="1247"/>
      <c r="D8" s="1248"/>
      <c r="E8" s="246" t="s">
        <v>1755</v>
      </c>
      <c r="F8" s="273" t="s">
        <v>1756</v>
      </c>
      <c r="G8" s="246" t="s">
        <v>1755</v>
      </c>
      <c r="H8" s="273" t="s">
        <v>1756</v>
      </c>
      <c r="I8" s="1247"/>
      <c r="J8" s="1248"/>
      <c r="K8" s="246" t="s">
        <v>1755</v>
      </c>
      <c r="L8" s="273" t="s">
        <v>1756</v>
      </c>
      <c r="M8" s="246" t="s">
        <v>1755</v>
      </c>
      <c r="N8" s="273" t="s">
        <v>1756</v>
      </c>
      <c r="O8" s="1247"/>
      <c r="P8" s="1248"/>
      <c r="Q8" s="246" t="s">
        <v>1755</v>
      </c>
      <c r="R8" s="273" t="s">
        <v>1756</v>
      </c>
      <c r="S8" s="246" t="s">
        <v>1755</v>
      </c>
      <c r="T8" s="273" t="s">
        <v>1756</v>
      </c>
      <c r="U8" s="246" t="s">
        <v>1755</v>
      </c>
      <c r="V8" s="245" t="s">
        <v>1756</v>
      </c>
      <c r="W8" s="680"/>
      <c r="X8" s="374"/>
      <c r="Y8" s="1247"/>
      <c r="Z8" s="1248"/>
      <c r="AA8" s="246" t="s">
        <v>1755</v>
      </c>
      <c r="AB8" s="273" t="s">
        <v>1756</v>
      </c>
      <c r="AC8" s="246" t="s">
        <v>1755</v>
      </c>
      <c r="AD8" s="273" t="s">
        <v>1756</v>
      </c>
      <c r="AE8" s="246" t="s">
        <v>1755</v>
      </c>
      <c r="AF8" s="273" t="s">
        <v>1756</v>
      </c>
      <c r="AG8" s="1247"/>
      <c r="AH8" s="1248"/>
      <c r="AI8" s="246" t="s">
        <v>1755</v>
      </c>
      <c r="AJ8" s="273" t="s">
        <v>1756</v>
      </c>
      <c r="AK8" s="246" t="s">
        <v>1755</v>
      </c>
      <c r="AL8" s="273" t="s">
        <v>1756</v>
      </c>
      <c r="AM8" s="246" t="s">
        <v>1755</v>
      </c>
      <c r="AN8" s="245" t="s">
        <v>1756</v>
      </c>
      <c r="AO8" s="945"/>
      <c r="AP8" s="945"/>
      <c r="AQ8" s="945"/>
      <c r="AR8" s="945"/>
      <c r="AS8" s="945"/>
      <c r="AT8" s="945"/>
      <c r="AU8" s="945"/>
    </row>
    <row r="9" spans="1:47" ht="12.75">
      <c r="A9" s="52" t="s">
        <v>739</v>
      </c>
      <c r="B9" s="937" t="s">
        <v>653</v>
      </c>
      <c r="C9" s="489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128">
        <v>11.4</v>
      </c>
      <c r="P9" s="128">
        <v>11.5</v>
      </c>
      <c r="Q9" s="128"/>
      <c r="R9" s="128"/>
      <c r="S9" s="179">
        <v>2</v>
      </c>
      <c r="T9" s="129">
        <v>0.5</v>
      </c>
      <c r="U9" s="938">
        <v>200</v>
      </c>
      <c r="V9" s="128">
        <v>11</v>
      </c>
      <c r="W9" s="52" t="s">
        <v>739</v>
      </c>
      <c r="X9" s="937" t="s">
        <v>653</v>
      </c>
      <c r="Y9" s="128">
        <v>5.84</v>
      </c>
      <c r="Z9" s="129">
        <f>AO9+AP9+AQ9+AR9+AS9+AT9+AU9</f>
        <v>0</v>
      </c>
      <c r="AA9" s="179"/>
      <c r="AB9" s="491"/>
      <c r="AC9" s="179">
        <v>1</v>
      </c>
      <c r="AD9" s="129">
        <v>0.1</v>
      </c>
      <c r="AE9" s="179">
        <v>46</v>
      </c>
      <c r="AF9" s="129">
        <v>8.4</v>
      </c>
      <c r="AG9" s="622">
        <v>25</v>
      </c>
      <c r="AH9" s="622">
        <v>30</v>
      </c>
      <c r="AI9" s="622">
        <v>1</v>
      </c>
      <c r="AJ9" s="622">
        <v>25</v>
      </c>
      <c r="AK9" s="622"/>
      <c r="AL9" s="622"/>
      <c r="AM9" s="622">
        <v>3</v>
      </c>
      <c r="AN9" s="622">
        <v>5</v>
      </c>
      <c r="AO9" s="622"/>
      <c r="AP9" s="622"/>
      <c r="AQ9" s="622"/>
      <c r="AR9" s="622"/>
      <c r="AS9" s="622"/>
      <c r="AT9" s="622"/>
      <c r="AU9" s="622"/>
    </row>
    <row r="10" spans="1:47" ht="12.75">
      <c r="A10" s="52" t="s">
        <v>740</v>
      </c>
      <c r="B10" s="939" t="s">
        <v>285</v>
      </c>
      <c r="C10" s="489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29">
        <v>0.7</v>
      </c>
      <c r="P10" s="129">
        <v>1.5</v>
      </c>
      <c r="Q10" s="179"/>
      <c r="R10" s="129"/>
      <c r="S10" s="52"/>
      <c r="T10" s="129"/>
      <c r="U10" s="179">
        <v>10</v>
      </c>
      <c r="V10" s="129">
        <v>1.5</v>
      </c>
      <c r="W10" s="52" t="s">
        <v>740</v>
      </c>
      <c r="X10" s="939" t="s">
        <v>285</v>
      </c>
      <c r="Y10" s="129">
        <v>0</v>
      </c>
      <c r="Z10" s="129">
        <f aca="true" t="shared" si="0" ref="Z10:Z31">AO10+AP10+AQ10+AR10+AS10+AT10+AU10</f>
        <v>0</v>
      </c>
      <c r="AA10" s="129"/>
      <c r="AB10" s="129"/>
      <c r="AC10" s="129"/>
      <c r="AD10" s="129"/>
      <c r="AE10" s="129"/>
      <c r="AF10" s="129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</row>
    <row r="11" spans="1:47" ht="12.75">
      <c r="A11" s="52" t="s">
        <v>741</v>
      </c>
      <c r="B11" s="939" t="s">
        <v>286</v>
      </c>
      <c r="C11" s="489"/>
      <c r="D11" s="52"/>
      <c r="E11" s="52"/>
      <c r="F11" s="940"/>
      <c r="G11" s="940"/>
      <c r="H11" s="940"/>
      <c r="I11" s="940"/>
      <c r="J11" s="940"/>
      <c r="K11" s="940"/>
      <c r="L11" s="940"/>
      <c r="M11" s="940"/>
      <c r="N11" s="940"/>
      <c r="O11" s="129">
        <v>0</v>
      </c>
      <c r="P11" s="129">
        <v>0.6</v>
      </c>
      <c r="Q11" s="941">
        <v>1</v>
      </c>
      <c r="R11" s="941">
        <v>0.6</v>
      </c>
      <c r="S11" s="52"/>
      <c r="T11" s="129"/>
      <c r="U11" s="52"/>
      <c r="V11" s="52"/>
      <c r="W11" s="52" t="s">
        <v>741</v>
      </c>
      <c r="X11" s="939" t="s">
        <v>286</v>
      </c>
      <c r="Y11" s="129">
        <v>0</v>
      </c>
      <c r="Z11" s="129">
        <f t="shared" si="0"/>
        <v>0</v>
      </c>
      <c r="AA11" s="129">
        <v>1</v>
      </c>
      <c r="AB11" s="129">
        <v>0.3</v>
      </c>
      <c r="AC11" s="129"/>
      <c r="AD11" s="129"/>
      <c r="AE11" s="129"/>
      <c r="AF11" s="129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</row>
    <row r="12" spans="1:47" ht="12.75">
      <c r="A12" s="52" t="s">
        <v>742</v>
      </c>
      <c r="B12" s="939" t="s">
        <v>287</v>
      </c>
      <c r="C12" s="489"/>
      <c r="D12" s="52"/>
      <c r="E12" s="52"/>
      <c r="F12" s="52"/>
      <c r="G12" s="343"/>
      <c r="H12" s="343"/>
      <c r="I12" s="343"/>
      <c r="J12" s="343"/>
      <c r="K12" s="343"/>
      <c r="L12" s="343"/>
      <c r="M12" s="343"/>
      <c r="N12" s="343"/>
      <c r="O12" s="129">
        <v>8</v>
      </c>
      <c r="P12" s="129">
        <v>8</v>
      </c>
      <c r="Q12" s="622"/>
      <c r="R12" s="623"/>
      <c r="S12" s="129"/>
      <c r="T12" s="129"/>
      <c r="U12" s="179">
        <v>52</v>
      </c>
      <c r="V12" s="129">
        <v>8</v>
      </c>
      <c r="W12" s="52" t="s">
        <v>742</v>
      </c>
      <c r="X12" s="939" t="s">
        <v>287</v>
      </c>
      <c r="Y12" s="129">
        <v>0.5</v>
      </c>
      <c r="Z12" s="129">
        <f t="shared" si="0"/>
        <v>0</v>
      </c>
      <c r="AA12" s="129"/>
      <c r="AB12" s="129"/>
      <c r="AC12" s="129"/>
      <c r="AD12" s="129"/>
      <c r="AE12" s="179">
        <v>25</v>
      </c>
      <c r="AF12" s="129">
        <v>1</v>
      </c>
      <c r="AG12" s="622">
        <v>0.5</v>
      </c>
      <c r="AH12" s="622">
        <v>1</v>
      </c>
      <c r="AI12" s="622"/>
      <c r="AJ12" s="622"/>
      <c r="AK12" s="622"/>
      <c r="AL12" s="622"/>
      <c r="AM12" s="622">
        <v>6</v>
      </c>
      <c r="AN12" s="622">
        <v>1</v>
      </c>
      <c r="AO12" s="622"/>
      <c r="AP12" s="622"/>
      <c r="AQ12" s="622"/>
      <c r="AR12" s="622"/>
      <c r="AS12" s="622"/>
      <c r="AT12" s="622"/>
      <c r="AU12" s="622"/>
    </row>
    <row r="13" spans="1:47" ht="12.75">
      <c r="A13" s="52"/>
      <c r="B13" s="939"/>
      <c r="C13" s="489"/>
      <c r="D13" s="622"/>
      <c r="E13" s="622"/>
      <c r="F13" s="52"/>
      <c r="G13" s="343"/>
      <c r="H13" s="343"/>
      <c r="I13" s="343"/>
      <c r="J13" s="343"/>
      <c r="K13" s="343"/>
      <c r="L13" s="343"/>
      <c r="M13" s="343"/>
      <c r="N13" s="343"/>
      <c r="O13" s="129"/>
      <c r="P13" s="129"/>
      <c r="Q13" s="343"/>
      <c r="R13" s="343"/>
      <c r="S13" s="622"/>
      <c r="T13" s="129"/>
      <c r="U13" s="622"/>
      <c r="V13" s="622"/>
      <c r="W13" s="52"/>
      <c r="X13" s="939"/>
      <c r="Y13" s="129"/>
      <c r="Z13" s="129"/>
      <c r="AA13" s="129"/>
      <c r="AB13" s="129"/>
      <c r="AC13" s="129"/>
      <c r="AD13" s="129"/>
      <c r="AE13" s="129"/>
      <c r="AF13" s="129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</row>
    <row r="14" spans="1:47" ht="12.75">
      <c r="A14" s="52" t="s">
        <v>743</v>
      </c>
      <c r="B14" s="939" t="s">
        <v>288</v>
      </c>
      <c r="C14" s="48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29">
        <v>1.5</v>
      </c>
      <c r="P14" s="129">
        <v>3.2</v>
      </c>
      <c r="Q14" s="129"/>
      <c r="R14" s="129"/>
      <c r="S14" s="129"/>
      <c r="T14" s="129"/>
      <c r="U14" s="129">
        <v>10</v>
      </c>
      <c r="V14" s="129">
        <v>3.2</v>
      </c>
      <c r="W14" s="52" t="s">
        <v>743</v>
      </c>
      <c r="X14" s="939" t="s">
        <v>288</v>
      </c>
      <c r="Y14" s="129">
        <v>0</v>
      </c>
      <c r="Z14" s="129">
        <f t="shared" si="0"/>
        <v>0</v>
      </c>
      <c r="AA14" s="129"/>
      <c r="AB14" s="129"/>
      <c r="AC14" s="129"/>
      <c r="AD14" s="129"/>
      <c r="AE14" s="129"/>
      <c r="AF14" s="129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</row>
    <row r="15" spans="1:47" ht="12.75">
      <c r="A15" s="52" t="s">
        <v>744</v>
      </c>
      <c r="B15" s="939" t="s">
        <v>289</v>
      </c>
      <c r="C15" s="48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29">
        <v>5.8</v>
      </c>
      <c r="P15" s="129">
        <v>5.8</v>
      </c>
      <c r="Q15" s="179">
        <v>1</v>
      </c>
      <c r="R15" s="52">
        <v>1</v>
      </c>
      <c r="S15" s="129"/>
      <c r="T15" s="129"/>
      <c r="U15" s="179">
        <v>28</v>
      </c>
      <c r="V15" s="129">
        <v>4.8</v>
      </c>
      <c r="W15" s="52" t="s">
        <v>744</v>
      </c>
      <c r="X15" s="939" t="s">
        <v>289</v>
      </c>
      <c r="Y15" s="129">
        <v>2.8</v>
      </c>
      <c r="Z15" s="129">
        <f t="shared" si="0"/>
        <v>0</v>
      </c>
      <c r="AA15" s="129"/>
      <c r="AB15" s="129"/>
      <c r="AC15" s="129"/>
      <c r="AD15" s="129"/>
      <c r="AE15" s="179">
        <v>15</v>
      </c>
      <c r="AF15" s="129">
        <v>0.7</v>
      </c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</row>
    <row r="16" spans="1:47" ht="12.75">
      <c r="A16" s="52" t="s">
        <v>406</v>
      </c>
      <c r="B16" s="939" t="s">
        <v>290</v>
      </c>
      <c r="C16" s="48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29">
        <v>5.9</v>
      </c>
      <c r="P16" s="129">
        <v>11.5</v>
      </c>
      <c r="Q16" s="179">
        <v>1</v>
      </c>
      <c r="R16" s="129">
        <v>2.5</v>
      </c>
      <c r="S16" s="129"/>
      <c r="T16" s="129"/>
      <c r="U16" s="179">
        <v>64</v>
      </c>
      <c r="V16" s="129">
        <v>9</v>
      </c>
      <c r="W16" s="52" t="s">
        <v>406</v>
      </c>
      <c r="X16" s="939" t="s">
        <v>290</v>
      </c>
      <c r="Y16" s="129">
        <v>2.1</v>
      </c>
      <c r="Z16" s="129">
        <f t="shared" si="0"/>
        <v>0</v>
      </c>
      <c r="AA16" s="129"/>
      <c r="AB16" s="129"/>
      <c r="AC16" s="129"/>
      <c r="AD16" s="129"/>
      <c r="AE16" s="179">
        <v>5</v>
      </c>
      <c r="AF16" s="129">
        <v>5.5</v>
      </c>
      <c r="AG16" s="622"/>
      <c r="AH16" s="622">
        <v>2.6</v>
      </c>
      <c r="AI16" s="622"/>
      <c r="AJ16" s="622"/>
      <c r="AK16" s="622"/>
      <c r="AL16" s="622"/>
      <c r="AM16" s="622">
        <v>5</v>
      </c>
      <c r="AN16" s="622">
        <v>2.6</v>
      </c>
      <c r="AO16" s="622"/>
      <c r="AP16" s="622"/>
      <c r="AQ16" s="622"/>
      <c r="AR16" s="622"/>
      <c r="AS16" s="622"/>
      <c r="AT16" s="622"/>
      <c r="AU16" s="622"/>
    </row>
    <row r="17" spans="1:47" ht="12.75">
      <c r="A17" s="52" t="s">
        <v>407</v>
      </c>
      <c r="B17" s="939" t="s">
        <v>291</v>
      </c>
      <c r="C17" s="48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29">
        <v>11.5</v>
      </c>
      <c r="P17" s="129">
        <v>0.4</v>
      </c>
      <c r="Q17" s="129"/>
      <c r="R17" s="129"/>
      <c r="S17" s="129"/>
      <c r="T17" s="129"/>
      <c r="U17" s="179">
        <v>4</v>
      </c>
      <c r="V17" s="129">
        <v>0.4</v>
      </c>
      <c r="W17" s="52" t="s">
        <v>407</v>
      </c>
      <c r="X17" s="939" t="s">
        <v>291</v>
      </c>
      <c r="Y17" s="129">
        <v>0</v>
      </c>
      <c r="Z17" s="129">
        <f t="shared" si="0"/>
        <v>0</v>
      </c>
      <c r="AA17" s="129"/>
      <c r="AB17" s="129"/>
      <c r="AC17" s="129"/>
      <c r="AD17" s="129"/>
      <c r="AE17" s="129"/>
      <c r="AF17" s="129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</row>
    <row r="18" spans="1:47" ht="12.75">
      <c r="A18" s="52"/>
      <c r="B18" s="939"/>
      <c r="C18" s="489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129"/>
      <c r="P18" s="129"/>
      <c r="Q18" s="622"/>
      <c r="R18" s="622"/>
      <c r="S18" s="622"/>
      <c r="T18" s="129"/>
      <c r="U18" s="622"/>
      <c r="V18" s="622"/>
      <c r="W18" s="52"/>
      <c r="X18" s="939"/>
      <c r="Y18" s="129"/>
      <c r="Z18" s="129"/>
      <c r="AA18" s="129"/>
      <c r="AB18" s="129"/>
      <c r="AC18" s="129"/>
      <c r="AD18" s="129"/>
      <c r="AE18" s="129"/>
      <c r="AF18" s="129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</row>
    <row r="19" spans="1:47" ht="12.75">
      <c r="A19" s="52" t="s">
        <v>397</v>
      </c>
      <c r="B19" s="939" t="s">
        <v>292</v>
      </c>
      <c r="C19" s="48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29">
        <v>5</v>
      </c>
      <c r="P19" s="129">
        <v>3</v>
      </c>
      <c r="Q19" s="129"/>
      <c r="R19" s="129"/>
      <c r="S19" s="129"/>
      <c r="T19" s="129"/>
      <c r="U19" s="179">
        <v>60</v>
      </c>
      <c r="V19" s="129">
        <v>3</v>
      </c>
      <c r="W19" s="52" t="s">
        <v>397</v>
      </c>
      <c r="X19" s="939" t="s">
        <v>292</v>
      </c>
      <c r="Y19" s="129">
        <v>0.1</v>
      </c>
      <c r="Z19" s="129">
        <f t="shared" si="0"/>
        <v>0</v>
      </c>
      <c r="AA19" s="129"/>
      <c r="AB19" s="129"/>
      <c r="AC19" s="129"/>
      <c r="AD19" s="129"/>
      <c r="AE19" s="179">
        <v>6</v>
      </c>
      <c r="AF19" s="129">
        <v>1.3</v>
      </c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</row>
    <row r="20" spans="1:47" ht="12.75">
      <c r="A20" s="52" t="s">
        <v>398</v>
      </c>
      <c r="B20" s="939" t="s">
        <v>293</v>
      </c>
      <c r="C20" s="48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29">
        <v>20</v>
      </c>
      <c r="P20" s="129">
        <v>20</v>
      </c>
      <c r="Q20" s="179">
        <v>2</v>
      </c>
      <c r="R20" s="129">
        <v>8</v>
      </c>
      <c r="S20" s="129"/>
      <c r="T20" s="129"/>
      <c r="U20" s="179">
        <v>112</v>
      </c>
      <c r="V20" s="129">
        <v>12</v>
      </c>
      <c r="W20" s="52" t="s">
        <v>398</v>
      </c>
      <c r="X20" s="939" t="s">
        <v>293</v>
      </c>
      <c r="Y20" s="129">
        <v>8</v>
      </c>
      <c r="Z20" s="129">
        <f t="shared" si="0"/>
        <v>0</v>
      </c>
      <c r="AA20" s="179">
        <v>2</v>
      </c>
      <c r="AB20" s="129">
        <v>4.5</v>
      </c>
      <c r="AC20" s="129"/>
      <c r="AD20" s="129"/>
      <c r="AE20" s="179">
        <v>112</v>
      </c>
      <c r="AF20" s="129">
        <v>3.5</v>
      </c>
      <c r="AG20" s="622">
        <v>5</v>
      </c>
      <c r="AH20" s="622">
        <v>5</v>
      </c>
      <c r="AI20" s="622"/>
      <c r="AJ20" s="622"/>
      <c r="AK20" s="622"/>
      <c r="AL20" s="622"/>
      <c r="AM20" s="622">
        <v>7</v>
      </c>
      <c r="AN20" s="622">
        <v>5</v>
      </c>
      <c r="AO20" s="622"/>
      <c r="AP20" s="622"/>
      <c r="AQ20" s="622"/>
      <c r="AR20" s="622"/>
      <c r="AS20" s="622"/>
      <c r="AT20" s="622"/>
      <c r="AU20" s="622"/>
    </row>
    <row r="21" spans="1:47" ht="12.75">
      <c r="A21" s="52" t="s">
        <v>706</v>
      </c>
      <c r="B21" s="939" t="s">
        <v>294</v>
      </c>
      <c r="C21" s="48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29">
        <v>2.3</v>
      </c>
      <c r="P21" s="129">
        <v>2</v>
      </c>
      <c r="Q21" s="179"/>
      <c r="R21" s="129"/>
      <c r="S21" s="129"/>
      <c r="T21" s="129"/>
      <c r="U21" s="179">
        <v>5</v>
      </c>
      <c r="V21" s="129">
        <v>2</v>
      </c>
      <c r="W21" s="52" t="s">
        <v>706</v>
      </c>
      <c r="X21" s="939" t="s">
        <v>294</v>
      </c>
      <c r="Y21" s="129">
        <v>5.4</v>
      </c>
      <c r="Z21" s="129">
        <f t="shared" si="0"/>
        <v>0</v>
      </c>
      <c r="AA21" s="129"/>
      <c r="AB21" s="129"/>
      <c r="AC21" s="129"/>
      <c r="AD21" s="129"/>
      <c r="AE21" s="179"/>
      <c r="AF21" s="129"/>
      <c r="AG21" s="622"/>
      <c r="AH21" s="622"/>
      <c r="AI21" s="622"/>
      <c r="AJ21" s="622"/>
      <c r="AK21" s="622"/>
      <c r="AL21" s="622"/>
      <c r="AM21" s="622"/>
      <c r="AN21" s="622"/>
      <c r="AO21" s="622"/>
      <c r="AP21" s="622"/>
      <c r="AQ21" s="622"/>
      <c r="AR21" s="622"/>
      <c r="AS21" s="622"/>
      <c r="AT21" s="622"/>
      <c r="AU21" s="622"/>
    </row>
    <row r="22" spans="1:47" ht="12.75">
      <c r="A22" s="52" t="s">
        <v>408</v>
      </c>
      <c r="B22" s="939" t="s">
        <v>295</v>
      </c>
      <c r="C22" s="48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29">
        <v>5</v>
      </c>
      <c r="P22" s="129">
        <v>3</v>
      </c>
      <c r="Q22" s="129"/>
      <c r="R22" s="129"/>
      <c r="S22" s="129"/>
      <c r="T22" s="129"/>
      <c r="U22" s="179">
        <v>17</v>
      </c>
      <c r="V22" s="129">
        <v>3</v>
      </c>
      <c r="W22" s="52" t="s">
        <v>408</v>
      </c>
      <c r="X22" s="939" t="s">
        <v>295</v>
      </c>
      <c r="Y22" s="129">
        <v>0.8</v>
      </c>
      <c r="Z22" s="129">
        <f t="shared" si="0"/>
        <v>0</v>
      </c>
      <c r="AA22" s="129"/>
      <c r="AB22" s="129"/>
      <c r="AC22" s="129"/>
      <c r="AD22" s="129"/>
      <c r="AE22" s="179">
        <v>7</v>
      </c>
      <c r="AF22" s="129">
        <v>0.6</v>
      </c>
      <c r="AG22" s="622">
        <v>5</v>
      </c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</row>
    <row r="23" spans="1:47" ht="12.75">
      <c r="A23" s="52"/>
      <c r="B23" s="939"/>
      <c r="C23" s="489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129"/>
      <c r="P23" s="129"/>
      <c r="Q23" s="622"/>
      <c r="R23" s="622"/>
      <c r="S23" s="622"/>
      <c r="T23" s="129"/>
      <c r="U23" s="622"/>
      <c r="V23" s="622"/>
      <c r="W23" s="52"/>
      <c r="X23" s="939"/>
      <c r="Y23" s="129"/>
      <c r="Z23" s="129"/>
      <c r="AA23" s="129"/>
      <c r="AB23" s="129"/>
      <c r="AC23" s="129"/>
      <c r="AD23" s="129"/>
      <c r="AE23" s="129"/>
      <c r="AF23" s="129"/>
      <c r="AG23" s="622"/>
      <c r="AH23" s="622"/>
      <c r="AI23" s="622"/>
      <c r="AJ23" s="622"/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2"/>
    </row>
    <row r="24" spans="1:47" ht="12.75">
      <c r="A24" s="52" t="s">
        <v>409</v>
      </c>
      <c r="B24" s="939" t="s">
        <v>296</v>
      </c>
      <c r="C24" s="48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29">
        <v>2.5</v>
      </c>
      <c r="P24" s="129">
        <v>2</v>
      </c>
      <c r="Q24" s="129"/>
      <c r="R24" s="129"/>
      <c r="S24" s="129"/>
      <c r="T24" s="129"/>
      <c r="U24" s="179">
        <v>38</v>
      </c>
      <c r="V24" s="129">
        <v>2</v>
      </c>
      <c r="W24" s="52" t="s">
        <v>409</v>
      </c>
      <c r="X24" s="939" t="s">
        <v>296</v>
      </c>
      <c r="Y24" s="129">
        <v>1</v>
      </c>
      <c r="Z24" s="129">
        <f t="shared" si="0"/>
        <v>0</v>
      </c>
      <c r="AA24" s="129"/>
      <c r="AB24" s="129"/>
      <c r="AC24" s="129"/>
      <c r="AD24" s="129"/>
      <c r="AE24" s="179">
        <v>30</v>
      </c>
      <c r="AF24" s="129">
        <v>0.7</v>
      </c>
      <c r="AG24" s="622"/>
      <c r="AH24" s="622"/>
      <c r="AI24" s="622"/>
      <c r="AJ24" s="622"/>
      <c r="AK24" s="622"/>
      <c r="AL24" s="622"/>
      <c r="AM24" s="622"/>
      <c r="AN24" s="622"/>
      <c r="AO24" s="622"/>
      <c r="AP24" s="622"/>
      <c r="AQ24" s="622"/>
      <c r="AR24" s="622"/>
      <c r="AS24" s="622"/>
      <c r="AT24" s="622"/>
      <c r="AU24" s="622"/>
    </row>
    <row r="25" spans="1:47" ht="12.75">
      <c r="A25" s="52" t="s">
        <v>410</v>
      </c>
      <c r="B25" s="939" t="s">
        <v>297</v>
      </c>
      <c r="C25" s="52">
        <v>90</v>
      </c>
      <c r="D25" s="52"/>
      <c r="E25" s="52"/>
      <c r="F25" s="52"/>
      <c r="G25" s="52"/>
      <c r="H25" s="52"/>
      <c r="I25" s="129">
        <v>90</v>
      </c>
      <c r="J25" s="52"/>
      <c r="K25" s="52"/>
      <c r="L25" s="179"/>
      <c r="M25" s="129"/>
      <c r="N25" s="129"/>
      <c r="O25" s="129">
        <v>1</v>
      </c>
      <c r="P25" s="129">
        <v>8</v>
      </c>
      <c r="Q25" s="129"/>
      <c r="R25" s="129"/>
      <c r="S25" s="129"/>
      <c r="T25" s="129"/>
      <c r="U25" s="179">
        <v>16</v>
      </c>
      <c r="V25" s="129">
        <v>8</v>
      </c>
      <c r="W25" s="52" t="s">
        <v>410</v>
      </c>
      <c r="X25" s="939" t="s">
        <v>297</v>
      </c>
      <c r="Y25" s="129">
        <v>2</v>
      </c>
      <c r="Z25" s="129">
        <f t="shared" si="0"/>
        <v>0</v>
      </c>
      <c r="AA25" s="129"/>
      <c r="AB25" s="129"/>
      <c r="AC25" s="129"/>
      <c r="AD25" s="129"/>
      <c r="AE25" s="179"/>
      <c r="AF25" s="129"/>
      <c r="AG25" s="622"/>
      <c r="AH25" s="622"/>
      <c r="AI25" s="622"/>
      <c r="AJ25" s="622"/>
      <c r="AK25" s="622"/>
      <c r="AL25" s="622"/>
      <c r="AM25" s="622"/>
      <c r="AN25" s="622"/>
      <c r="AO25" s="622"/>
      <c r="AP25" s="622"/>
      <c r="AQ25" s="622"/>
      <c r="AR25" s="622"/>
      <c r="AS25" s="622"/>
      <c r="AT25" s="622"/>
      <c r="AU25" s="622"/>
    </row>
    <row r="26" spans="1:47" ht="12.75">
      <c r="A26" s="52" t="s">
        <v>411</v>
      </c>
      <c r="B26" s="939" t="s">
        <v>298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29">
        <v>5</v>
      </c>
      <c r="P26" s="129">
        <v>10</v>
      </c>
      <c r="Q26" s="129"/>
      <c r="R26" s="129"/>
      <c r="S26" s="129"/>
      <c r="T26" s="129"/>
      <c r="U26" s="179">
        <v>4</v>
      </c>
      <c r="V26" s="129">
        <v>10</v>
      </c>
      <c r="W26" s="52" t="s">
        <v>411</v>
      </c>
      <c r="X26" s="939" t="s">
        <v>298</v>
      </c>
      <c r="Y26" s="129">
        <v>0.5</v>
      </c>
      <c r="Z26" s="129">
        <f t="shared" si="0"/>
        <v>0</v>
      </c>
      <c r="AA26" s="129"/>
      <c r="AB26" s="129"/>
      <c r="AC26" s="129"/>
      <c r="AD26" s="129"/>
      <c r="AE26" s="179">
        <v>4</v>
      </c>
      <c r="AF26" s="129">
        <v>0.5</v>
      </c>
      <c r="AG26" s="622"/>
      <c r="AH26" s="622"/>
      <c r="AI26" s="622"/>
      <c r="AJ26" s="622"/>
      <c r="AK26" s="622"/>
      <c r="AL26" s="622"/>
      <c r="AM26" s="622"/>
      <c r="AN26" s="622"/>
      <c r="AO26" s="622"/>
      <c r="AP26" s="622"/>
      <c r="AQ26" s="622"/>
      <c r="AR26" s="622"/>
      <c r="AS26" s="622"/>
      <c r="AT26" s="622"/>
      <c r="AU26" s="622"/>
    </row>
    <row r="27" spans="1:47" ht="12.75">
      <c r="A27" s="52" t="s">
        <v>412</v>
      </c>
      <c r="B27" s="939" t="s">
        <v>299</v>
      </c>
      <c r="C27" s="129">
        <v>2090</v>
      </c>
      <c r="D27" s="129">
        <f>F27+H27</f>
        <v>2080</v>
      </c>
      <c r="E27" s="179">
        <v>5</v>
      </c>
      <c r="F27" s="129">
        <v>1855</v>
      </c>
      <c r="G27" s="129">
        <v>3</v>
      </c>
      <c r="H27" s="129">
        <v>225</v>
      </c>
      <c r="I27" s="129">
        <v>2040</v>
      </c>
      <c r="J27" s="129">
        <f>L27+N27</f>
        <v>2005</v>
      </c>
      <c r="K27" s="179">
        <v>4</v>
      </c>
      <c r="L27" s="129">
        <v>1780</v>
      </c>
      <c r="M27" s="179">
        <v>3</v>
      </c>
      <c r="N27" s="129">
        <v>225</v>
      </c>
      <c r="O27" s="129">
        <v>103.9</v>
      </c>
      <c r="P27" s="129">
        <f>R27+T27+V27</f>
        <v>6</v>
      </c>
      <c r="Q27" s="179">
        <v>1</v>
      </c>
      <c r="R27" s="129">
        <v>3</v>
      </c>
      <c r="S27" s="179"/>
      <c r="T27" s="129"/>
      <c r="U27" s="179">
        <v>75</v>
      </c>
      <c r="V27" s="129">
        <v>3</v>
      </c>
      <c r="W27" s="52" t="s">
        <v>412</v>
      </c>
      <c r="X27" s="939" t="s">
        <v>299</v>
      </c>
      <c r="Y27" s="129">
        <v>2.4</v>
      </c>
      <c r="Z27" s="129">
        <f t="shared" si="0"/>
        <v>0</v>
      </c>
      <c r="AA27" s="179">
        <v>2</v>
      </c>
      <c r="AB27" s="129">
        <v>1</v>
      </c>
      <c r="AC27" s="129"/>
      <c r="AD27" s="129"/>
      <c r="AE27" s="179">
        <v>66</v>
      </c>
      <c r="AF27" s="129">
        <v>1.5</v>
      </c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2"/>
      <c r="AU27" s="622"/>
    </row>
    <row r="28" spans="1:47" ht="12.75">
      <c r="A28" s="52"/>
      <c r="B28" s="939"/>
      <c r="C28" s="623"/>
      <c r="D28" s="623"/>
      <c r="E28" s="623"/>
      <c r="F28" s="622"/>
      <c r="G28" s="623"/>
      <c r="H28" s="623"/>
      <c r="I28" s="623"/>
      <c r="J28" s="623"/>
      <c r="K28" s="623"/>
      <c r="L28" s="622"/>
      <c r="M28" s="622"/>
      <c r="N28" s="622"/>
      <c r="O28" s="129"/>
      <c r="P28" s="129"/>
      <c r="Q28" s="622"/>
      <c r="R28" s="622"/>
      <c r="S28" s="622"/>
      <c r="T28" s="129"/>
      <c r="U28" s="622"/>
      <c r="V28" s="622"/>
      <c r="W28" s="52"/>
      <c r="X28" s="939"/>
      <c r="Y28" s="129"/>
      <c r="Z28" s="129"/>
      <c r="AA28" s="129"/>
      <c r="AB28" s="129"/>
      <c r="AC28" s="129"/>
      <c r="AD28" s="129"/>
      <c r="AE28" s="129"/>
      <c r="AF28" s="129"/>
      <c r="AG28" s="622"/>
      <c r="AH28" s="622"/>
      <c r="AI28" s="622"/>
      <c r="AJ28" s="622"/>
      <c r="AK28" s="622"/>
      <c r="AL28" s="622"/>
      <c r="AM28" s="622"/>
      <c r="AN28" s="622"/>
      <c r="AO28" s="622"/>
      <c r="AP28" s="622"/>
      <c r="AQ28" s="622"/>
      <c r="AR28" s="622"/>
      <c r="AS28" s="622"/>
      <c r="AT28" s="622"/>
      <c r="AU28" s="622"/>
    </row>
    <row r="29" spans="1:47" ht="12.75">
      <c r="A29" s="52" t="s">
        <v>413</v>
      </c>
      <c r="B29" s="939" t="s">
        <v>300</v>
      </c>
      <c r="C29" s="129"/>
      <c r="D29" s="129"/>
      <c r="E29" s="129"/>
      <c r="F29" s="52"/>
      <c r="G29" s="129"/>
      <c r="H29" s="129"/>
      <c r="I29" s="129"/>
      <c r="J29" s="129"/>
      <c r="K29" s="129"/>
      <c r="L29" s="52"/>
      <c r="M29" s="52"/>
      <c r="N29" s="52"/>
      <c r="O29" s="129">
        <v>20</v>
      </c>
      <c r="P29" s="129">
        <f>R29+T29+V29</f>
        <v>19</v>
      </c>
      <c r="Q29" s="179">
        <v>3</v>
      </c>
      <c r="R29" s="129">
        <v>8</v>
      </c>
      <c r="S29" s="179">
        <v>2</v>
      </c>
      <c r="T29" s="129">
        <v>0.5</v>
      </c>
      <c r="U29" s="179">
        <v>37</v>
      </c>
      <c r="V29" s="129">
        <v>10.5</v>
      </c>
      <c r="W29" s="52" t="s">
        <v>413</v>
      </c>
      <c r="X29" s="939" t="s">
        <v>300</v>
      </c>
      <c r="Y29" s="129">
        <v>5</v>
      </c>
      <c r="Z29" s="129">
        <f t="shared" si="0"/>
        <v>0</v>
      </c>
      <c r="AA29" s="179"/>
      <c r="AB29" s="129"/>
      <c r="AC29" s="129"/>
      <c r="AD29" s="129"/>
      <c r="AE29" s="179">
        <v>12</v>
      </c>
      <c r="AF29" s="129">
        <v>3.2</v>
      </c>
      <c r="AG29" s="622">
        <v>4</v>
      </c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  <c r="AR29" s="622"/>
      <c r="AS29" s="622"/>
      <c r="AT29" s="622"/>
      <c r="AU29" s="622"/>
    </row>
    <row r="30" spans="1:47" ht="12.75">
      <c r="A30" s="52" t="s">
        <v>414</v>
      </c>
      <c r="B30" s="939" t="s">
        <v>301</v>
      </c>
      <c r="C30" s="129">
        <v>1820</v>
      </c>
      <c r="D30" s="129">
        <f>F30+H30</f>
        <v>1360</v>
      </c>
      <c r="E30" s="179">
        <v>3</v>
      </c>
      <c r="F30" s="129">
        <v>1335</v>
      </c>
      <c r="G30" s="129">
        <v>2</v>
      </c>
      <c r="H30" s="129">
        <v>25</v>
      </c>
      <c r="I30" s="129">
        <v>1720</v>
      </c>
      <c r="J30" s="129">
        <f>L30+N30</f>
        <v>970</v>
      </c>
      <c r="K30" s="179">
        <v>3</v>
      </c>
      <c r="L30" s="129">
        <v>970</v>
      </c>
      <c r="M30" s="129"/>
      <c r="N30" s="129"/>
      <c r="O30" s="129">
        <v>375</v>
      </c>
      <c r="P30" s="129">
        <f>R30+T30+V30</f>
        <v>55</v>
      </c>
      <c r="Q30" s="179">
        <v>8</v>
      </c>
      <c r="R30" s="129">
        <v>42</v>
      </c>
      <c r="S30" s="179">
        <v>4</v>
      </c>
      <c r="T30" s="129">
        <v>8</v>
      </c>
      <c r="U30" s="179">
        <v>126</v>
      </c>
      <c r="V30" s="129">
        <v>5</v>
      </c>
      <c r="W30" s="52" t="s">
        <v>414</v>
      </c>
      <c r="X30" s="939" t="s">
        <v>301</v>
      </c>
      <c r="Y30" s="129">
        <v>131</v>
      </c>
      <c r="Z30" s="129">
        <f t="shared" si="0"/>
        <v>0</v>
      </c>
      <c r="AA30" s="179">
        <v>21</v>
      </c>
      <c r="AB30" s="129">
        <v>10.9</v>
      </c>
      <c r="AC30" s="129">
        <v>4</v>
      </c>
      <c r="AD30" s="129">
        <v>1</v>
      </c>
      <c r="AE30" s="179">
        <v>318</v>
      </c>
      <c r="AF30" s="129">
        <v>3.15</v>
      </c>
      <c r="AG30" s="129"/>
      <c r="AH30" s="623">
        <f>AJ30+AL30+AN30</f>
        <v>20</v>
      </c>
      <c r="AI30" s="622">
        <v>1</v>
      </c>
      <c r="AJ30" s="623">
        <v>20</v>
      </c>
      <c r="AK30" s="622"/>
      <c r="AL30" s="622"/>
      <c r="AM30" s="622"/>
      <c r="AN30" s="622"/>
      <c r="AO30" s="622"/>
      <c r="AP30" s="622"/>
      <c r="AQ30" s="622"/>
      <c r="AR30" s="946"/>
      <c r="AS30" s="622"/>
      <c r="AT30" s="622"/>
      <c r="AU30" s="622"/>
    </row>
    <row r="31" spans="1:47" ht="12.75">
      <c r="A31" s="52" t="s">
        <v>415</v>
      </c>
      <c r="B31" s="939" t="s">
        <v>302</v>
      </c>
      <c r="C31" s="94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29">
        <v>0</v>
      </c>
      <c r="P31" s="129">
        <v>2</v>
      </c>
      <c r="Q31" s="52"/>
      <c r="R31" s="52"/>
      <c r="S31" s="52"/>
      <c r="T31" s="129"/>
      <c r="U31" s="52">
        <v>2</v>
      </c>
      <c r="V31" s="129">
        <v>2</v>
      </c>
      <c r="W31" s="52" t="s">
        <v>415</v>
      </c>
      <c r="X31" s="939" t="s">
        <v>302</v>
      </c>
      <c r="Y31" s="129">
        <v>0</v>
      </c>
      <c r="Z31" s="129">
        <f t="shared" si="0"/>
        <v>0</v>
      </c>
      <c r="AA31" s="129"/>
      <c r="AB31" s="129"/>
      <c r="AC31" s="129"/>
      <c r="AD31" s="129"/>
      <c r="AE31" s="129"/>
      <c r="AF31" s="52"/>
      <c r="AG31" s="5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</row>
    <row r="32" spans="1:47" ht="12.75">
      <c r="A32" s="52"/>
      <c r="B32" s="61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29"/>
      <c r="Q32" s="52"/>
      <c r="R32" s="52"/>
      <c r="S32" s="52"/>
      <c r="T32" s="129"/>
      <c r="U32" s="52"/>
      <c r="V32" s="52"/>
      <c r="W32" s="52"/>
      <c r="X32" s="615"/>
      <c r="Y32" s="52"/>
      <c r="Z32" s="491"/>
      <c r="AA32" s="129"/>
      <c r="AB32" s="129"/>
      <c r="AC32" s="129"/>
      <c r="AD32" s="129"/>
      <c r="AE32" s="129"/>
      <c r="AF32" s="52"/>
      <c r="AG32" s="5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</row>
    <row r="33" spans="1:47" ht="12.75">
      <c r="A33" s="107" t="s">
        <v>899</v>
      </c>
      <c r="B33" s="943" t="s">
        <v>131</v>
      </c>
      <c r="C33" s="944">
        <f aca="true" t="shared" si="1" ref="C33:N33">SUM(C25:C32)</f>
        <v>4000</v>
      </c>
      <c r="D33" s="252">
        <f t="shared" si="1"/>
        <v>3440</v>
      </c>
      <c r="E33" s="252">
        <f t="shared" si="1"/>
        <v>8</v>
      </c>
      <c r="F33" s="252">
        <f t="shared" si="1"/>
        <v>3190</v>
      </c>
      <c r="G33" s="252">
        <f t="shared" si="1"/>
        <v>5</v>
      </c>
      <c r="H33" s="252">
        <f t="shared" si="1"/>
        <v>250</v>
      </c>
      <c r="I33" s="252">
        <f t="shared" si="1"/>
        <v>3850</v>
      </c>
      <c r="J33" s="252">
        <f t="shared" si="1"/>
        <v>2975</v>
      </c>
      <c r="K33" s="252">
        <f t="shared" si="1"/>
        <v>7</v>
      </c>
      <c r="L33" s="252">
        <f t="shared" si="1"/>
        <v>2750</v>
      </c>
      <c r="M33" s="252">
        <f t="shared" si="1"/>
        <v>3</v>
      </c>
      <c r="N33" s="252">
        <f t="shared" si="1"/>
        <v>225</v>
      </c>
      <c r="O33" s="252">
        <f>SUM(O9:O32)</f>
        <v>584.5</v>
      </c>
      <c r="P33" s="252">
        <f>SUM(P9:P32)</f>
        <v>172.5</v>
      </c>
      <c r="Q33" s="188">
        <f aca="true" t="shared" si="2" ref="Q33:V33">SUM(Q9:Q32)</f>
        <v>17</v>
      </c>
      <c r="R33" s="252">
        <f t="shared" si="2"/>
        <v>65.1</v>
      </c>
      <c r="S33" s="188">
        <f t="shared" si="2"/>
        <v>8</v>
      </c>
      <c r="T33" s="252">
        <f t="shared" si="2"/>
        <v>9</v>
      </c>
      <c r="U33" s="188">
        <f t="shared" si="2"/>
        <v>860</v>
      </c>
      <c r="V33" s="252">
        <f t="shared" si="2"/>
        <v>98.4</v>
      </c>
      <c r="W33" s="107" t="s">
        <v>899</v>
      </c>
      <c r="X33" s="943" t="s">
        <v>131</v>
      </c>
      <c r="Y33" s="252">
        <f>SUM(Y9:Y32)</f>
        <v>167.44</v>
      </c>
      <c r="Z33" s="252">
        <f>SUM(Z9:Z32)</f>
        <v>0</v>
      </c>
      <c r="AA33" s="252">
        <f aca="true" t="shared" si="3" ref="AA33:AN33">SUM(AA9:AA32)</f>
        <v>26</v>
      </c>
      <c r="AB33" s="252">
        <f t="shared" si="3"/>
        <v>16.7</v>
      </c>
      <c r="AC33" s="252">
        <f t="shared" si="3"/>
        <v>5</v>
      </c>
      <c r="AD33" s="252">
        <f t="shared" si="3"/>
        <v>1.1</v>
      </c>
      <c r="AE33" s="252">
        <f t="shared" si="3"/>
        <v>646</v>
      </c>
      <c r="AF33" s="252">
        <f t="shared" si="3"/>
        <v>30.049999999999997</v>
      </c>
      <c r="AG33" s="252">
        <f t="shared" si="3"/>
        <v>39.5</v>
      </c>
      <c r="AH33" s="252">
        <f t="shared" si="3"/>
        <v>58.6</v>
      </c>
      <c r="AI33" s="188">
        <f t="shared" si="3"/>
        <v>2</v>
      </c>
      <c r="AJ33" s="252">
        <f t="shared" si="3"/>
        <v>45</v>
      </c>
      <c r="AK33" s="252">
        <f t="shared" si="3"/>
        <v>0</v>
      </c>
      <c r="AL33" s="252">
        <f t="shared" si="3"/>
        <v>0</v>
      </c>
      <c r="AM33" s="188">
        <f t="shared" si="3"/>
        <v>21</v>
      </c>
      <c r="AN33" s="252">
        <f t="shared" si="3"/>
        <v>13.6</v>
      </c>
      <c r="AO33" s="490"/>
      <c r="AP33" s="490"/>
      <c r="AQ33" s="490"/>
      <c r="AR33" s="490"/>
      <c r="AS33" s="490"/>
      <c r="AT33" s="490"/>
      <c r="AU33" s="490"/>
    </row>
    <row r="34" spans="41:47" ht="12.75">
      <c r="AO34" s="312"/>
      <c r="AP34" s="312"/>
      <c r="AQ34" s="312"/>
      <c r="AR34" s="312"/>
      <c r="AS34" s="312"/>
      <c r="AT34" s="312"/>
      <c r="AU34" s="312"/>
    </row>
    <row r="35" spans="41:47" ht="12.75">
      <c r="AO35" s="312"/>
      <c r="AP35" s="312"/>
      <c r="AQ35" s="312"/>
      <c r="AR35" s="312"/>
      <c r="AS35" s="312"/>
      <c r="AT35" s="312"/>
      <c r="AU35" s="312"/>
    </row>
    <row r="36" spans="41:47" ht="12.75">
      <c r="AO36" s="312"/>
      <c r="AP36" s="312"/>
      <c r="AQ36" s="312"/>
      <c r="AR36" s="312"/>
      <c r="AS36" s="312"/>
      <c r="AT36" s="312"/>
      <c r="AU36" s="312"/>
    </row>
    <row r="37" spans="41:47" ht="12.75">
      <c r="AO37" s="312"/>
      <c r="AP37" s="312"/>
      <c r="AQ37" s="312"/>
      <c r="AR37" s="312"/>
      <c r="AS37" s="312"/>
      <c r="AT37" s="312"/>
      <c r="AU37" s="312"/>
    </row>
    <row r="38" spans="41:47" ht="12.75">
      <c r="AO38" s="312"/>
      <c r="AP38" s="312"/>
      <c r="AQ38" s="312"/>
      <c r="AR38" s="312"/>
      <c r="AS38" s="312"/>
      <c r="AT38" s="312"/>
      <c r="AU38" s="312"/>
    </row>
    <row r="39" spans="41:47" ht="12.75">
      <c r="AO39" s="312"/>
      <c r="AP39" s="312"/>
      <c r="AQ39" s="312"/>
      <c r="AR39" s="312"/>
      <c r="AS39" s="312"/>
      <c r="AT39" s="312"/>
      <c r="AU39" s="312"/>
    </row>
    <row r="40" spans="41:47" ht="12.75">
      <c r="AO40" s="312"/>
      <c r="AP40" s="312"/>
      <c r="AQ40" s="312"/>
      <c r="AR40" s="312"/>
      <c r="AS40" s="312"/>
      <c r="AT40" s="312"/>
      <c r="AU40" s="312"/>
    </row>
    <row r="41" spans="41:47" ht="12.75">
      <c r="AO41" s="312"/>
      <c r="AP41" s="312"/>
      <c r="AQ41" s="312"/>
      <c r="AR41" s="312"/>
      <c r="AS41" s="312"/>
      <c r="AT41" s="312"/>
      <c r="AU41" s="312"/>
    </row>
  </sheetData>
  <sheetProtection/>
  <mergeCells count="34">
    <mergeCell ref="C5:F5"/>
    <mergeCell ref="I5:N5"/>
    <mergeCell ref="O5:V5"/>
    <mergeCell ref="Y5:AF5"/>
    <mergeCell ref="AG5:AN5"/>
    <mergeCell ref="C6:C8"/>
    <mergeCell ref="D6:D8"/>
    <mergeCell ref="E6:H6"/>
    <mergeCell ref="I6:I8"/>
    <mergeCell ref="J6:J8"/>
    <mergeCell ref="K6:N6"/>
    <mergeCell ref="O6:O8"/>
    <mergeCell ref="P6:P8"/>
    <mergeCell ref="Q6:V6"/>
    <mergeCell ref="Y6:Y8"/>
    <mergeCell ref="Z6:Z8"/>
    <mergeCell ref="U7:V7"/>
    <mergeCell ref="AA6:AF6"/>
    <mergeCell ref="AG6:AG8"/>
    <mergeCell ref="AH6:AH8"/>
    <mergeCell ref="AI6:AN6"/>
    <mergeCell ref="E7:F7"/>
    <mergeCell ref="G7:H7"/>
    <mergeCell ref="K7:L7"/>
    <mergeCell ref="M7:N7"/>
    <mergeCell ref="Q7:R7"/>
    <mergeCell ref="S7:T7"/>
    <mergeCell ref="AO7:AU7"/>
    <mergeCell ref="AA7:AB7"/>
    <mergeCell ref="AC7:AD7"/>
    <mergeCell ref="AE7:AF7"/>
    <mergeCell ref="AI7:AJ7"/>
    <mergeCell ref="AK7:AL7"/>
    <mergeCell ref="AM7:A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8.37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7.37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spans="6:37" ht="12.75">
      <c r="F1" s="270" t="s">
        <v>34</v>
      </c>
      <c r="G1" s="226"/>
      <c r="H1" s="231"/>
      <c r="I1" s="231"/>
      <c r="J1" s="231"/>
      <c r="AG1" s="69" t="s">
        <v>109</v>
      </c>
      <c r="AH1" s="65"/>
      <c r="AI1" s="65"/>
      <c r="AJ1" s="65"/>
      <c r="AK1" s="65"/>
    </row>
    <row r="2" spans="6:37" ht="12.75">
      <c r="F2" s="271" t="s">
        <v>35</v>
      </c>
      <c r="G2" s="226"/>
      <c r="H2" s="231"/>
      <c r="I2" s="231"/>
      <c r="J2" s="231"/>
      <c r="AG2" s="72" t="s">
        <v>734</v>
      </c>
      <c r="AH2" s="68"/>
      <c r="AI2" s="68"/>
      <c r="AJ2" s="68"/>
      <c r="AK2" s="68"/>
    </row>
    <row r="3" spans="3:37" ht="10.5" customHeight="1">
      <c r="C3" s="248" t="s">
        <v>36</v>
      </c>
      <c r="D3" s="170"/>
      <c r="E3" s="231"/>
      <c r="F3" s="231"/>
      <c r="G3" s="231"/>
      <c r="H3" s="231"/>
      <c r="I3" s="231"/>
      <c r="J3" s="231"/>
      <c r="K3" s="231"/>
      <c r="L3" s="231"/>
      <c r="AG3" s="59"/>
      <c r="AH3" s="58" t="s">
        <v>359</v>
      </c>
      <c r="AI3" s="73"/>
      <c r="AJ3" s="59" t="s">
        <v>355</v>
      </c>
      <c r="AK3" s="59"/>
    </row>
    <row r="4" spans="3:37" ht="10.5" customHeight="1">
      <c r="C4" s="215" t="s">
        <v>37</v>
      </c>
      <c r="D4" s="248"/>
      <c r="E4" s="231"/>
      <c r="F4" s="231"/>
      <c r="G4" s="231"/>
      <c r="H4" s="231"/>
      <c r="I4" s="231"/>
      <c r="J4" s="231"/>
      <c r="K4" s="231"/>
      <c r="L4" s="231"/>
      <c r="AG4" s="60"/>
      <c r="AH4" s="70" t="s">
        <v>439</v>
      </c>
      <c r="AI4" s="70" t="s">
        <v>438</v>
      </c>
      <c r="AJ4" s="66" t="s">
        <v>258</v>
      </c>
      <c r="AK4" s="60"/>
    </row>
    <row r="5" spans="2:37" ht="28.5" customHeight="1">
      <c r="B5" s="246" t="s">
        <v>113</v>
      </c>
      <c r="C5" s="272" t="s">
        <v>880</v>
      </c>
      <c r="D5" s="245" t="s">
        <v>796</v>
      </c>
      <c r="E5" s="245" t="s">
        <v>445</v>
      </c>
      <c r="F5" s="245" t="s">
        <v>14</v>
      </c>
      <c r="G5" s="245" t="s">
        <v>736</v>
      </c>
      <c r="H5" s="245" t="s">
        <v>431</v>
      </c>
      <c r="I5" s="245" t="s">
        <v>231</v>
      </c>
      <c r="J5" s="245" t="s">
        <v>733</v>
      </c>
      <c r="K5" s="273" t="s">
        <v>649</v>
      </c>
      <c r="L5" s="246" t="s">
        <v>650</v>
      </c>
      <c r="AG5" s="57" t="s">
        <v>360</v>
      </c>
      <c r="AH5" s="62">
        <v>212139.6</v>
      </c>
      <c r="AI5" s="62">
        <f>SUM(AI6:AI7)</f>
        <v>88136</v>
      </c>
      <c r="AJ5" s="62">
        <f>AI5/AH5*100</f>
        <v>41.54622710705592</v>
      </c>
      <c r="AK5" s="57" t="s">
        <v>361</v>
      </c>
    </row>
    <row r="6" spans="2:37" ht="12" customHeight="1" hidden="1">
      <c r="B6" s="49" t="s">
        <v>233</v>
      </c>
      <c r="C6" s="88">
        <f>SUM(D6+E6+F6+G6+H6+J6+K6+L6)</f>
        <v>309.6</v>
      </c>
      <c r="D6" s="88">
        <v>222</v>
      </c>
      <c r="E6" s="49">
        <v>23.3</v>
      </c>
      <c r="F6" s="49">
        <v>2.3</v>
      </c>
      <c r="H6" s="49">
        <v>51.8</v>
      </c>
      <c r="K6" s="49">
        <v>10.2</v>
      </c>
      <c r="AG6" s="57" t="s">
        <v>362</v>
      </c>
      <c r="AI6" s="57">
        <v>55514.1</v>
      </c>
      <c r="AK6" s="57" t="s">
        <v>138</v>
      </c>
    </row>
    <row r="7" spans="2:37" ht="6" customHeight="1" hidden="1">
      <c r="B7" s="49" t="s">
        <v>234</v>
      </c>
      <c r="C7" s="49">
        <f>SUM(D7+E7+F7+G7+H7+J7+K7+L7)</f>
        <v>1019.1</v>
      </c>
      <c r="D7" s="49">
        <v>599.1</v>
      </c>
      <c r="E7" s="49">
        <v>15.6</v>
      </c>
      <c r="F7" s="88">
        <v>213</v>
      </c>
      <c r="H7" s="49">
        <v>146.3</v>
      </c>
      <c r="K7" s="49">
        <v>37.6</v>
      </c>
      <c r="L7" s="49">
        <v>7.5</v>
      </c>
      <c r="AG7" s="57" t="s">
        <v>434</v>
      </c>
      <c r="AI7" s="62">
        <v>32621.9</v>
      </c>
      <c r="AK7" s="57" t="s">
        <v>435</v>
      </c>
    </row>
    <row r="8" spans="2:37" ht="9.75" customHeight="1">
      <c r="B8" s="52" t="s">
        <v>235</v>
      </c>
      <c r="C8" s="52">
        <f>SUM(D8+E8+F8+G8+H8+J8+K8+L8)</f>
        <v>735.4999999999999</v>
      </c>
      <c r="D8" s="52">
        <v>333.4</v>
      </c>
      <c r="E8" s="52">
        <v>12.3</v>
      </c>
      <c r="F8" s="52">
        <v>258.8</v>
      </c>
      <c r="G8" s="52"/>
      <c r="H8" s="52">
        <v>86.3</v>
      </c>
      <c r="I8" s="52">
        <v>56.5</v>
      </c>
      <c r="J8" s="52"/>
      <c r="K8" s="52">
        <v>43.8</v>
      </c>
      <c r="L8" s="52">
        <v>0.9</v>
      </c>
      <c r="AG8" s="57" t="s">
        <v>362</v>
      </c>
      <c r="AI8" s="57">
        <v>50844.4</v>
      </c>
      <c r="AK8" s="57" t="s">
        <v>138</v>
      </c>
    </row>
    <row r="9" spans="2:37" ht="9.75" customHeight="1">
      <c r="B9" s="52" t="s">
        <v>236</v>
      </c>
      <c r="C9" s="129">
        <f>SUM(D9+E9+F9+G9+H9+J9+K9+L9)</f>
        <v>740.4999999999999</v>
      </c>
      <c r="D9" s="52">
        <v>295.8</v>
      </c>
      <c r="E9" s="52">
        <v>13.1</v>
      </c>
      <c r="F9" s="52">
        <v>356.1</v>
      </c>
      <c r="G9" s="52"/>
      <c r="H9" s="52">
        <v>35.4</v>
      </c>
      <c r="I9" s="52">
        <v>46.6</v>
      </c>
      <c r="J9" s="52"/>
      <c r="K9" s="52">
        <v>39.3</v>
      </c>
      <c r="L9" s="52">
        <v>0.8</v>
      </c>
      <c r="AG9" s="57" t="s">
        <v>512</v>
      </c>
      <c r="AI9" s="62">
        <v>33289</v>
      </c>
      <c r="AK9" s="57" t="s">
        <v>513</v>
      </c>
    </row>
    <row r="10" spans="2:35" ht="9.75" customHeight="1">
      <c r="B10" s="52" t="s">
        <v>57</v>
      </c>
      <c r="C10" s="129">
        <f>SUM(D10+E10+F10+G10+H10+J10+K10+L10)</f>
        <v>933.7</v>
      </c>
      <c r="D10" s="52">
        <v>423.2</v>
      </c>
      <c r="E10" s="52">
        <v>14.7</v>
      </c>
      <c r="F10" s="52">
        <v>392.4</v>
      </c>
      <c r="G10" s="52"/>
      <c r="H10" s="52">
        <v>39.7</v>
      </c>
      <c r="I10" s="52">
        <v>42.6</v>
      </c>
      <c r="J10" s="129"/>
      <c r="K10" s="52">
        <v>63.7</v>
      </c>
      <c r="L10" s="52"/>
      <c r="AI10" s="62"/>
    </row>
    <row r="11" spans="2:12" ht="9.75" customHeight="1">
      <c r="B11" s="52" t="s">
        <v>598</v>
      </c>
      <c r="C11" s="129">
        <f>SUM(D11+E11+F11+G11+H11+J11+K11+L11+I11)</f>
        <v>954.6000000000001</v>
      </c>
      <c r="D11" s="129">
        <v>409.1</v>
      </c>
      <c r="E11" s="52">
        <v>14.5</v>
      </c>
      <c r="F11" s="52">
        <v>385.6</v>
      </c>
      <c r="G11" s="52"/>
      <c r="H11" s="129">
        <v>66.2</v>
      </c>
      <c r="I11" s="129">
        <v>10.4</v>
      </c>
      <c r="J11" s="52"/>
      <c r="K11" s="129">
        <v>66.2</v>
      </c>
      <c r="L11" s="52">
        <v>2.6</v>
      </c>
    </row>
    <row r="12" spans="2:19" ht="9.75" customHeight="1">
      <c r="B12" s="52" t="s">
        <v>817</v>
      </c>
      <c r="C12" s="129">
        <f>SUM(D12+E12+F12+G12+H12+J12+K12+L12+I12)</f>
        <v>767.8000000000001</v>
      </c>
      <c r="D12" s="129">
        <v>253.7</v>
      </c>
      <c r="E12" s="52">
        <v>14.4</v>
      </c>
      <c r="F12" s="52">
        <v>356.6</v>
      </c>
      <c r="G12" s="52"/>
      <c r="H12" s="129">
        <v>83.5</v>
      </c>
      <c r="I12" s="52">
        <v>6.4</v>
      </c>
      <c r="J12" s="52">
        <v>10.3</v>
      </c>
      <c r="K12" s="52">
        <v>30.2</v>
      </c>
      <c r="L12" s="52">
        <v>12.7</v>
      </c>
      <c r="M12" s="52"/>
      <c r="N12" s="61"/>
      <c r="O12" s="61"/>
      <c r="P12" s="61"/>
      <c r="Q12" s="61"/>
      <c r="R12" s="61"/>
      <c r="S12" s="61"/>
    </row>
    <row r="13" spans="2:19" ht="9.75" customHeight="1">
      <c r="B13" s="52" t="s">
        <v>934</v>
      </c>
      <c r="C13" s="129">
        <v>744.6</v>
      </c>
      <c r="D13" s="52">
        <v>146.7</v>
      </c>
      <c r="E13" s="129">
        <v>13.2</v>
      </c>
      <c r="F13" s="129">
        <v>337.9</v>
      </c>
      <c r="G13" s="52">
        <v>93.2</v>
      </c>
      <c r="H13" s="52">
        <v>83.7</v>
      </c>
      <c r="I13" s="52">
        <v>34.9</v>
      </c>
      <c r="J13" s="52">
        <v>3.1</v>
      </c>
      <c r="K13" s="52">
        <v>26.1</v>
      </c>
      <c r="L13" s="52">
        <v>5.8</v>
      </c>
      <c r="M13" s="52"/>
      <c r="N13" s="61"/>
      <c r="O13" s="61"/>
      <c r="P13" s="61"/>
      <c r="Q13" s="61"/>
      <c r="R13" s="61"/>
      <c r="S13" s="61"/>
    </row>
    <row r="14" spans="2:36" ht="9.75" customHeight="1">
      <c r="B14" s="52" t="s">
        <v>867</v>
      </c>
      <c r="C14" s="129">
        <f>SUM(D14:L14)</f>
        <v>790.2</v>
      </c>
      <c r="D14" s="52">
        <v>81.8</v>
      </c>
      <c r="E14" s="129">
        <v>18</v>
      </c>
      <c r="F14" s="129">
        <v>457.5</v>
      </c>
      <c r="G14" s="52">
        <v>105.1</v>
      </c>
      <c r="H14" s="52">
        <v>78.7</v>
      </c>
      <c r="I14" s="52">
        <v>29.3</v>
      </c>
      <c r="J14" s="52"/>
      <c r="K14" s="52">
        <v>17.1</v>
      </c>
      <c r="L14" s="52">
        <v>2.7</v>
      </c>
      <c r="M14" s="52"/>
      <c r="AH14" s="62"/>
      <c r="AI14" s="62"/>
      <c r="AJ14" s="62"/>
    </row>
    <row r="15" spans="1:36" s="61" customFormat="1" ht="9.75" customHeight="1">
      <c r="A15" s="52"/>
      <c r="B15" s="52" t="s">
        <v>749</v>
      </c>
      <c r="C15" s="129">
        <v>744.6</v>
      </c>
      <c r="D15" s="52">
        <v>137.4</v>
      </c>
      <c r="E15" s="129">
        <v>13.9</v>
      </c>
      <c r="F15" s="129">
        <v>519.9</v>
      </c>
      <c r="G15" s="52">
        <v>143</v>
      </c>
      <c r="H15" s="52">
        <v>99.5</v>
      </c>
      <c r="I15" s="52"/>
      <c r="J15" s="52"/>
      <c r="K15" s="52">
        <v>30.8</v>
      </c>
      <c r="L15" s="52">
        <v>3.7</v>
      </c>
      <c r="M15" s="52"/>
      <c r="AH15" s="350"/>
      <c r="AI15" s="350"/>
      <c r="AJ15" s="350"/>
    </row>
    <row r="16" spans="2:36" ht="9.75" customHeight="1">
      <c r="B16" s="52" t="s">
        <v>181</v>
      </c>
      <c r="C16" s="129">
        <v>1717.1</v>
      </c>
      <c r="D16" s="52">
        <v>805.8</v>
      </c>
      <c r="E16" s="129">
        <v>16</v>
      </c>
      <c r="F16" s="129">
        <v>607.7</v>
      </c>
      <c r="G16" s="52">
        <v>149.3</v>
      </c>
      <c r="H16" s="52">
        <v>100.9</v>
      </c>
      <c r="I16" s="52"/>
      <c r="J16" s="52"/>
      <c r="K16" s="52">
        <v>36.8</v>
      </c>
      <c r="L16" s="52">
        <v>0.6</v>
      </c>
      <c r="M16" s="52"/>
      <c r="AH16" s="62"/>
      <c r="AI16" s="62"/>
      <c r="AJ16" s="62"/>
    </row>
    <row r="17" spans="2:36" ht="9.75" customHeight="1">
      <c r="B17" s="52" t="s">
        <v>950</v>
      </c>
      <c r="C17" s="129">
        <v>3319.4</v>
      </c>
      <c r="D17" s="129">
        <v>1971.5</v>
      </c>
      <c r="E17" s="129">
        <v>18.6</v>
      </c>
      <c r="F17" s="129">
        <v>882.9</v>
      </c>
      <c r="G17" s="52">
        <v>247.6</v>
      </c>
      <c r="H17" s="129">
        <v>128.8</v>
      </c>
      <c r="I17" s="52"/>
      <c r="J17" s="52"/>
      <c r="K17" s="129">
        <v>63.5</v>
      </c>
      <c r="L17" s="52">
        <v>6.5</v>
      </c>
      <c r="M17" s="52"/>
      <c r="AH17" s="62"/>
      <c r="AI17" s="62"/>
      <c r="AJ17" s="62"/>
    </row>
    <row r="18" spans="2:36" ht="9.75" customHeight="1">
      <c r="B18" s="50" t="s">
        <v>951</v>
      </c>
      <c r="C18" s="344">
        <v>4027.0000000000005</v>
      </c>
      <c r="D18" s="344">
        <v>2257.2000000000003</v>
      </c>
      <c r="E18" s="344">
        <v>15.1</v>
      </c>
      <c r="F18" s="344">
        <v>1195.6</v>
      </c>
      <c r="G18" s="50">
        <v>370.8</v>
      </c>
      <c r="H18" s="344">
        <v>115.5</v>
      </c>
      <c r="I18" s="50"/>
      <c r="J18" s="50"/>
      <c r="K18" s="344">
        <v>56.4</v>
      </c>
      <c r="L18" s="50">
        <v>16.4</v>
      </c>
      <c r="M18" s="52"/>
      <c r="AH18" s="62"/>
      <c r="AI18" s="62"/>
      <c r="AJ18" s="62"/>
    </row>
    <row r="19" spans="2:12" ht="9.75" customHeight="1">
      <c r="B19" s="52" t="s">
        <v>189</v>
      </c>
      <c r="C19" s="129">
        <f aca="true" t="shared" si="0" ref="C19:C26">SUM(D19:L19)</f>
        <v>232.49999999999997</v>
      </c>
      <c r="D19" s="129">
        <v>9.7</v>
      </c>
      <c r="E19" s="129">
        <v>1.8</v>
      </c>
      <c r="F19" s="129">
        <v>169.2</v>
      </c>
      <c r="G19" s="52">
        <v>33.1</v>
      </c>
      <c r="H19" s="129">
        <v>9.4</v>
      </c>
      <c r="I19" s="52"/>
      <c r="J19" s="52"/>
      <c r="K19" s="129">
        <v>9.2</v>
      </c>
      <c r="L19" s="52">
        <v>0.1</v>
      </c>
    </row>
    <row r="20" spans="2:12" ht="9.75" customHeight="1">
      <c r="B20" s="52" t="s">
        <v>942</v>
      </c>
      <c r="C20" s="129">
        <f t="shared" si="0"/>
        <v>464.5</v>
      </c>
      <c r="D20" s="129">
        <v>26</v>
      </c>
      <c r="E20" s="129">
        <v>2.9</v>
      </c>
      <c r="F20" s="129">
        <v>338.4</v>
      </c>
      <c r="G20" s="52">
        <v>66.5</v>
      </c>
      <c r="H20" s="129">
        <v>17.3</v>
      </c>
      <c r="I20" s="52"/>
      <c r="J20" s="52"/>
      <c r="K20" s="129">
        <v>13.3</v>
      </c>
      <c r="L20" s="52">
        <v>0.1</v>
      </c>
    </row>
    <row r="21" spans="2:12" ht="9.75" customHeight="1">
      <c r="B21" s="52" t="s">
        <v>952</v>
      </c>
      <c r="C21" s="129">
        <f t="shared" si="0"/>
        <v>691.2</v>
      </c>
      <c r="D21" s="129">
        <v>38.2</v>
      </c>
      <c r="E21" s="129">
        <v>4.5</v>
      </c>
      <c r="F21" s="129">
        <v>507.6</v>
      </c>
      <c r="G21" s="52">
        <v>99.9</v>
      </c>
      <c r="H21" s="129">
        <v>22</v>
      </c>
      <c r="I21" s="52"/>
      <c r="J21" s="52"/>
      <c r="K21" s="129">
        <v>18.9</v>
      </c>
      <c r="L21" s="52">
        <v>0.1</v>
      </c>
    </row>
    <row r="22" spans="2:12" ht="9.75" customHeight="1">
      <c r="B22" s="52" t="s">
        <v>958</v>
      </c>
      <c r="C22" s="129">
        <f>SUM(D22:L22)</f>
        <v>925.7</v>
      </c>
      <c r="D22" s="129">
        <v>61.4</v>
      </c>
      <c r="E22" s="129">
        <v>5.3</v>
      </c>
      <c r="F22" s="129">
        <v>676.8</v>
      </c>
      <c r="G22" s="52">
        <v>131.7</v>
      </c>
      <c r="H22" s="129">
        <v>29.6</v>
      </c>
      <c r="I22" s="52"/>
      <c r="J22" s="52"/>
      <c r="K22" s="129">
        <v>20.8</v>
      </c>
      <c r="L22" s="52">
        <v>0.1</v>
      </c>
    </row>
    <row r="23" spans="2:12" ht="9.75" customHeight="1">
      <c r="B23" s="50" t="s">
        <v>969</v>
      </c>
      <c r="C23" s="344">
        <f>SUM(D23:L23)</f>
        <v>982.3</v>
      </c>
      <c r="D23" s="344">
        <v>66.4</v>
      </c>
      <c r="E23" s="344">
        <v>6.2</v>
      </c>
      <c r="F23" s="344">
        <v>676.8</v>
      </c>
      <c r="G23" s="50">
        <v>163.9</v>
      </c>
      <c r="H23" s="344">
        <v>44.8</v>
      </c>
      <c r="I23" s="50"/>
      <c r="J23" s="50"/>
      <c r="K23" s="344">
        <v>24</v>
      </c>
      <c r="L23" s="50">
        <v>0.2</v>
      </c>
    </row>
    <row r="24" spans="2:12" ht="9.75" customHeight="1">
      <c r="B24" s="52" t="s">
        <v>190</v>
      </c>
      <c r="C24" s="129">
        <f t="shared" si="0"/>
        <v>285.2</v>
      </c>
      <c r="D24" s="129">
        <v>8.7</v>
      </c>
      <c r="E24" s="129">
        <v>1.3</v>
      </c>
      <c r="F24" s="129">
        <v>229.8</v>
      </c>
      <c r="G24" s="52">
        <v>32.8</v>
      </c>
      <c r="H24" s="129">
        <v>4.4</v>
      </c>
      <c r="I24" s="52"/>
      <c r="J24" s="52"/>
      <c r="K24" s="129">
        <v>8</v>
      </c>
      <c r="L24" s="52">
        <v>0.2</v>
      </c>
    </row>
    <row r="25" spans="2:12" ht="9.75" customHeight="1">
      <c r="B25" s="52" t="s">
        <v>943</v>
      </c>
      <c r="C25" s="129">
        <f t="shared" si="0"/>
        <v>544.8</v>
      </c>
      <c r="D25" s="129">
        <v>27.6</v>
      </c>
      <c r="E25" s="129">
        <v>2.4</v>
      </c>
      <c r="F25" s="129">
        <v>423.2</v>
      </c>
      <c r="G25" s="52">
        <v>64.9</v>
      </c>
      <c r="H25" s="129">
        <v>9.3</v>
      </c>
      <c r="I25" s="52"/>
      <c r="J25" s="52"/>
      <c r="K25" s="129">
        <v>17.1</v>
      </c>
      <c r="L25" s="52">
        <v>0.3</v>
      </c>
    </row>
    <row r="26" spans="2:12" ht="9.75" customHeight="1">
      <c r="B26" s="52" t="s">
        <v>953</v>
      </c>
      <c r="C26" s="129">
        <f t="shared" si="0"/>
        <v>809.4000000000001</v>
      </c>
      <c r="D26" s="129">
        <v>48.9</v>
      </c>
      <c r="E26" s="129">
        <v>3.3</v>
      </c>
      <c r="F26" s="129">
        <v>612.4</v>
      </c>
      <c r="G26" s="52">
        <v>106.5</v>
      </c>
      <c r="H26" s="129">
        <v>14.5</v>
      </c>
      <c r="I26" s="52"/>
      <c r="J26" s="52"/>
      <c r="K26" s="129">
        <v>23.2</v>
      </c>
      <c r="L26" s="52">
        <v>0.6</v>
      </c>
    </row>
    <row r="27" spans="2:12" ht="9.75" customHeight="1">
      <c r="B27" s="52" t="s">
        <v>959</v>
      </c>
      <c r="C27" s="129">
        <f>SUM(D27:L27)</f>
        <v>1063.8</v>
      </c>
      <c r="D27" s="129">
        <v>74.2</v>
      </c>
      <c r="E27" s="129">
        <v>4.5</v>
      </c>
      <c r="F27" s="129">
        <v>782.9</v>
      </c>
      <c r="G27" s="52">
        <v>150.8</v>
      </c>
      <c r="H27" s="129">
        <v>23</v>
      </c>
      <c r="I27" s="52"/>
      <c r="J27" s="52"/>
      <c r="K27" s="129">
        <v>27.6</v>
      </c>
      <c r="L27" s="52">
        <v>0.8</v>
      </c>
    </row>
    <row r="28" spans="2:12" ht="9.75" customHeight="1">
      <c r="B28" s="50" t="s">
        <v>970</v>
      </c>
      <c r="C28" s="344">
        <f>SUM(D28:L28)</f>
        <v>1145.3000000000002</v>
      </c>
      <c r="D28" s="344">
        <v>98.6</v>
      </c>
      <c r="E28" s="344">
        <v>5</v>
      </c>
      <c r="F28" s="344">
        <v>782.9</v>
      </c>
      <c r="G28" s="50">
        <v>192.9</v>
      </c>
      <c r="H28" s="344">
        <v>33.9</v>
      </c>
      <c r="I28" s="50"/>
      <c r="J28" s="50"/>
      <c r="K28" s="344">
        <v>31.2</v>
      </c>
      <c r="L28" s="50">
        <v>0.8</v>
      </c>
    </row>
    <row r="29" spans="2:12" ht="5.25" customHeight="1">
      <c r="B29" s="52"/>
      <c r="C29" s="129"/>
      <c r="D29" s="129"/>
      <c r="E29" s="129"/>
      <c r="F29" s="129"/>
      <c r="G29" s="52"/>
      <c r="H29" s="129"/>
      <c r="I29" s="52"/>
      <c r="J29" s="52"/>
      <c r="K29" s="129"/>
      <c r="L29" s="52"/>
    </row>
    <row r="30" spans="3:12" ht="11.25" customHeight="1">
      <c r="C30" s="248" t="s">
        <v>38</v>
      </c>
      <c r="D30" s="231"/>
      <c r="E30" s="231"/>
      <c r="F30" s="231"/>
      <c r="G30" s="231"/>
      <c r="H30" s="231"/>
      <c r="I30" s="231"/>
      <c r="J30" s="231"/>
      <c r="K30" s="231"/>
      <c r="L30" s="231"/>
    </row>
    <row r="31" spans="3:12" ht="12">
      <c r="C31" s="215" t="s">
        <v>528</v>
      </c>
      <c r="D31" s="231"/>
      <c r="E31" s="231"/>
      <c r="F31" s="231"/>
      <c r="G31" s="231"/>
      <c r="H31" s="231"/>
      <c r="I31" s="231"/>
      <c r="J31" s="231"/>
      <c r="K31" s="231"/>
      <c r="L31" s="231"/>
    </row>
    <row r="32" spans="2:13" ht="33" customHeight="1">
      <c r="B32" s="246" t="s">
        <v>113</v>
      </c>
      <c r="C32" s="272" t="s">
        <v>880</v>
      </c>
      <c r="D32" s="245" t="s">
        <v>796</v>
      </c>
      <c r="E32" s="245" t="s">
        <v>445</v>
      </c>
      <c r="F32" s="245" t="s">
        <v>14</v>
      </c>
      <c r="G32" s="245" t="s">
        <v>736</v>
      </c>
      <c r="H32" s="245" t="s">
        <v>431</v>
      </c>
      <c r="I32" s="245" t="s">
        <v>231</v>
      </c>
      <c r="J32" s="245" t="s">
        <v>733</v>
      </c>
      <c r="K32" s="273" t="s">
        <v>649</v>
      </c>
      <c r="L32" s="246" t="s">
        <v>650</v>
      </c>
      <c r="M32" s="231"/>
    </row>
    <row r="33" spans="2:12" ht="9.75" customHeight="1">
      <c r="B33" s="52" t="s">
        <v>556</v>
      </c>
      <c r="C33" s="52">
        <f>SUM(D33+E33+F33+G33+H33+J33+K33+L33)</f>
        <v>630.5000000000001</v>
      </c>
      <c r="D33" s="52">
        <v>302.3</v>
      </c>
      <c r="E33" s="52">
        <v>19.6</v>
      </c>
      <c r="F33" s="52">
        <v>250.5</v>
      </c>
      <c r="G33" s="52"/>
      <c r="H33" s="52">
        <v>23.5</v>
      </c>
      <c r="I33" s="52"/>
      <c r="J33" s="52"/>
      <c r="K33" s="52">
        <v>20.2</v>
      </c>
      <c r="L33" s="129">
        <v>14.4</v>
      </c>
    </row>
    <row r="34" spans="2:12" ht="9.75" customHeight="1">
      <c r="B34" s="52" t="s">
        <v>53</v>
      </c>
      <c r="C34" s="52">
        <f>SUM(D34+E34+F34+G34+H34+J34+K34+L34)</f>
        <v>750.5</v>
      </c>
      <c r="D34" s="52">
        <v>342.1</v>
      </c>
      <c r="E34" s="129">
        <v>12</v>
      </c>
      <c r="F34" s="52">
        <v>268.4</v>
      </c>
      <c r="G34" s="52"/>
      <c r="H34" s="52">
        <v>85.3</v>
      </c>
      <c r="I34" s="52"/>
      <c r="J34" s="52"/>
      <c r="K34" s="52">
        <v>42.7</v>
      </c>
      <c r="L34" s="52"/>
    </row>
    <row r="35" spans="2:12" ht="9.75" customHeight="1">
      <c r="B35" s="52" t="s">
        <v>9</v>
      </c>
      <c r="C35" s="129">
        <f>SUM(D35+E35+F35+G35+H35+J35+K35+L35)</f>
        <v>685.5999999999999</v>
      </c>
      <c r="D35" s="52">
        <v>335.2</v>
      </c>
      <c r="E35" s="129">
        <v>14</v>
      </c>
      <c r="F35" s="52">
        <v>259.3</v>
      </c>
      <c r="G35" s="52"/>
      <c r="H35" s="52">
        <v>36.4</v>
      </c>
      <c r="I35" s="52"/>
      <c r="J35" s="129"/>
      <c r="K35" s="52">
        <v>39.9</v>
      </c>
      <c r="L35" s="52">
        <v>0.8</v>
      </c>
    </row>
    <row r="36" spans="2:12" ht="9.75" customHeight="1">
      <c r="B36" s="52" t="s">
        <v>837</v>
      </c>
      <c r="C36" s="129">
        <f>SUM(D36+E36+F36+G36+H36+J36+K36+L36)</f>
        <v>831.2</v>
      </c>
      <c r="D36" s="129">
        <v>395</v>
      </c>
      <c r="E36" s="52">
        <v>13.3</v>
      </c>
      <c r="F36" s="52">
        <v>319.7</v>
      </c>
      <c r="G36" s="52"/>
      <c r="H36" s="52">
        <v>39.5</v>
      </c>
      <c r="I36" s="52"/>
      <c r="J36" s="52"/>
      <c r="K36" s="52">
        <v>63.7</v>
      </c>
      <c r="L36" s="52"/>
    </row>
    <row r="37" spans="2:12" ht="9.75" customHeight="1">
      <c r="B37" s="52" t="s">
        <v>874</v>
      </c>
      <c r="C37" s="129">
        <f>SUM(D37+E37+F37+G37+H37+J37+K37+L37+I37)</f>
        <v>927.9</v>
      </c>
      <c r="D37" s="129">
        <v>419.2</v>
      </c>
      <c r="E37" s="129">
        <v>14.2</v>
      </c>
      <c r="F37" s="129">
        <v>348.9</v>
      </c>
      <c r="G37" s="52"/>
      <c r="H37" s="129">
        <v>66</v>
      </c>
      <c r="I37" s="52">
        <v>10.4</v>
      </c>
      <c r="J37" s="52"/>
      <c r="K37" s="129">
        <v>66.6</v>
      </c>
      <c r="L37" s="129">
        <v>2.6</v>
      </c>
    </row>
    <row r="38" spans="2:12" ht="9.75" customHeight="1">
      <c r="B38" s="52" t="s">
        <v>818</v>
      </c>
      <c r="C38" s="129">
        <f>SUM(D38+E38+F38+G38+H38+J38+K38+L38+I38)</f>
        <v>792.2000000000002</v>
      </c>
      <c r="D38" s="129">
        <v>252.8</v>
      </c>
      <c r="E38" s="129">
        <v>17</v>
      </c>
      <c r="F38" s="129">
        <v>381.3</v>
      </c>
      <c r="G38" s="52"/>
      <c r="H38" s="129">
        <v>82.7</v>
      </c>
      <c r="I38" s="52">
        <v>6.3</v>
      </c>
      <c r="J38" s="52">
        <v>9.2</v>
      </c>
      <c r="K38" s="129">
        <v>30.2</v>
      </c>
      <c r="L38" s="129">
        <v>12.7</v>
      </c>
    </row>
    <row r="39" spans="2:12" ht="9.75" customHeight="1">
      <c r="B39" s="52" t="s">
        <v>597</v>
      </c>
      <c r="C39" s="129">
        <v>745.3</v>
      </c>
      <c r="D39" s="52">
        <v>146.7</v>
      </c>
      <c r="E39" s="129">
        <v>14</v>
      </c>
      <c r="F39" s="129">
        <v>337.9</v>
      </c>
      <c r="G39" s="52">
        <v>93.2</v>
      </c>
      <c r="H39" s="52">
        <v>83.7</v>
      </c>
      <c r="I39" s="52">
        <v>34.9</v>
      </c>
      <c r="J39" s="52">
        <v>3.1</v>
      </c>
      <c r="K39" s="52">
        <v>26.1</v>
      </c>
      <c r="L39" s="52">
        <v>5.7</v>
      </c>
    </row>
    <row r="40" spans="2:12" ht="9.75" customHeight="1">
      <c r="B40" s="52" t="s">
        <v>866</v>
      </c>
      <c r="C40" s="129">
        <f>SUM(D40+E40+F40+G40+H40+J40+K40+L40+I40)</f>
        <v>800.1</v>
      </c>
      <c r="D40" s="52">
        <v>81.7</v>
      </c>
      <c r="E40" s="129">
        <v>18.1</v>
      </c>
      <c r="F40" s="52">
        <v>465.5</v>
      </c>
      <c r="G40" s="52">
        <v>105.1</v>
      </c>
      <c r="H40" s="52">
        <v>78.7</v>
      </c>
      <c r="I40" s="129">
        <v>29.3</v>
      </c>
      <c r="J40" s="129"/>
      <c r="K40" s="129">
        <v>17.1</v>
      </c>
      <c r="L40" s="52">
        <v>4.6</v>
      </c>
    </row>
    <row r="41" spans="2:12" ht="9.75" customHeight="1">
      <c r="B41" s="52" t="s">
        <v>191</v>
      </c>
      <c r="C41" s="129">
        <v>949</v>
      </c>
      <c r="D41" s="52">
        <v>137.4</v>
      </c>
      <c r="E41" s="129">
        <v>14</v>
      </c>
      <c r="F41" s="52">
        <v>519.9</v>
      </c>
      <c r="G41" s="129">
        <v>143</v>
      </c>
      <c r="H41" s="52">
        <v>100.1</v>
      </c>
      <c r="I41" s="129"/>
      <c r="J41" s="129"/>
      <c r="K41" s="129">
        <v>30.8</v>
      </c>
      <c r="L41" s="52">
        <v>3.8</v>
      </c>
    </row>
    <row r="42" spans="2:12" ht="9.75" customHeight="1">
      <c r="B42" s="52" t="s">
        <v>336</v>
      </c>
      <c r="C42" s="129">
        <v>1717.1</v>
      </c>
      <c r="D42" s="52">
        <v>805.8</v>
      </c>
      <c r="E42" s="129">
        <v>16</v>
      </c>
      <c r="F42" s="129">
        <v>607.7</v>
      </c>
      <c r="G42" s="52">
        <v>149.3</v>
      </c>
      <c r="H42" s="52">
        <v>100.9</v>
      </c>
      <c r="I42" s="52"/>
      <c r="J42" s="52"/>
      <c r="K42" s="52">
        <v>36.8</v>
      </c>
      <c r="L42" s="52">
        <v>0.6</v>
      </c>
    </row>
    <row r="43" spans="2:12" ht="9.75" customHeight="1">
      <c r="B43" s="52" t="s">
        <v>950</v>
      </c>
      <c r="C43" s="129">
        <v>3319.3</v>
      </c>
      <c r="D43" s="129">
        <v>1971.5</v>
      </c>
      <c r="E43" s="129">
        <v>18.5</v>
      </c>
      <c r="F43" s="129">
        <v>882.9</v>
      </c>
      <c r="G43" s="52">
        <v>247.6</v>
      </c>
      <c r="H43" s="129">
        <v>128.8</v>
      </c>
      <c r="I43" s="52"/>
      <c r="J43" s="52"/>
      <c r="K43" s="129">
        <v>63.5</v>
      </c>
      <c r="L43" s="52">
        <v>6.5</v>
      </c>
    </row>
    <row r="44" spans="2:12" ht="9.75" customHeight="1">
      <c r="B44" s="50" t="s">
        <v>951</v>
      </c>
      <c r="C44" s="344">
        <v>4035.5000000000005</v>
      </c>
      <c r="D44" s="344">
        <v>2263.5</v>
      </c>
      <c r="E44" s="344">
        <v>17.299999999999997</v>
      </c>
      <c r="F44" s="344">
        <v>1195.6</v>
      </c>
      <c r="G44" s="50">
        <v>370.8</v>
      </c>
      <c r="H44" s="344">
        <v>115.5</v>
      </c>
      <c r="I44" s="50"/>
      <c r="J44" s="50"/>
      <c r="K44" s="344">
        <v>56.4</v>
      </c>
      <c r="L44" s="50">
        <v>16.4</v>
      </c>
    </row>
    <row r="45" spans="1:12" ht="9.75" customHeight="1">
      <c r="A45" s="87"/>
      <c r="B45" s="52" t="s">
        <v>189</v>
      </c>
      <c r="C45" s="129" t="e">
        <f aca="true" t="shared" si="1" ref="C45:C52">SUM(D45:L45)</f>
        <v>#REF!</v>
      </c>
      <c r="D45" s="129">
        <v>9.7</v>
      </c>
      <c r="E45" s="129" t="e">
        <f>#REF!+#REF!</f>
        <v>#REF!</v>
      </c>
      <c r="F45" s="129" t="e">
        <f>#REF!</f>
        <v>#REF!</v>
      </c>
      <c r="G45" s="52" t="e">
        <f>#REF!</f>
        <v>#REF!</v>
      </c>
      <c r="H45" s="129" t="e">
        <f>#REF!+#REF!+#REF!</f>
        <v>#REF!</v>
      </c>
      <c r="I45" s="52"/>
      <c r="J45" s="52"/>
      <c r="K45" s="129" t="e">
        <f>#REF!</f>
        <v>#REF!</v>
      </c>
      <c r="L45" s="52" t="e">
        <f>#REF!</f>
        <v>#REF!</v>
      </c>
    </row>
    <row r="46" spans="1:12" ht="9.75" customHeight="1">
      <c r="A46" s="87"/>
      <c r="B46" s="52" t="s">
        <v>942</v>
      </c>
      <c r="C46" s="129" t="e">
        <f t="shared" si="1"/>
        <v>#REF!</v>
      </c>
      <c r="D46" s="129">
        <v>24.9</v>
      </c>
      <c r="E46" s="129">
        <v>1.6</v>
      </c>
      <c r="F46" s="129">
        <v>338.4</v>
      </c>
      <c r="G46" s="52" t="e">
        <f>#REF!</f>
        <v>#REF!</v>
      </c>
      <c r="H46" s="129">
        <v>17.3</v>
      </c>
      <c r="I46" s="52"/>
      <c r="J46" s="52"/>
      <c r="K46" s="129">
        <v>13.3</v>
      </c>
      <c r="L46" s="52">
        <v>0.1</v>
      </c>
    </row>
    <row r="47" spans="1:12" ht="9.75" customHeight="1">
      <c r="A47" s="87"/>
      <c r="B47" s="52" t="s">
        <v>952</v>
      </c>
      <c r="C47" s="129">
        <f t="shared" si="1"/>
        <v>693.1</v>
      </c>
      <c r="D47" s="129">
        <v>40.6</v>
      </c>
      <c r="E47" s="129">
        <v>4</v>
      </c>
      <c r="F47" s="129">
        <v>507.6</v>
      </c>
      <c r="G47" s="52">
        <v>99.9</v>
      </c>
      <c r="H47" s="129">
        <v>22</v>
      </c>
      <c r="I47" s="52"/>
      <c r="J47" s="52"/>
      <c r="K47" s="129">
        <v>18.9</v>
      </c>
      <c r="L47" s="52">
        <v>0.1</v>
      </c>
    </row>
    <row r="48" spans="1:12" ht="9.75" customHeight="1">
      <c r="A48" s="87"/>
      <c r="B48" s="52" t="s">
        <v>958</v>
      </c>
      <c r="C48" s="129">
        <f>SUM(D48:L48)</f>
        <v>928.3999999999999</v>
      </c>
      <c r="D48" s="129">
        <v>64.6</v>
      </c>
      <c r="E48" s="129">
        <v>4.8</v>
      </c>
      <c r="F48" s="129">
        <v>676.8</v>
      </c>
      <c r="G48" s="52">
        <v>131.7</v>
      </c>
      <c r="H48" s="129">
        <v>29.6</v>
      </c>
      <c r="I48" s="52"/>
      <c r="J48" s="52"/>
      <c r="K48" s="129">
        <v>20.8</v>
      </c>
      <c r="L48" s="52">
        <v>0.1</v>
      </c>
    </row>
    <row r="49" spans="1:12" ht="9.75" customHeight="1">
      <c r="A49" s="87"/>
      <c r="B49" s="50" t="s">
        <v>969</v>
      </c>
      <c r="C49" s="344">
        <f>SUM(D49:L49)</f>
        <v>1000.6999999999999</v>
      </c>
      <c r="D49" s="344">
        <v>85.9</v>
      </c>
      <c r="E49" s="344">
        <v>5.4</v>
      </c>
      <c r="F49" s="344">
        <v>676.8</v>
      </c>
      <c r="G49" s="50">
        <v>163.6</v>
      </c>
      <c r="H49" s="344">
        <v>44.8</v>
      </c>
      <c r="I49" s="50"/>
      <c r="J49" s="50"/>
      <c r="K49" s="344">
        <v>24</v>
      </c>
      <c r="L49" s="50">
        <v>0.2</v>
      </c>
    </row>
    <row r="50" spans="2:12" ht="9.75" customHeight="1">
      <c r="B50" s="52" t="s">
        <v>190</v>
      </c>
      <c r="C50" s="129">
        <f t="shared" si="1"/>
        <v>284.59999999999997</v>
      </c>
      <c r="D50" s="129">
        <v>8.6</v>
      </c>
      <c r="E50" s="129">
        <v>0.8</v>
      </c>
      <c r="F50" s="129">
        <v>229.8</v>
      </c>
      <c r="G50" s="52">
        <v>32.8</v>
      </c>
      <c r="H50" s="129">
        <v>4.4</v>
      </c>
      <c r="I50" s="52"/>
      <c r="J50" s="52"/>
      <c r="K50" s="129">
        <v>8</v>
      </c>
      <c r="L50" s="52">
        <v>0.2</v>
      </c>
    </row>
    <row r="51" spans="2:12" ht="9.75" customHeight="1">
      <c r="B51" s="52" t="s">
        <v>943</v>
      </c>
      <c r="C51" s="129">
        <f t="shared" si="1"/>
        <v>544.4</v>
      </c>
      <c r="D51" s="129">
        <v>27.6</v>
      </c>
      <c r="E51" s="129">
        <v>2</v>
      </c>
      <c r="F51" s="129">
        <v>423.2</v>
      </c>
      <c r="G51" s="52">
        <v>64.9</v>
      </c>
      <c r="H51" s="129">
        <v>9.3</v>
      </c>
      <c r="I51" s="52"/>
      <c r="J51" s="52"/>
      <c r="K51" s="129">
        <v>17.1</v>
      </c>
      <c r="L51" s="52">
        <v>0.3</v>
      </c>
    </row>
    <row r="52" spans="2:12" ht="9.75" customHeight="1">
      <c r="B52" s="52" t="s">
        <v>953</v>
      </c>
      <c r="C52" s="129">
        <f t="shared" si="1"/>
        <v>809.7</v>
      </c>
      <c r="D52" s="129">
        <v>48.9</v>
      </c>
      <c r="E52" s="129">
        <v>3.6</v>
      </c>
      <c r="F52" s="129">
        <v>612.4</v>
      </c>
      <c r="G52" s="52">
        <v>106.5</v>
      </c>
      <c r="H52" s="129">
        <v>14.5</v>
      </c>
      <c r="I52" s="52"/>
      <c r="J52" s="52"/>
      <c r="K52" s="129">
        <v>23.2</v>
      </c>
      <c r="L52" s="52">
        <v>0.6</v>
      </c>
    </row>
    <row r="53" spans="2:12" ht="9.75" customHeight="1">
      <c r="B53" s="52" t="s">
        <v>959</v>
      </c>
      <c r="C53" s="129">
        <f>SUM(D53:L53)</f>
        <v>1064.1999999999998</v>
      </c>
      <c r="D53" s="129">
        <v>74.2</v>
      </c>
      <c r="E53" s="129">
        <v>4.9</v>
      </c>
      <c r="F53" s="129">
        <v>782.9</v>
      </c>
      <c r="G53" s="52">
        <v>150.8</v>
      </c>
      <c r="H53" s="129">
        <v>23</v>
      </c>
      <c r="I53" s="52"/>
      <c r="J53" s="52"/>
      <c r="K53" s="129">
        <v>27.6</v>
      </c>
      <c r="L53" s="52">
        <v>0.8</v>
      </c>
    </row>
    <row r="54" spans="2:12" ht="9.75" customHeight="1">
      <c r="B54" s="50" t="s">
        <v>970</v>
      </c>
      <c r="C54" s="344">
        <f>SUM(D54:L54)</f>
        <v>1145.7</v>
      </c>
      <c r="D54" s="344">
        <v>98.6</v>
      </c>
      <c r="E54" s="344">
        <v>5.4</v>
      </c>
      <c r="F54" s="344">
        <v>782.9</v>
      </c>
      <c r="G54" s="50">
        <v>192.9</v>
      </c>
      <c r="H54" s="344">
        <v>33.9</v>
      </c>
      <c r="I54" s="50"/>
      <c r="J54" s="50"/>
      <c r="K54" s="344">
        <v>31.2</v>
      </c>
      <c r="L54" s="50">
        <v>0.8</v>
      </c>
    </row>
  </sheetData>
  <sheetProtection/>
  <printOptions/>
  <pageMargins left="0.748031496062992" right="0.354330708661417" top="0.31" bottom="0" header="0.2" footer="0.17"/>
  <pageSetup horizontalDpi="600" verticalDpi="600" orientation="landscape" paperSize="9" r:id="rId1"/>
  <headerFooter alignWithMargins="0">
    <oddHeader>&amp;L&amp;8&amp;USection 10. Industry</oddHeader>
    <oddFooter>&amp;L&amp;18 33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.375" style="0" customWidth="1"/>
    <col min="2" max="2" width="4.125" style="0" customWidth="1"/>
    <col min="3" max="3" width="51.125" style="0" customWidth="1"/>
    <col min="4" max="4" width="27.625" style="0" customWidth="1"/>
    <col min="5" max="6" width="9.125" style="0" hidden="1" customWidth="1"/>
  </cols>
  <sheetData>
    <row r="1" spans="1:11" s="89" customFormat="1" ht="16.5" customHeight="1">
      <c r="A1" s="125" t="s">
        <v>614</v>
      </c>
      <c r="B1" s="737"/>
      <c r="C1" s="1258" t="s">
        <v>1757</v>
      </c>
      <c r="D1" s="1258"/>
      <c r="E1" s="1258"/>
      <c r="F1" s="1258"/>
      <c r="G1" s="1258"/>
      <c r="H1" s="1259"/>
      <c r="I1" s="1259"/>
      <c r="J1" s="1259"/>
      <c r="K1"/>
    </row>
    <row r="2" spans="1:11" s="89" customFormat="1" ht="13.5" customHeight="1">
      <c r="A2" s="125"/>
      <c r="B2" s="125"/>
      <c r="C2" s="1258" t="s">
        <v>1758</v>
      </c>
      <c r="D2" s="1258"/>
      <c r="E2" s="1258"/>
      <c r="F2" s="1258"/>
      <c r="G2" s="1258"/>
      <c r="H2" s="1259"/>
      <c r="I2" s="1259"/>
      <c r="J2" s="1259"/>
      <c r="K2"/>
    </row>
    <row r="3" spans="1:11" s="89" customFormat="1" ht="12.75" customHeight="1">
      <c r="A3" s="1260"/>
      <c r="B3" s="1260" t="s">
        <v>1759</v>
      </c>
      <c r="C3" s="1260"/>
      <c r="D3" s="1261"/>
      <c r="G3" s="105"/>
      <c r="H3" s="126"/>
      <c r="I3" s="126"/>
      <c r="J3" s="1262"/>
      <c r="K3"/>
    </row>
    <row r="4" spans="1:11" s="89" customFormat="1" ht="15.75" customHeight="1">
      <c r="A4" s="125"/>
      <c r="B4" s="125"/>
      <c r="C4" s="1263" t="s">
        <v>1760</v>
      </c>
      <c r="D4" s="1264"/>
      <c r="E4" s="1264"/>
      <c r="F4" s="1264"/>
      <c r="G4" s="105"/>
      <c r="H4" s="136"/>
      <c r="I4" s="136"/>
      <c r="K4"/>
    </row>
    <row r="5" spans="1:11" s="89" customFormat="1" ht="9.75" customHeight="1">
      <c r="A5" s="737"/>
      <c r="B5" s="1265" t="s">
        <v>1761</v>
      </c>
      <c r="C5" s="1266"/>
      <c r="D5" s="1267" t="s">
        <v>1762</v>
      </c>
      <c r="E5" s="1268"/>
      <c r="F5" s="1269"/>
      <c r="G5" s="1270" t="s">
        <v>1461</v>
      </c>
      <c r="H5" s="1270" t="s">
        <v>1461</v>
      </c>
      <c r="I5" s="1270" t="s">
        <v>1461</v>
      </c>
      <c r="J5" s="1271" t="s">
        <v>1461</v>
      </c>
      <c r="K5" s="312"/>
    </row>
    <row r="6" spans="1:11" s="89" customFormat="1" ht="9.75" customHeight="1">
      <c r="A6" s="737"/>
      <c r="B6" s="1272"/>
      <c r="C6" s="1273"/>
      <c r="D6" s="1274"/>
      <c r="E6" s="1268"/>
      <c r="F6" s="1269"/>
      <c r="G6" s="1275" t="s">
        <v>1459</v>
      </c>
      <c r="H6" s="1276" t="s">
        <v>1763</v>
      </c>
      <c r="I6" s="1277" t="s">
        <v>1764</v>
      </c>
      <c r="J6" s="1277" t="s">
        <v>1458</v>
      </c>
      <c r="K6" s="312"/>
    </row>
    <row r="7" spans="1:11" s="89" customFormat="1" ht="15" customHeight="1">
      <c r="A7" s="125"/>
      <c r="B7" s="1278" t="s">
        <v>1765</v>
      </c>
      <c r="C7" s="125"/>
      <c r="D7" s="1279" t="s">
        <v>1766</v>
      </c>
      <c r="G7" s="1280">
        <v>105.4</v>
      </c>
      <c r="H7" s="1280">
        <v>103.3</v>
      </c>
      <c r="I7" s="1280">
        <v>165.9</v>
      </c>
      <c r="J7" s="1280">
        <v>100.5</v>
      </c>
      <c r="K7" s="312"/>
    </row>
    <row r="8" spans="1:11" s="89" customFormat="1" ht="12" customHeight="1">
      <c r="A8" s="764" t="s">
        <v>1767</v>
      </c>
      <c r="B8" s="1281"/>
      <c r="C8" s="125"/>
      <c r="D8" s="229" t="s">
        <v>1768</v>
      </c>
      <c r="F8" s="313"/>
      <c r="G8" s="263">
        <v>98.7</v>
      </c>
      <c r="H8" s="263">
        <v>117.9</v>
      </c>
      <c r="I8" s="263">
        <v>188.8</v>
      </c>
      <c r="J8" s="263">
        <v>101</v>
      </c>
      <c r="K8"/>
    </row>
    <row r="9" spans="1:11" s="89" customFormat="1" ht="12" customHeight="1">
      <c r="A9" s="169"/>
      <c r="B9" s="1282" t="s">
        <v>1769</v>
      </c>
      <c r="C9" s="1282"/>
      <c r="D9" s="1283" t="s">
        <v>1770</v>
      </c>
      <c r="F9" s="313"/>
      <c r="G9" s="1284">
        <v>98.2</v>
      </c>
      <c r="H9" s="1284">
        <v>118.2</v>
      </c>
      <c r="I9" s="1284">
        <v>190.6</v>
      </c>
      <c r="J9" s="1284">
        <v>101.1</v>
      </c>
      <c r="K9"/>
    </row>
    <row r="10" spans="1:11" s="89" customFormat="1" ht="13.5" customHeight="1">
      <c r="A10" s="169"/>
      <c r="B10" s="1281"/>
      <c r="C10" s="1285" t="s">
        <v>1771</v>
      </c>
      <c r="D10" s="113" t="s">
        <v>1772</v>
      </c>
      <c r="E10" s="1286"/>
      <c r="F10" s="313"/>
      <c r="G10" s="136">
        <v>75.6</v>
      </c>
      <c r="H10" s="136">
        <v>89.5</v>
      </c>
      <c r="I10" s="136">
        <v>146.6</v>
      </c>
      <c r="J10" s="136">
        <v>97</v>
      </c>
      <c r="K10"/>
    </row>
    <row r="11" spans="1:11" s="89" customFormat="1" ht="13.5" customHeight="1">
      <c r="A11" s="169"/>
      <c r="B11" s="1281"/>
      <c r="C11" s="1285" t="s">
        <v>1773</v>
      </c>
      <c r="D11" s="113" t="s">
        <v>1774</v>
      </c>
      <c r="E11" s="1286"/>
      <c r="F11" s="313"/>
      <c r="G11" s="136">
        <v>137.3</v>
      </c>
      <c r="H11" s="136">
        <v>211</v>
      </c>
      <c r="I11" s="136">
        <v>269.4</v>
      </c>
      <c r="J11" s="136">
        <v>110.6</v>
      </c>
      <c r="K11"/>
    </row>
    <row r="12" spans="1:11" s="89" customFormat="1" ht="13.5" customHeight="1">
      <c r="A12" s="169"/>
      <c r="B12" s="1281"/>
      <c r="C12" s="1287" t="s">
        <v>1775</v>
      </c>
      <c r="D12" s="1288" t="s">
        <v>1776</v>
      </c>
      <c r="G12" s="136">
        <v>139.4</v>
      </c>
      <c r="H12" s="136">
        <v>106.1</v>
      </c>
      <c r="I12" s="136">
        <v>275.4</v>
      </c>
      <c r="J12" s="136">
        <v>103.6</v>
      </c>
      <c r="K12"/>
    </row>
    <row r="13" spans="1:11" s="89" customFormat="1" ht="13.5" customHeight="1">
      <c r="A13" s="169"/>
      <c r="B13" s="1281"/>
      <c r="C13" s="1287" t="s">
        <v>1777</v>
      </c>
      <c r="D13" s="113" t="s">
        <v>1778</v>
      </c>
      <c r="G13" s="136">
        <v>94.4</v>
      </c>
      <c r="H13" s="136">
        <v>102</v>
      </c>
      <c r="I13" s="136">
        <v>167.4</v>
      </c>
      <c r="J13" s="136">
        <v>100.6</v>
      </c>
      <c r="K13"/>
    </row>
    <row r="14" spans="1:11" s="89" customFormat="1" ht="13.5" customHeight="1">
      <c r="A14" s="174"/>
      <c r="B14" s="1289"/>
      <c r="C14" s="1287" t="s">
        <v>1779</v>
      </c>
      <c r="D14" s="113" t="s">
        <v>1780</v>
      </c>
      <c r="E14" s="1290"/>
      <c r="F14" s="1290"/>
      <c r="G14" s="136">
        <v>94.6</v>
      </c>
      <c r="H14" s="136">
        <v>111</v>
      </c>
      <c r="I14" s="136">
        <v>240.4</v>
      </c>
      <c r="J14" s="136">
        <v>100</v>
      </c>
      <c r="K14"/>
    </row>
    <row r="15" spans="1:11" s="89" customFormat="1" ht="13.5" customHeight="1">
      <c r="A15" s="174"/>
      <c r="B15" s="1289"/>
      <c r="C15" s="1291" t="s">
        <v>1781</v>
      </c>
      <c r="D15" s="1292" t="s">
        <v>1782</v>
      </c>
      <c r="E15" s="1290"/>
      <c r="F15" s="1290"/>
      <c r="G15" s="136">
        <v>102.2</v>
      </c>
      <c r="H15" s="136">
        <v>128.2</v>
      </c>
      <c r="I15" s="136">
        <v>232.7</v>
      </c>
      <c r="J15" s="136">
        <v>101.5</v>
      </c>
      <c r="K15"/>
    </row>
    <row r="16" spans="1:11" s="89" customFormat="1" ht="24.75" customHeight="1">
      <c r="A16" s="169"/>
      <c r="B16" s="1281"/>
      <c r="C16" s="1293" t="s">
        <v>1783</v>
      </c>
      <c r="D16" s="1294" t="s">
        <v>1784</v>
      </c>
      <c r="E16" s="1295"/>
      <c r="F16" s="1295"/>
      <c r="G16" s="136">
        <v>119.4</v>
      </c>
      <c r="H16" s="136">
        <v>107.3</v>
      </c>
      <c r="I16" s="136">
        <v>202</v>
      </c>
      <c r="J16" s="136">
        <v>103</v>
      </c>
      <c r="K16"/>
    </row>
    <row r="17" spans="1:11" s="89" customFormat="1" ht="13.5" customHeight="1">
      <c r="A17" s="169"/>
      <c r="B17" s="1281"/>
      <c r="C17" s="1285" t="s">
        <v>1785</v>
      </c>
      <c r="D17" s="113" t="s">
        <v>1786</v>
      </c>
      <c r="G17" s="136">
        <v>107.5</v>
      </c>
      <c r="H17" s="136">
        <v>105.2</v>
      </c>
      <c r="I17" s="136">
        <v>178.2</v>
      </c>
      <c r="J17" s="136">
        <v>102</v>
      </c>
      <c r="K17"/>
    </row>
    <row r="18" spans="1:11" s="89" customFormat="1" ht="13.5" customHeight="1">
      <c r="A18" s="169"/>
      <c r="B18" s="1281" t="s">
        <v>1787</v>
      </c>
      <c r="C18" s="1281"/>
      <c r="D18" s="113" t="s">
        <v>1788</v>
      </c>
      <c r="G18" s="136">
        <v>115</v>
      </c>
      <c r="H18" s="136">
        <v>110.2</v>
      </c>
      <c r="I18" s="136">
        <v>138.7</v>
      </c>
      <c r="J18" s="136">
        <v>100.7</v>
      </c>
      <c r="K18"/>
    </row>
    <row r="19" spans="1:11" s="89" customFormat="1" ht="13.5" customHeight="1">
      <c r="A19" s="1296" t="s">
        <v>1789</v>
      </c>
      <c r="B19" s="1281"/>
      <c r="C19" s="125"/>
      <c r="D19" s="113" t="s">
        <v>1790</v>
      </c>
      <c r="G19" s="136">
        <v>105.3</v>
      </c>
      <c r="H19" s="136">
        <v>98.7</v>
      </c>
      <c r="I19" s="136">
        <v>148.7</v>
      </c>
      <c r="J19" s="136">
        <v>100</v>
      </c>
      <c r="K19"/>
    </row>
    <row r="20" spans="1:11" s="89" customFormat="1" ht="13.5" customHeight="1">
      <c r="A20" s="169"/>
      <c r="B20" s="1281" t="s">
        <v>1791</v>
      </c>
      <c r="C20" s="1281"/>
      <c r="D20" s="113" t="s">
        <v>1792</v>
      </c>
      <c r="G20" s="136">
        <v>98.5</v>
      </c>
      <c r="H20" s="136">
        <v>97.6</v>
      </c>
      <c r="I20" s="136">
        <v>143.4</v>
      </c>
      <c r="J20" s="136">
        <v>100</v>
      </c>
      <c r="K20"/>
    </row>
    <row r="21" spans="1:11" s="89" customFormat="1" ht="13.5" customHeight="1">
      <c r="A21" s="169"/>
      <c r="B21" s="1281" t="s">
        <v>1793</v>
      </c>
      <c r="C21" s="1281"/>
      <c r="D21" s="113" t="s">
        <v>1794</v>
      </c>
      <c r="G21" s="136">
        <v>122.7</v>
      </c>
      <c r="H21" s="136">
        <v>101.7</v>
      </c>
      <c r="I21" s="136">
        <v>162.2</v>
      </c>
      <c r="J21" s="136">
        <v>100</v>
      </c>
      <c r="K21"/>
    </row>
    <row r="22" spans="1:11" s="89" customFormat="1" ht="13.5" customHeight="1">
      <c r="A22" s="169" t="s">
        <v>1795</v>
      </c>
      <c r="B22" s="1281"/>
      <c r="C22" s="125"/>
      <c r="D22" s="113" t="s">
        <v>1796</v>
      </c>
      <c r="E22" s="92"/>
      <c r="G22" s="136">
        <v>113.2</v>
      </c>
      <c r="H22" s="136">
        <v>103.5</v>
      </c>
      <c r="I22" s="136">
        <v>153.8</v>
      </c>
      <c r="J22" s="136">
        <v>100.8</v>
      </c>
      <c r="K22"/>
    </row>
    <row r="23" spans="1:11" s="89" customFormat="1" ht="13.5" customHeight="1">
      <c r="A23" s="169"/>
      <c r="B23" s="1281" t="s">
        <v>1797</v>
      </c>
      <c r="C23" s="1281"/>
      <c r="D23" s="113" t="s">
        <v>1798</v>
      </c>
      <c r="G23" s="136">
        <v>114.6</v>
      </c>
      <c r="H23" s="136">
        <v>104.8</v>
      </c>
      <c r="I23" s="136">
        <v>158.7</v>
      </c>
      <c r="J23" s="136">
        <v>101.3</v>
      </c>
      <c r="K23"/>
    </row>
    <row r="24" spans="1:11" s="89" customFormat="1" ht="12" customHeight="1">
      <c r="A24" s="169"/>
      <c r="B24" s="1281"/>
      <c r="C24" s="1287" t="s">
        <v>1799</v>
      </c>
      <c r="D24" s="113" t="s">
        <v>1800</v>
      </c>
      <c r="F24" s="1290"/>
      <c r="G24" s="136">
        <v>102.7</v>
      </c>
      <c r="H24" s="136">
        <v>101</v>
      </c>
      <c r="I24" s="136">
        <v>173.7</v>
      </c>
      <c r="J24" s="136">
        <v>100</v>
      </c>
      <c r="K24"/>
    </row>
    <row r="25" spans="1:12" s="89" customFormat="1" ht="12" customHeight="1">
      <c r="A25" s="169"/>
      <c r="B25" s="1281"/>
      <c r="C25" s="1287" t="s">
        <v>1801</v>
      </c>
      <c r="D25" s="113" t="s">
        <v>1802</v>
      </c>
      <c r="E25" s="1297"/>
      <c r="F25" s="1297"/>
      <c r="G25" s="136">
        <v>117.6</v>
      </c>
      <c r="H25" s="136">
        <v>105.8</v>
      </c>
      <c r="I25" s="136">
        <v>155.6</v>
      </c>
      <c r="J25" s="136">
        <v>101.7</v>
      </c>
      <c r="K25"/>
      <c r="L25" s="136"/>
    </row>
    <row r="26" spans="1:11" s="89" customFormat="1" ht="12" customHeight="1">
      <c r="A26" s="169"/>
      <c r="B26" s="1281"/>
      <c r="C26" s="1298" t="s">
        <v>1803</v>
      </c>
      <c r="D26" s="254" t="s">
        <v>1804</v>
      </c>
      <c r="E26" s="1299" t="s">
        <v>1803</v>
      </c>
      <c r="G26" s="136">
        <v>111.8</v>
      </c>
      <c r="H26" s="136">
        <v>101.5</v>
      </c>
      <c r="I26" s="136">
        <v>162</v>
      </c>
      <c r="J26" s="136">
        <v>100</v>
      </c>
      <c r="K26"/>
    </row>
    <row r="27" spans="1:11" s="89" customFormat="1" ht="10.5" customHeight="1">
      <c r="A27" s="174"/>
      <c r="B27" s="1289"/>
      <c r="C27" s="1300" t="s">
        <v>1805</v>
      </c>
      <c r="D27" s="254" t="s">
        <v>1806</v>
      </c>
      <c r="E27" s="1301" t="s">
        <v>1805</v>
      </c>
      <c r="F27" s="1290"/>
      <c r="G27" s="136">
        <v>120.9</v>
      </c>
      <c r="H27" s="136">
        <v>108.5</v>
      </c>
      <c r="I27" s="136">
        <v>146.4</v>
      </c>
      <c r="J27" s="136">
        <v>103.1</v>
      </c>
      <c r="K27"/>
    </row>
    <row r="28" spans="1:11" s="89" customFormat="1" ht="12" customHeight="1">
      <c r="A28" s="174"/>
      <c r="B28" s="1289"/>
      <c r="C28" s="1300" t="s">
        <v>1807</v>
      </c>
      <c r="D28" s="254" t="s">
        <v>1808</v>
      </c>
      <c r="E28" s="1301" t="s">
        <v>1807</v>
      </c>
      <c r="F28" s="1290"/>
      <c r="G28" s="136">
        <v>129.9</v>
      </c>
      <c r="H28" s="136">
        <v>109.4</v>
      </c>
      <c r="I28" s="136">
        <v>208.4</v>
      </c>
      <c r="J28" s="136">
        <v>100</v>
      </c>
      <c r="K28"/>
    </row>
    <row r="29" spans="1:11" s="89" customFormat="1" ht="9.75" customHeight="1">
      <c r="A29" s="169"/>
      <c r="B29" s="1281"/>
      <c r="C29" s="1285" t="s">
        <v>1809</v>
      </c>
      <c r="D29" s="113" t="s">
        <v>1810</v>
      </c>
      <c r="E29" s="1302"/>
      <c r="G29" s="136">
        <v>112.3</v>
      </c>
      <c r="H29" s="136">
        <v>101.8</v>
      </c>
      <c r="I29" s="136">
        <v>137.3</v>
      </c>
      <c r="J29" s="136">
        <v>100</v>
      </c>
      <c r="K29"/>
    </row>
    <row r="30" spans="1:11" s="89" customFormat="1" ht="12" customHeight="1">
      <c r="A30" s="174"/>
      <c r="B30" s="1281" t="s">
        <v>1811</v>
      </c>
      <c r="C30" s="1281"/>
      <c r="D30" s="113" t="s">
        <v>1812</v>
      </c>
      <c r="E30" s="1303"/>
      <c r="F30" s="1290"/>
      <c r="G30" s="136">
        <v>111.3</v>
      </c>
      <c r="H30" s="136">
        <v>101.7</v>
      </c>
      <c r="I30" s="136">
        <v>147.3</v>
      </c>
      <c r="J30" s="136">
        <v>100</v>
      </c>
      <c r="K30"/>
    </row>
    <row r="31" spans="1:11" s="89" customFormat="1" ht="13.5" customHeight="1">
      <c r="A31" s="169" t="s">
        <v>1813</v>
      </c>
      <c r="B31" s="1281"/>
      <c r="C31" s="125"/>
      <c r="D31" s="1302" t="s">
        <v>1814</v>
      </c>
      <c r="E31" s="1302"/>
      <c r="G31" s="136">
        <v>99.7</v>
      </c>
      <c r="H31" s="136">
        <v>100.5</v>
      </c>
      <c r="I31" s="136">
        <v>161.6</v>
      </c>
      <c r="J31" s="136">
        <v>100.5</v>
      </c>
      <c r="K31"/>
    </row>
    <row r="32" spans="1:11" s="89" customFormat="1" ht="14.25" customHeight="1">
      <c r="A32" s="169"/>
      <c r="B32" s="1304" t="s">
        <v>1815</v>
      </c>
      <c r="C32" s="1304"/>
      <c r="D32" s="1302" t="s">
        <v>1816</v>
      </c>
      <c r="E32" s="1302"/>
      <c r="G32" s="136">
        <v>98.9</v>
      </c>
      <c r="H32" s="136">
        <v>101.9</v>
      </c>
      <c r="I32" s="136">
        <v>131.21</v>
      </c>
      <c r="J32" s="136">
        <v>101.9</v>
      </c>
      <c r="K32"/>
    </row>
    <row r="33" spans="1:11" s="89" customFormat="1" ht="17.25" customHeight="1">
      <c r="A33" s="174"/>
      <c r="B33" s="1304" t="s">
        <v>1817</v>
      </c>
      <c r="C33" s="1304"/>
      <c r="D33" s="1303" t="s">
        <v>1818</v>
      </c>
      <c r="E33" s="1303"/>
      <c r="F33" s="1290"/>
      <c r="G33" s="136">
        <v>100</v>
      </c>
      <c r="H33" s="136">
        <v>100</v>
      </c>
      <c r="I33" s="136">
        <v>136</v>
      </c>
      <c r="J33" s="136">
        <v>100</v>
      </c>
      <c r="K33"/>
    </row>
    <row r="34" spans="1:11" s="89" customFormat="1" ht="13.5" customHeight="1">
      <c r="A34" s="174"/>
      <c r="B34" s="1304" t="s">
        <v>1819</v>
      </c>
      <c r="C34" s="1304"/>
      <c r="D34" s="1302" t="s">
        <v>1820</v>
      </c>
      <c r="E34" s="1303"/>
      <c r="F34" s="1290"/>
      <c r="G34" s="136">
        <v>100</v>
      </c>
      <c r="H34" s="136">
        <v>100</v>
      </c>
      <c r="I34" s="136">
        <v>173.5</v>
      </c>
      <c r="J34" s="136">
        <v>100</v>
      </c>
      <c r="K34"/>
    </row>
    <row r="35" spans="1:11" s="89" customFormat="1" ht="18.75" customHeight="1">
      <c r="A35" s="169" t="s">
        <v>1821</v>
      </c>
      <c r="B35" s="1281"/>
      <c r="C35" s="125"/>
      <c r="D35" s="1302" t="s">
        <v>1822</v>
      </c>
      <c r="E35" s="1302"/>
      <c r="G35" s="136">
        <v>114</v>
      </c>
      <c r="H35" s="136">
        <v>103</v>
      </c>
      <c r="I35" s="136">
        <v>176.3</v>
      </c>
      <c r="J35" s="136">
        <v>101</v>
      </c>
      <c r="K35"/>
    </row>
    <row r="36" spans="1:11" s="89" customFormat="1" ht="12.75" customHeight="1">
      <c r="A36" s="1305" t="s">
        <v>1823</v>
      </c>
      <c r="B36" s="1305"/>
      <c r="C36" s="1305"/>
      <c r="D36" s="1306" t="s">
        <v>1824</v>
      </c>
      <c r="E36" s="1307"/>
      <c r="F36" s="1307"/>
      <c r="G36" s="136">
        <v>111.6</v>
      </c>
      <c r="H36" s="136">
        <v>101.4</v>
      </c>
      <c r="I36" s="136">
        <v>195.2</v>
      </c>
      <c r="J36" s="136">
        <v>100</v>
      </c>
      <c r="K36"/>
    </row>
    <row r="37" spans="1:11" s="89" customFormat="1" ht="12" customHeight="1">
      <c r="A37" s="1308"/>
      <c r="B37" s="1309" t="s">
        <v>1825</v>
      </c>
      <c r="C37" s="1309"/>
      <c r="D37" s="1310" t="s">
        <v>1826</v>
      </c>
      <c r="E37" s="1310"/>
      <c r="F37" s="1309"/>
      <c r="G37" s="136">
        <v>108</v>
      </c>
      <c r="H37" s="136">
        <v>100.6</v>
      </c>
      <c r="I37" s="136">
        <v>125.6</v>
      </c>
      <c r="J37" s="136">
        <v>100</v>
      </c>
      <c r="K37"/>
    </row>
    <row r="38" spans="1:11" s="89" customFormat="1" ht="12" customHeight="1">
      <c r="A38" s="90"/>
      <c r="B38" s="1311" t="s">
        <v>1827</v>
      </c>
      <c r="C38" s="1311"/>
      <c r="D38" s="1302" t="s">
        <v>1828</v>
      </c>
      <c r="E38" s="1302"/>
      <c r="G38" s="136">
        <v>113.7</v>
      </c>
      <c r="H38" s="136">
        <v>109.4</v>
      </c>
      <c r="I38" s="136">
        <v>135.3</v>
      </c>
      <c r="J38" s="136">
        <v>100</v>
      </c>
      <c r="K38"/>
    </row>
    <row r="39" spans="1:11" s="89" customFormat="1" ht="13.5" customHeight="1">
      <c r="A39" s="132"/>
      <c r="B39" s="1312" t="s">
        <v>1829</v>
      </c>
      <c r="C39" s="1312"/>
      <c r="D39" s="1313" t="s">
        <v>1830</v>
      </c>
      <c r="E39" s="1313"/>
      <c r="F39" s="92"/>
      <c r="G39" s="136">
        <v>125.5</v>
      </c>
      <c r="H39" s="136">
        <v>116.9</v>
      </c>
      <c r="I39" s="136">
        <v>184.9</v>
      </c>
      <c r="J39" s="136">
        <v>116.9</v>
      </c>
      <c r="K39"/>
    </row>
    <row r="40" spans="1:13" s="89" customFormat="1" ht="15" customHeight="1">
      <c r="A40" s="132"/>
      <c r="B40" s="1314" t="s">
        <v>1831</v>
      </c>
      <c r="C40" s="1314"/>
      <c r="D40" s="1315"/>
      <c r="E40" s="1316"/>
      <c r="F40" s="1316"/>
      <c r="G40" s="136">
        <v>116.5</v>
      </c>
      <c r="H40" s="136">
        <v>100</v>
      </c>
      <c r="I40" s="136">
        <v>151.8</v>
      </c>
      <c r="J40" s="136">
        <v>100</v>
      </c>
      <c r="K40"/>
      <c r="M40" s="89" t="s">
        <v>614</v>
      </c>
    </row>
    <row r="41" spans="1:11" s="89" customFormat="1" ht="9.75" customHeight="1">
      <c r="A41" s="90"/>
      <c r="B41" s="1317" t="s">
        <v>1832</v>
      </c>
      <c r="C41" s="1317"/>
      <c r="D41" s="1318"/>
      <c r="E41" s="1319"/>
      <c r="F41" s="1319"/>
      <c r="G41" s="1320">
        <v>116.8</v>
      </c>
      <c r="H41" s="1320">
        <v>101.9</v>
      </c>
      <c r="I41" s="1320">
        <v>185.6</v>
      </c>
      <c r="J41" s="1320">
        <v>100</v>
      </c>
      <c r="K41"/>
    </row>
    <row r="42" spans="1:11" s="89" customFormat="1" ht="68.25" customHeight="1">
      <c r="A42" s="764"/>
      <c r="B42" s="1321"/>
      <c r="C42" s="1322" t="s">
        <v>1833</v>
      </c>
      <c r="D42" s="1323"/>
      <c r="E42" s="1322"/>
      <c r="F42" s="1322"/>
      <c r="G42" s="1322"/>
      <c r="H42" s="1322"/>
      <c r="I42" s="1322"/>
      <c r="J42" s="126"/>
      <c r="K42"/>
    </row>
    <row r="43" spans="1:11" s="89" customFormat="1" ht="12" customHeight="1">
      <c r="A43" s="125"/>
      <c r="B43" s="170"/>
      <c r="C43" s="125"/>
      <c r="D43" s="113"/>
      <c r="E43" s="1268"/>
      <c r="F43" s="1269"/>
      <c r="G43" s="136"/>
      <c r="H43" s="136"/>
      <c r="I43" s="136"/>
      <c r="K43"/>
    </row>
    <row r="44" spans="1:11" s="89" customFormat="1" ht="12" customHeight="1">
      <c r="A44" s="737"/>
      <c r="B44" s="1265" t="s">
        <v>1761</v>
      </c>
      <c r="C44" s="1266"/>
      <c r="D44" s="1267" t="s">
        <v>1762</v>
      </c>
      <c r="E44" s="1268"/>
      <c r="F44" s="1269"/>
      <c r="G44" s="1270" t="s">
        <v>1461</v>
      </c>
      <c r="H44" s="1270" t="s">
        <v>1461</v>
      </c>
      <c r="I44" s="1270" t="s">
        <v>1461</v>
      </c>
      <c r="J44" s="1271" t="s">
        <v>1461</v>
      </c>
      <c r="K44" s="312"/>
    </row>
    <row r="45" spans="1:11" s="89" customFormat="1" ht="12" customHeight="1">
      <c r="A45" s="737"/>
      <c r="B45" s="1272"/>
      <c r="C45" s="1273"/>
      <c r="D45" s="1274"/>
      <c r="E45" s="1268"/>
      <c r="F45" s="1269"/>
      <c r="G45" s="1275" t="s">
        <v>1459</v>
      </c>
      <c r="H45" s="1276" t="s">
        <v>1763</v>
      </c>
      <c r="I45" s="1277" t="s">
        <v>1764</v>
      </c>
      <c r="J45" s="1277" t="s">
        <v>1458</v>
      </c>
      <c r="K45" s="312"/>
    </row>
    <row r="46" spans="1:11" s="89" customFormat="1" ht="15.75" customHeight="1">
      <c r="A46" s="169" t="s">
        <v>1834</v>
      </c>
      <c r="B46" s="1281"/>
      <c r="C46" s="125"/>
      <c r="D46" s="113" t="s">
        <v>1835</v>
      </c>
      <c r="E46" s="1302"/>
      <c r="G46" s="136">
        <v>101.5</v>
      </c>
      <c r="H46" s="136">
        <v>97.1</v>
      </c>
      <c r="I46" s="136">
        <v>219.7</v>
      </c>
      <c r="J46" s="136">
        <v>100</v>
      </c>
      <c r="K46"/>
    </row>
    <row r="47" spans="1:11" s="89" customFormat="1" ht="15.75" customHeight="1">
      <c r="A47" s="169"/>
      <c r="B47" s="1281" t="s">
        <v>1836</v>
      </c>
      <c r="C47" s="1281"/>
      <c r="D47" s="113" t="s">
        <v>1837</v>
      </c>
      <c r="E47" s="1302"/>
      <c r="G47" s="136">
        <v>95.3</v>
      </c>
      <c r="H47" s="136">
        <v>95.5</v>
      </c>
      <c r="I47" s="136">
        <v>166.7</v>
      </c>
      <c r="J47" s="136">
        <v>100</v>
      </c>
      <c r="K47"/>
    </row>
    <row r="48" spans="1:11" s="89" customFormat="1" ht="15.75" customHeight="1">
      <c r="A48" s="169"/>
      <c r="B48" s="1281" t="s">
        <v>1838</v>
      </c>
      <c r="C48" s="125"/>
      <c r="D48" s="113" t="s">
        <v>1839</v>
      </c>
      <c r="E48" s="1303"/>
      <c r="G48" s="136">
        <v>100</v>
      </c>
      <c r="H48" s="136">
        <v>100</v>
      </c>
      <c r="I48" s="136">
        <v>120</v>
      </c>
      <c r="J48" s="136">
        <v>100</v>
      </c>
      <c r="K48"/>
    </row>
    <row r="49" spans="1:11" s="89" customFormat="1" ht="23.25" customHeight="1">
      <c r="A49" s="169"/>
      <c r="B49" s="1281" t="s">
        <v>1840</v>
      </c>
      <c r="C49" s="125"/>
      <c r="D49" s="1301" t="s">
        <v>1841</v>
      </c>
      <c r="E49" s="1301"/>
      <c r="G49" s="136">
        <v>114.3</v>
      </c>
      <c r="H49" s="136">
        <v>100</v>
      </c>
      <c r="I49" s="136">
        <v>343.1</v>
      </c>
      <c r="J49" s="136">
        <v>100</v>
      </c>
      <c r="K49"/>
    </row>
    <row r="50" spans="1:11" s="89" customFormat="1" ht="15.75" customHeight="1">
      <c r="A50" s="169" t="s">
        <v>1842</v>
      </c>
      <c r="B50" s="1281"/>
      <c r="C50" s="125"/>
      <c r="D50" s="113" t="s">
        <v>1843</v>
      </c>
      <c r="E50" s="1324"/>
      <c r="G50" s="136">
        <v>120.2</v>
      </c>
      <c r="H50" s="136">
        <v>106.4</v>
      </c>
      <c r="I50" s="136">
        <v>150.3</v>
      </c>
      <c r="J50" s="136">
        <v>99.2</v>
      </c>
      <c r="K50"/>
    </row>
    <row r="51" spans="1:11" s="89" customFormat="1" ht="15.75" customHeight="1">
      <c r="A51" s="169"/>
      <c r="B51" s="1281" t="s">
        <v>1844</v>
      </c>
      <c r="C51" s="125"/>
      <c r="D51" s="1301" t="s">
        <v>1845</v>
      </c>
      <c r="E51" s="1324"/>
      <c r="G51" s="136">
        <v>123.4</v>
      </c>
      <c r="H51" s="136">
        <v>123.4</v>
      </c>
      <c r="I51" s="136">
        <v>101.6</v>
      </c>
      <c r="J51" s="136">
        <v>100</v>
      </c>
      <c r="K51"/>
    </row>
    <row r="52" spans="1:11" s="89" customFormat="1" ht="21.75" customHeight="1">
      <c r="A52" s="169"/>
      <c r="B52" s="1281" t="s">
        <v>1846</v>
      </c>
      <c r="C52" s="125"/>
      <c r="D52" s="1301" t="s">
        <v>1847</v>
      </c>
      <c r="E52" s="1324"/>
      <c r="G52" s="136">
        <v>123.8</v>
      </c>
      <c r="H52" s="136">
        <v>98.4</v>
      </c>
      <c r="I52" s="136">
        <v>169.6</v>
      </c>
      <c r="J52" s="136">
        <v>98.5</v>
      </c>
      <c r="K52"/>
    </row>
    <row r="53" spans="1:11" s="89" customFormat="1" ht="15.75" customHeight="1">
      <c r="A53" s="169"/>
      <c r="B53" s="1281" t="s">
        <v>1848</v>
      </c>
      <c r="C53" s="125"/>
      <c r="D53" s="113" t="s">
        <v>1849</v>
      </c>
      <c r="E53" s="1324"/>
      <c r="G53" s="136">
        <v>100.1</v>
      </c>
      <c r="H53" s="136">
        <v>100.1</v>
      </c>
      <c r="I53" s="136">
        <v>182.1</v>
      </c>
      <c r="J53" s="136">
        <v>100.1</v>
      </c>
      <c r="K53"/>
    </row>
    <row r="54" spans="1:11" s="89" customFormat="1" ht="15.75" customHeight="1">
      <c r="A54" s="169" t="s">
        <v>1850</v>
      </c>
      <c r="B54" s="1281"/>
      <c r="C54" s="125"/>
      <c r="D54" s="1301" t="s">
        <v>1851</v>
      </c>
      <c r="E54" s="1324"/>
      <c r="G54" s="136">
        <v>26.2</v>
      </c>
      <c r="H54" s="136">
        <v>48.6</v>
      </c>
      <c r="I54" s="136">
        <v>26.6</v>
      </c>
      <c r="J54" s="136">
        <v>100</v>
      </c>
      <c r="K54"/>
    </row>
    <row r="55" spans="1:11" s="89" customFormat="1" ht="15.75" customHeight="1">
      <c r="A55" s="169"/>
      <c r="B55" s="1281" t="s">
        <v>1852</v>
      </c>
      <c r="C55" s="125"/>
      <c r="D55" s="1301" t="s">
        <v>1853</v>
      </c>
      <c r="E55" s="1324"/>
      <c r="G55" s="136">
        <v>26.2</v>
      </c>
      <c r="H55" s="136">
        <v>48.6</v>
      </c>
      <c r="I55" s="136">
        <v>26.6</v>
      </c>
      <c r="J55" s="136">
        <v>100</v>
      </c>
      <c r="K55"/>
    </row>
    <row r="56" spans="1:11" s="89" customFormat="1" ht="15.75" customHeight="1">
      <c r="A56" s="169" t="s">
        <v>1854</v>
      </c>
      <c r="B56" s="1281"/>
      <c r="C56" s="125"/>
      <c r="D56" s="113" t="s">
        <v>1855</v>
      </c>
      <c r="E56" s="1301"/>
      <c r="G56" s="136">
        <v>104.2</v>
      </c>
      <c r="H56" s="136">
        <v>100</v>
      </c>
      <c r="I56" s="136">
        <v>111</v>
      </c>
      <c r="J56" s="136">
        <v>100</v>
      </c>
      <c r="K56"/>
    </row>
    <row r="57" spans="1:11" s="89" customFormat="1" ht="21" customHeight="1">
      <c r="A57" s="169"/>
      <c r="B57" s="1325" t="s">
        <v>1856</v>
      </c>
      <c r="C57" s="1325"/>
      <c r="D57" s="1326"/>
      <c r="E57" s="1327"/>
      <c r="F57" s="1327"/>
      <c r="G57" s="136">
        <v>101.7</v>
      </c>
      <c r="H57" s="136">
        <v>100</v>
      </c>
      <c r="I57" s="136">
        <v>114.1</v>
      </c>
      <c r="J57" s="136">
        <v>100</v>
      </c>
      <c r="K57"/>
    </row>
    <row r="58" spans="1:11" s="89" customFormat="1" ht="15.75" customHeight="1">
      <c r="A58" s="169"/>
      <c r="B58" s="1281" t="s">
        <v>1857</v>
      </c>
      <c r="C58" s="125"/>
      <c r="D58" s="113" t="s">
        <v>1858</v>
      </c>
      <c r="E58" s="1302"/>
      <c r="G58" s="136">
        <v>102</v>
      </c>
      <c r="H58" s="136">
        <v>100</v>
      </c>
      <c r="I58" s="136">
        <v>97.5</v>
      </c>
      <c r="J58" s="136">
        <v>100</v>
      </c>
      <c r="K58"/>
    </row>
    <row r="59" spans="1:11" s="89" customFormat="1" ht="15.75" customHeight="1">
      <c r="A59" s="169"/>
      <c r="B59" s="1281" t="s">
        <v>1859</v>
      </c>
      <c r="C59" s="125"/>
      <c r="D59" s="113" t="s">
        <v>1860</v>
      </c>
      <c r="E59" s="1302"/>
      <c r="G59" s="136">
        <v>107.5</v>
      </c>
      <c r="H59" s="136">
        <v>100</v>
      </c>
      <c r="I59" s="136">
        <v>110</v>
      </c>
      <c r="J59" s="136">
        <v>100</v>
      </c>
      <c r="K59"/>
    </row>
    <row r="60" spans="1:11" s="89" customFormat="1" ht="15.75" customHeight="1">
      <c r="A60" s="169" t="s">
        <v>1861</v>
      </c>
      <c r="B60" s="1281"/>
      <c r="C60" s="125"/>
      <c r="D60" s="113" t="s">
        <v>1862</v>
      </c>
      <c r="E60" s="1302"/>
      <c r="G60" s="136">
        <v>112.1</v>
      </c>
      <c r="H60" s="136">
        <v>100</v>
      </c>
      <c r="I60" s="136">
        <v>224.1</v>
      </c>
      <c r="J60" s="136">
        <v>100</v>
      </c>
      <c r="K60"/>
    </row>
    <row r="61" spans="1:11" s="89" customFormat="1" ht="15.75" customHeight="1">
      <c r="A61" s="169"/>
      <c r="B61" s="1281" t="s">
        <v>1863</v>
      </c>
      <c r="C61" s="125"/>
      <c r="D61" s="113" t="s">
        <v>1864</v>
      </c>
      <c r="E61" s="1302"/>
      <c r="G61" s="136">
        <v>112.1</v>
      </c>
      <c r="H61" s="136">
        <v>100</v>
      </c>
      <c r="I61" s="136">
        <v>224.1</v>
      </c>
      <c r="J61" s="136">
        <v>100</v>
      </c>
      <c r="K61"/>
    </row>
    <row r="62" spans="1:11" s="89" customFormat="1" ht="15.75" customHeight="1">
      <c r="A62" s="169" t="s">
        <v>1865</v>
      </c>
      <c r="B62" s="1281"/>
      <c r="C62" s="125"/>
      <c r="D62" s="113" t="s">
        <v>1866</v>
      </c>
      <c r="E62" s="1302"/>
      <c r="G62" s="136">
        <v>100.8</v>
      </c>
      <c r="H62" s="136">
        <v>100.5</v>
      </c>
      <c r="I62" s="136">
        <v>129.1</v>
      </c>
      <c r="J62" s="136">
        <v>100.5</v>
      </c>
      <c r="K62"/>
    </row>
    <row r="63" spans="1:11" s="89" customFormat="1" ht="15.75" customHeight="1">
      <c r="A63" s="169"/>
      <c r="B63" s="1281" t="s">
        <v>1867</v>
      </c>
      <c r="C63" s="125"/>
      <c r="D63" s="113" t="s">
        <v>1868</v>
      </c>
      <c r="E63" s="1302"/>
      <c r="G63" s="136">
        <v>108.4</v>
      </c>
      <c r="H63" s="136">
        <v>104.6</v>
      </c>
      <c r="I63" s="136">
        <v>209.2</v>
      </c>
      <c r="J63" s="136">
        <v>104.6</v>
      </c>
      <c r="K63"/>
    </row>
    <row r="64" spans="1:11" s="89" customFormat="1" ht="15.75" customHeight="1">
      <c r="A64" s="169"/>
      <c r="B64" s="1281" t="s">
        <v>1869</v>
      </c>
      <c r="C64" s="125"/>
      <c r="D64" s="113" t="s">
        <v>1870</v>
      </c>
      <c r="E64" s="1324"/>
      <c r="G64" s="136">
        <v>100</v>
      </c>
      <c r="H64" s="136">
        <v>100</v>
      </c>
      <c r="I64" s="136">
        <v>120</v>
      </c>
      <c r="J64" s="136">
        <v>100</v>
      </c>
      <c r="K64"/>
    </row>
    <row r="65" spans="1:11" s="89" customFormat="1" ht="15.75" customHeight="1">
      <c r="A65" s="169" t="s">
        <v>1871</v>
      </c>
      <c r="B65" s="1281"/>
      <c r="C65" s="125"/>
      <c r="D65" s="113" t="s">
        <v>1872</v>
      </c>
      <c r="E65" s="1324"/>
      <c r="G65" s="136">
        <v>100.4</v>
      </c>
      <c r="H65" s="136">
        <v>99.8</v>
      </c>
      <c r="I65" s="136">
        <v>144.9</v>
      </c>
      <c r="J65" s="136">
        <v>100</v>
      </c>
      <c r="K65"/>
    </row>
    <row r="66" spans="1:11" s="89" customFormat="1" ht="15.75" customHeight="1">
      <c r="A66" s="169"/>
      <c r="B66" s="1281" t="s">
        <v>1873</v>
      </c>
      <c r="C66" s="125"/>
      <c r="D66" s="113" t="s">
        <v>1874</v>
      </c>
      <c r="E66" s="1324"/>
      <c r="G66" s="136">
        <v>99.9</v>
      </c>
      <c r="H66" s="136">
        <v>99.6</v>
      </c>
      <c r="I66" s="136">
        <v>164.7</v>
      </c>
      <c r="J66" s="136">
        <v>100</v>
      </c>
      <c r="K66"/>
    </row>
    <row r="67" spans="1:11" s="89" customFormat="1" ht="15.75" customHeight="1">
      <c r="A67" s="169"/>
      <c r="B67" s="1281" t="s">
        <v>1875</v>
      </c>
      <c r="C67" s="125"/>
      <c r="D67" s="113" t="s">
        <v>1876</v>
      </c>
      <c r="E67" s="1301"/>
      <c r="G67" s="136">
        <v>103.2</v>
      </c>
      <c r="H67" s="136">
        <v>100</v>
      </c>
      <c r="I67" s="136">
        <v>155.7</v>
      </c>
      <c r="J67" s="136">
        <v>100</v>
      </c>
      <c r="K67"/>
    </row>
    <row r="68" spans="1:11" s="89" customFormat="1" ht="15.75" customHeight="1">
      <c r="A68" s="764"/>
      <c r="B68" s="1328" t="s">
        <v>1877</v>
      </c>
      <c r="C68" s="740"/>
      <c r="D68" s="236" t="s">
        <v>1878</v>
      </c>
      <c r="E68" s="1329"/>
      <c r="F68" s="94"/>
      <c r="G68" s="1320">
        <v>100</v>
      </c>
      <c r="H68" s="1320">
        <v>100</v>
      </c>
      <c r="I68" s="1320">
        <v>100</v>
      </c>
      <c r="J68" s="1320">
        <v>100</v>
      </c>
      <c r="K68"/>
    </row>
    <row r="69" spans="1:11" s="89" customFormat="1" ht="12.75">
      <c r="A69" s="125"/>
      <c r="B69" s="125"/>
      <c r="C69" s="125"/>
      <c r="D69" s="113"/>
      <c r="K69"/>
    </row>
    <row r="70" spans="1:11" s="89" customFormat="1" ht="12.75">
      <c r="A70" s="125"/>
      <c r="B70" s="125"/>
      <c r="C70" s="125"/>
      <c r="D70" s="113"/>
      <c r="K70"/>
    </row>
    <row r="71" spans="1:11" s="89" customFormat="1" ht="12.75">
      <c r="A71" s="125"/>
      <c r="B71" s="125"/>
      <c r="C71" s="125"/>
      <c r="D71" s="113"/>
      <c r="K71"/>
    </row>
    <row r="72" spans="1:11" s="89" customFormat="1" ht="12.75">
      <c r="A72" s="125"/>
      <c r="B72" s="125"/>
      <c r="C72" s="125"/>
      <c r="D72" s="113"/>
      <c r="K72"/>
    </row>
    <row r="73" spans="1:11" s="89" customFormat="1" ht="12.75">
      <c r="A73" s="125"/>
      <c r="B73" s="125"/>
      <c r="C73" s="125"/>
      <c r="D73" s="113"/>
      <c r="K73"/>
    </row>
    <row r="74" spans="1:11" s="89" customFormat="1" ht="12.75">
      <c r="A74" s="125"/>
      <c r="B74" s="125"/>
      <c r="C74" s="125"/>
      <c r="D74" s="113"/>
      <c r="K74"/>
    </row>
    <row r="75" spans="1:11" s="89" customFormat="1" ht="12.75">
      <c r="A75" s="125"/>
      <c r="B75" s="125"/>
      <c r="C75" s="125"/>
      <c r="D75" s="113"/>
      <c r="K75"/>
    </row>
    <row r="76" spans="1:11" s="89" customFormat="1" ht="12.75">
      <c r="A76" s="125"/>
      <c r="B76" s="125"/>
      <c r="C76" s="125"/>
      <c r="D76" s="113"/>
      <c r="K76"/>
    </row>
    <row r="77" spans="1:11" s="89" customFormat="1" ht="12.75">
      <c r="A77" s="125"/>
      <c r="B77" s="125"/>
      <c r="C77" s="125"/>
      <c r="D77" s="113"/>
      <c r="K77"/>
    </row>
    <row r="78" spans="1:11" s="89" customFormat="1" ht="12.75">
      <c r="A78" s="125"/>
      <c r="B78" s="125"/>
      <c r="C78" s="125"/>
      <c r="D78" s="113"/>
      <c r="K78"/>
    </row>
    <row r="79" spans="1:11" s="89" customFormat="1" ht="12.75">
      <c r="A79" s="125"/>
      <c r="B79" s="125"/>
      <c r="C79" s="125"/>
      <c r="D79" s="113"/>
      <c r="K79"/>
    </row>
    <row r="80" spans="1:11" s="89" customFormat="1" ht="12.75">
      <c r="A80" s="125"/>
      <c r="B80" s="125"/>
      <c r="C80" s="125"/>
      <c r="D80" s="113"/>
      <c r="K80"/>
    </row>
    <row r="81" spans="1:11" s="89" customFormat="1" ht="12.75">
      <c r="A81" s="125"/>
      <c r="B81" s="125"/>
      <c r="C81" s="125"/>
      <c r="D81" s="113"/>
      <c r="K81"/>
    </row>
    <row r="82" spans="1:11" s="89" customFormat="1" ht="12.75">
      <c r="A82" s="125"/>
      <c r="B82" s="125"/>
      <c r="C82" s="125"/>
      <c r="D82" s="113"/>
      <c r="K82"/>
    </row>
    <row r="83" spans="1:11" s="89" customFormat="1" ht="12.75">
      <c r="A83" s="125"/>
      <c r="B83" s="125"/>
      <c r="C83" s="125"/>
      <c r="D83" s="113"/>
      <c r="K83"/>
    </row>
  </sheetData>
  <sheetProtection/>
  <mergeCells count="10">
    <mergeCell ref="B41:C41"/>
    <mergeCell ref="B44:C45"/>
    <mergeCell ref="D44:D45"/>
    <mergeCell ref="B57:C57"/>
    <mergeCell ref="C1:G1"/>
    <mergeCell ref="C2:G2"/>
    <mergeCell ref="B5:C6"/>
    <mergeCell ref="D5:D6"/>
    <mergeCell ref="A36:C36"/>
    <mergeCell ref="B40:C40"/>
  </mergeCells>
  <conditionalFormatting sqref="E43:E45 D43 A46:J68 B43 M1:M6 B7:D42 B1:C4 E1:F42 D1:D5 A1:A45 G1:J45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8"/>
  <sheetViews>
    <sheetView zoomScale="120" zoomScaleNormal="120" zoomScalePageLayoutView="0" workbookViewId="0" topLeftCell="A1">
      <selection activeCell="E24" sqref="E24"/>
    </sheetView>
  </sheetViews>
  <sheetFormatPr defaultColWidth="9.00390625" defaultRowHeight="12.75"/>
  <cols>
    <col min="1" max="1" width="19.375" style="67" customWidth="1"/>
    <col min="2" max="2" width="16.25390625" style="67" customWidth="1"/>
    <col min="3" max="3" width="9.375" style="67" customWidth="1"/>
    <col min="4" max="4" width="7.375" style="67" customWidth="1"/>
    <col min="5" max="5" width="7.75390625" style="67" customWidth="1"/>
    <col min="6" max="6" width="7.25390625" style="67" customWidth="1"/>
    <col min="7" max="7" width="6.875" style="67" customWidth="1"/>
    <col min="8" max="8" width="7.125" style="67" customWidth="1"/>
    <col min="9" max="11" width="7.375" style="67" customWidth="1"/>
    <col min="12" max="12" width="9.75390625" style="67" customWidth="1"/>
    <col min="13" max="13" width="9.375" style="67" customWidth="1"/>
    <col min="14" max="14" width="9.875" style="67" customWidth="1"/>
    <col min="15" max="15" width="0.2421875" style="67" customWidth="1"/>
    <col min="16" max="16" width="1.875" style="67" customWidth="1"/>
    <col min="17" max="17" width="0.12890625" style="67" customWidth="1"/>
    <col min="18" max="18" width="14.125" style="67" customWidth="1"/>
    <col min="19" max="19" width="15.25390625" style="67" customWidth="1"/>
    <col min="20" max="20" width="7.375" style="67" customWidth="1"/>
    <col min="21" max="21" width="9.125" style="67" customWidth="1"/>
    <col min="22" max="22" width="6.125" style="67" customWidth="1"/>
    <col min="23" max="23" width="8.875" style="67" customWidth="1"/>
    <col min="24" max="25" width="8.75390625" style="67" customWidth="1"/>
    <col min="26" max="26" width="9.125" style="67" customWidth="1"/>
    <col min="27" max="27" width="7.75390625" style="67" customWidth="1"/>
    <col min="28" max="28" width="6.75390625" style="67" customWidth="1"/>
    <col min="29" max="29" width="9.00390625" style="67" customWidth="1"/>
    <col min="30" max="30" width="8.875" style="67" customWidth="1"/>
    <col min="31" max="31" width="9.375" style="67" customWidth="1"/>
    <col min="32" max="32" width="10.875" style="67" customWidth="1"/>
    <col min="33" max="33" width="10.25390625" style="67" customWidth="1"/>
    <col min="34" max="35" width="9.75390625" style="67" customWidth="1"/>
    <col min="36" max="16384" width="9.125" style="67" customWidth="1"/>
  </cols>
  <sheetData>
    <row r="1" spans="1:17" ht="10.5">
      <c r="A1" s="49"/>
      <c r="B1" s="49"/>
      <c r="C1" s="226" t="s">
        <v>804</v>
      </c>
      <c r="D1" s="231"/>
      <c r="E1" s="231"/>
      <c r="F1" s="231"/>
      <c r="G1" s="231"/>
      <c r="H1" s="231"/>
      <c r="I1" s="231"/>
      <c r="J1" s="231"/>
      <c r="K1" s="231"/>
      <c r="L1" s="231"/>
      <c r="M1" s="49"/>
      <c r="N1" s="49"/>
      <c r="O1" s="57"/>
      <c r="Q1" s="89"/>
    </row>
    <row r="2" spans="1:17" ht="10.5">
      <c r="A2" s="49"/>
      <c r="B2" s="49"/>
      <c r="C2" s="317" t="s">
        <v>184</v>
      </c>
      <c r="D2" s="176"/>
      <c r="E2" s="176"/>
      <c r="F2" s="176"/>
      <c r="G2" s="176"/>
      <c r="H2" s="176"/>
      <c r="I2" s="176"/>
      <c r="J2" s="231"/>
      <c r="K2" s="231"/>
      <c r="L2" s="231"/>
      <c r="M2" s="49"/>
      <c r="N2" s="49"/>
      <c r="O2" s="57"/>
      <c r="Q2" s="89"/>
    </row>
    <row r="3" spans="1:17" ht="9" customHeight="1">
      <c r="A3" s="49"/>
      <c r="B3" s="50"/>
      <c r="C3" s="49"/>
      <c r="D3" s="50"/>
      <c r="E3" s="49"/>
      <c r="F3" s="49"/>
      <c r="G3" s="49"/>
      <c r="H3" s="49"/>
      <c r="I3" s="49"/>
      <c r="J3" s="49"/>
      <c r="K3" s="49"/>
      <c r="L3" s="49"/>
      <c r="M3" s="50"/>
      <c r="N3" s="49"/>
      <c r="O3" s="57"/>
      <c r="P3"/>
      <c r="Q3" s="92"/>
    </row>
    <row r="4" spans="1:17" ht="9.75" customHeight="1">
      <c r="A4" s="393" t="s">
        <v>418</v>
      </c>
      <c r="B4" s="394" t="s">
        <v>240</v>
      </c>
      <c r="C4" s="369" t="s">
        <v>54</v>
      </c>
      <c r="D4" s="373" t="s">
        <v>241</v>
      </c>
      <c r="E4" s="953" t="s">
        <v>979</v>
      </c>
      <c r="F4" s="950"/>
      <c r="G4" s="950"/>
      <c r="H4" s="950"/>
      <c r="I4" s="950"/>
      <c r="J4" s="950"/>
      <c r="K4" s="950"/>
      <c r="L4" s="951"/>
      <c r="M4" s="395"/>
      <c r="N4" s="53"/>
      <c r="O4" s="396"/>
      <c r="P4" s="75"/>
      <c r="Q4" s="112"/>
    </row>
    <row r="5" spans="1:17" ht="10.5" customHeight="1">
      <c r="A5" s="397" t="s">
        <v>614</v>
      </c>
      <c r="B5" s="394" t="s">
        <v>419</v>
      </c>
      <c r="C5" s="372" t="s">
        <v>239</v>
      </c>
      <c r="D5" s="373" t="s">
        <v>242</v>
      </c>
      <c r="E5" s="370">
        <v>2003</v>
      </c>
      <c r="F5" s="370">
        <v>2004</v>
      </c>
      <c r="G5" s="370">
        <v>2005</v>
      </c>
      <c r="H5" s="364">
        <v>2006</v>
      </c>
      <c r="I5" s="364">
        <v>2007</v>
      </c>
      <c r="J5" s="364">
        <v>2008</v>
      </c>
      <c r="K5" s="364">
        <v>2009</v>
      </c>
      <c r="L5" s="364">
        <v>2010</v>
      </c>
      <c r="M5" s="363" t="s">
        <v>938</v>
      </c>
      <c r="N5" s="371" t="s">
        <v>939</v>
      </c>
      <c r="O5" s="343" t="s">
        <v>936</v>
      </c>
      <c r="P5" s="75"/>
      <c r="Q5" s="92"/>
    </row>
    <row r="6" spans="1:17" ht="9.75" customHeight="1">
      <c r="A6" s="50"/>
      <c r="B6" s="398"/>
      <c r="C6" s="135"/>
      <c r="D6" s="374"/>
      <c r="E6" s="399" t="s">
        <v>971</v>
      </c>
      <c r="F6" s="399" t="s">
        <v>971</v>
      </c>
      <c r="G6" s="399" t="s">
        <v>971</v>
      </c>
      <c r="H6" s="399" t="s">
        <v>971</v>
      </c>
      <c r="I6" s="399" t="s">
        <v>971</v>
      </c>
      <c r="J6" s="399" t="s">
        <v>971</v>
      </c>
      <c r="K6" s="399" t="s">
        <v>971</v>
      </c>
      <c r="L6" s="399" t="s">
        <v>971</v>
      </c>
      <c r="M6" s="367"/>
      <c r="N6" s="135"/>
      <c r="O6" s="400"/>
      <c r="P6" s="75"/>
      <c r="Q6" s="92"/>
    </row>
    <row r="7" spans="1:17" ht="9" customHeight="1">
      <c r="A7" s="49" t="s">
        <v>793</v>
      </c>
      <c r="B7" s="51" t="s">
        <v>794</v>
      </c>
      <c r="C7" s="253" t="s">
        <v>273</v>
      </c>
      <c r="D7" s="51" t="s">
        <v>270</v>
      </c>
      <c r="E7" s="88">
        <v>26.6</v>
      </c>
      <c r="F7" s="88">
        <v>24.4</v>
      </c>
      <c r="G7" s="88">
        <v>36</v>
      </c>
      <c r="H7" s="88">
        <v>23.7</v>
      </c>
      <c r="I7" s="88">
        <v>25.1</v>
      </c>
      <c r="J7" s="88">
        <v>23.8</v>
      </c>
      <c r="K7" s="88">
        <v>25.1</v>
      </c>
      <c r="L7" s="88">
        <v>25.5</v>
      </c>
      <c r="M7" s="88">
        <f>L7/I7*100</f>
        <v>101.59362549800797</v>
      </c>
      <c r="N7" s="88">
        <f>L7/J7*100</f>
        <v>107.14285714285714</v>
      </c>
      <c r="O7" s="62">
        <f>L7/K7*100</f>
        <v>101.59362549800797</v>
      </c>
      <c r="Q7" s="136"/>
    </row>
    <row r="8" spans="1:17" ht="10.5">
      <c r="A8" s="49" t="s">
        <v>261</v>
      </c>
      <c r="B8" s="51" t="s">
        <v>795</v>
      </c>
      <c r="C8" s="253" t="s">
        <v>273</v>
      </c>
      <c r="D8" s="51" t="s">
        <v>270</v>
      </c>
      <c r="E8" s="88">
        <v>12.9</v>
      </c>
      <c r="F8" s="88">
        <v>8.7</v>
      </c>
      <c r="G8" s="88">
        <v>32.5</v>
      </c>
      <c r="H8" s="88">
        <v>6.4</v>
      </c>
      <c r="I8" s="88">
        <v>7.2</v>
      </c>
      <c r="J8" s="88">
        <v>9.7</v>
      </c>
      <c r="K8" s="88">
        <v>10.2</v>
      </c>
      <c r="L8" s="88">
        <v>11.3</v>
      </c>
      <c r="M8" s="88">
        <f>L8/I8*100</f>
        <v>156.94444444444443</v>
      </c>
      <c r="N8" s="88">
        <f>L8/J8*100</f>
        <v>116.49484536082475</v>
      </c>
      <c r="O8" s="62">
        <f>L8/K8*100</f>
        <v>110.78431372549021</v>
      </c>
      <c r="Q8" s="136"/>
    </row>
    <row r="9" spans="1:17" ht="10.5">
      <c r="A9" s="49" t="s">
        <v>523</v>
      </c>
      <c r="B9" s="51" t="s">
        <v>857</v>
      </c>
      <c r="C9" s="253" t="s">
        <v>271</v>
      </c>
      <c r="D9" s="51" t="s">
        <v>272</v>
      </c>
      <c r="E9" s="88">
        <v>33.3</v>
      </c>
      <c r="F9" s="88">
        <v>19.5</v>
      </c>
      <c r="G9" s="88">
        <v>9.5</v>
      </c>
      <c r="H9" s="88">
        <v>15.9</v>
      </c>
      <c r="I9" s="88">
        <v>16.9</v>
      </c>
      <c r="J9" s="88">
        <v>8.5</v>
      </c>
      <c r="K9" s="88">
        <v>7.5</v>
      </c>
      <c r="L9" s="88">
        <v>10.2</v>
      </c>
      <c r="M9" s="88">
        <f>L9/I9*100</f>
        <v>60.35502958579882</v>
      </c>
      <c r="N9" s="88">
        <f>L9/J9*100</f>
        <v>120</v>
      </c>
      <c r="O9" s="62">
        <f>L9/K9*100</f>
        <v>136</v>
      </c>
      <c r="Q9" s="136"/>
    </row>
    <row r="10" spans="1:17" ht="9" customHeight="1">
      <c r="A10" s="49" t="s">
        <v>525</v>
      </c>
      <c r="B10" s="51" t="s">
        <v>524</v>
      </c>
      <c r="C10" s="49" t="s">
        <v>271</v>
      </c>
      <c r="D10" s="51" t="s">
        <v>272</v>
      </c>
      <c r="E10" s="88">
        <v>330.1</v>
      </c>
      <c r="F10" s="88">
        <v>21.5</v>
      </c>
      <c r="G10" s="88">
        <v>1.2</v>
      </c>
      <c r="H10" s="88">
        <v>2.3</v>
      </c>
      <c r="I10" s="88">
        <v>1.5</v>
      </c>
      <c r="J10" s="88">
        <v>0.6</v>
      </c>
      <c r="K10" s="88">
        <v>0.8</v>
      </c>
      <c r="L10" s="88">
        <v>1</v>
      </c>
      <c r="M10" s="88">
        <f>L10/I10*100</f>
        <v>66.66666666666666</v>
      </c>
      <c r="N10" s="88">
        <f>L10/J10*100</f>
        <v>166.66666666666669</v>
      </c>
      <c r="O10" s="62">
        <f>L10/K10*100</f>
        <v>125</v>
      </c>
      <c r="Q10" s="126"/>
    </row>
    <row r="11" spans="1:17" ht="10.5" customHeight="1">
      <c r="A11" s="49" t="s">
        <v>661</v>
      </c>
      <c r="B11" s="51" t="s">
        <v>526</v>
      </c>
      <c r="C11" s="49" t="s">
        <v>273</v>
      </c>
      <c r="D11" s="51" t="s">
        <v>270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62"/>
      <c r="Q11" s="136"/>
    </row>
    <row r="12" spans="1:17" ht="10.5" customHeight="1">
      <c r="A12" s="49" t="s">
        <v>662</v>
      </c>
      <c r="B12" s="51" t="s">
        <v>527</v>
      </c>
      <c r="C12" s="49" t="s">
        <v>273</v>
      </c>
      <c r="D12" s="51" t="s">
        <v>270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62"/>
      <c r="Q12" s="136"/>
    </row>
    <row r="13" spans="1:17" ht="10.5">
      <c r="A13" s="49" t="s">
        <v>2</v>
      </c>
      <c r="B13" s="51" t="s">
        <v>395</v>
      </c>
      <c r="C13" s="49" t="s">
        <v>273</v>
      </c>
      <c r="D13" s="51" t="s">
        <v>270</v>
      </c>
      <c r="E13" s="88"/>
      <c r="F13" s="88"/>
      <c r="G13" s="88"/>
      <c r="H13" s="88"/>
      <c r="I13" s="88"/>
      <c r="J13" s="88"/>
      <c r="K13" s="88"/>
      <c r="L13" s="49"/>
      <c r="M13" s="88"/>
      <c r="N13" s="88"/>
      <c r="O13" s="62"/>
      <c r="Q13" s="136"/>
    </row>
    <row r="14" spans="1:17" ht="9.75" customHeight="1">
      <c r="A14" s="49" t="s">
        <v>370</v>
      </c>
      <c r="B14" s="51" t="s">
        <v>396</v>
      </c>
      <c r="C14" s="49" t="s">
        <v>273</v>
      </c>
      <c r="D14" s="51" t="s">
        <v>270</v>
      </c>
      <c r="E14" s="88"/>
      <c r="F14" s="88"/>
      <c r="G14" s="88"/>
      <c r="H14" s="88"/>
      <c r="I14" s="88"/>
      <c r="J14" s="88"/>
      <c r="K14" s="88"/>
      <c r="L14" s="49"/>
      <c r="M14" s="88"/>
      <c r="N14" s="88"/>
      <c r="O14" s="62"/>
      <c r="Q14" s="126"/>
    </row>
    <row r="15" spans="1:17" ht="9" customHeight="1">
      <c r="A15" s="49" t="s">
        <v>244</v>
      </c>
      <c r="B15" s="51" t="s">
        <v>243</v>
      </c>
      <c r="C15" s="49" t="s">
        <v>980</v>
      </c>
      <c r="D15" s="51" t="s">
        <v>981</v>
      </c>
      <c r="E15" s="88">
        <v>782</v>
      </c>
      <c r="F15" s="88">
        <v>598</v>
      </c>
      <c r="G15" s="88">
        <v>358.6</v>
      </c>
      <c r="H15" s="88">
        <v>221</v>
      </c>
      <c r="I15" s="88">
        <v>533</v>
      </c>
      <c r="J15" s="88">
        <v>381.4</v>
      </c>
      <c r="K15" s="88">
        <v>98.8</v>
      </c>
      <c r="L15" s="88">
        <v>107</v>
      </c>
      <c r="M15" s="88">
        <f>L15/I15*100</f>
        <v>20.075046904315197</v>
      </c>
      <c r="N15" s="88">
        <f>L15/J15*100</f>
        <v>28.054535920293656</v>
      </c>
      <c r="O15" s="62">
        <f>L15/K15*100</f>
        <v>108.2995951417004</v>
      </c>
      <c r="Q15" s="136"/>
    </row>
    <row r="16" spans="1:17" ht="10.5">
      <c r="A16" s="49" t="s">
        <v>591</v>
      </c>
      <c r="B16" s="51" t="s">
        <v>592</v>
      </c>
      <c r="C16" s="52" t="s">
        <v>275</v>
      </c>
      <c r="D16" s="341" t="s">
        <v>274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62"/>
      <c r="Q16" s="136"/>
    </row>
    <row r="17" spans="1:17" ht="10.5">
      <c r="A17" s="49" t="s">
        <v>507</v>
      </c>
      <c r="B17" s="51" t="s">
        <v>593</v>
      </c>
      <c r="C17" s="52" t="s">
        <v>433</v>
      </c>
      <c r="D17" s="341" t="s">
        <v>276</v>
      </c>
      <c r="E17" s="88">
        <v>2.6</v>
      </c>
      <c r="F17" s="88">
        <v>12.8</v>
      </c>
      <c r="G17" s="88">
        <v>8.7</v>
      </c>
      <c r="H17" s="88">
        <v>17.1</v>
      </c>
      <c r="I17" s="88">
        <v>3.1</v>
      </c>
      <c r="J17" s="88">
        <v>2.7</v>
      </c>
      <c r="K17" s="88">
        <v>4.4</v>
      </c>
      <c r="L17" s="88">
        <v>0</v>
      </c>
      <c r="M17" s="88">
        <f>L17/I17*100</f>
        <v>0</v>
      </c>
      <c r="N17" s="88">
        <f>L17/J17*100</f>
        <v>0</v>
      </c>
      <c r="O17" s="62">
        <f>L17/K17*100</f>
        <v>0</v>
      </c>
      <c r="Q17" s="136"/>
    </row>
    <row r="18" spans="1:17" ht="10.5">
      <c r="A18" s="49" t="s">
        <v>599</v>
      </c>
      <c r="B18" s="51" t="s">
        <v>594</v>
      </c>
      <c r="C18" s="52" t="s">
        <v>277</v>
      </c>
      <c r="D18" s="341" t="s">
        <v>278</v>
      </c>
      <c r="E18" s="88">
        <v>293.6</v>
      </c>
      <c r="F18" s="88">
        <v>409.9</v>
      </c>
      <c r="G18" s="88">
        <v>316.8</v>
      </c>
      <c r="H18" s="88">
        <v>280</v>
      </c>
      <c r="I18" s="88">
        <v>450.6</v>
      </c>
      <c r="J18" s="88">
        <v>304.9</v>
      </c>
      <c r="K18" s="88">
        <v>247.1</v>
      </c>
      <c r="L18" s="88">
        <v>194.7</v>
      </c>
      <c r="M18" s="88">
        <f>L18/I18*100</f>
        <v>43.20905459387483</v>
      </c>
      <c r="N18" s="88">
        <f>L18/J18*100</f>
        <v>63.8570022958347</v>
      </c>
      <c r="O18" s="62">
        <f>L18/K18*100</f>
        <v>78.79401052205584</v>
      </c>
      <c r="Q18" s="136"/>
    </row>
    <row r="19" spans="1:17" ht="10.5">
      <c r="A19" s="49" t="s">
        <v>809</v>
      </c>
      <c r="B19" s="51" t="s">
        <v>735</v>
      </c>
      <c r="C19" s="49" t="s">
        <v>810</v>
      </c>
      <c r="D19" s="51" t="s">
        <v>808</v>
      </c>
      <c r="E19" s="88"/>
      <c r="F19" s="88"/>
      <c r="G19" s="88"/>
      <c r="H19" s="88">
        <v>55.2</v>
      </c>
      <c r="I19" s="88">
        <v>63.2</v>
      </c>
      <c r="J19" s="88">
        <v>63.2</v>
      </c>
      <c r="K19" s="88">
        <v>76.1</v>
      </c>
      <c r="L19" s="88">
        <v>87</v>
      </c>
      <c r="M19" s="88">
        <f>L19/I19*100</f>
        <v>137.65822784810126</v>
      </c>
      <c r="N19" s="88">
        <f>L19/J19*100</f>
        <v>137.65822784810126</v>
      </c>
      <c r="O19" s="62">
        <f>L19/K19*100</f>
        <v>114.32325886990802</v>
      </c>
      <c r="Q19" s="136"/>
    </row>
    <row r="20" spans="1:17" ht="11.25">
      <c r="A20" s="49" t="s">
        <v>606</v>
      </c>
      <c r="B20" s="51" t="s">
        <v>268</v>
      </c>
      <c r="C20" s="49" t="s">
        <v>982</v>
      </c>
      <c r="D20" s="51" t="s">
        <v>983</v>
      </c>
      <c r="E20" s="129"/>
      <c r="F20" s="129"/>
      <c r="G20" s="129"/>
      <c r="H20" s="129"/>
      <c r="I20" s="129"/>
      <c r="J20" s="129"/>
      <c r="K20" s="129"/>
      <c r="L20" s="129"/>
      <c r="M20" s="88"/>
      <c r="N20" s="88"/>
      <c r="O20" s="62"/>
      <c r="Q20" s="136"/>
    </row>
    <row r="21" spans="1:17" ht="8.25" customHeight="1">
      <c r="A21" s="49" t="s">
        <v>799</v>
      </c>
      <c r="B21" s="51" t="s">
        <v>269</v>
      </c>
      <c r="C21" s="49" t="s">
        <v>509</v>
      </c>
      <c r="D21" s="341" t="s">
        <v>510</v>
      </c>
      <c r="E21" s="88">
        <v>10.1</v>
      </c>
      <c r="F21" s="88">
        <v>9.2</v>
      </c>
      <c r="G21" s="88">
        <v>6.8</v>
      </c>
      <c r="H21" s="88">
        <v>9.2</v>
      </c>
      <c r="I21" s="88">
        <v>9.4</v>
      </c>
      <c r="J21" s="88">
        <v>10</v>
      </c>
      <c r="K21" s="88">
        <v>10</v>
      </c>
      <c r="L21" s="88">
        <v>10.7</v>
      </c>
      <c r="M21" s="88">
        <f>L21/I21*100</f>
        <v>113.82978723404253</v>
      </c>
      <c r="N21" s="88">
        <f>L21/J21*100</f>
        <v>106.99999999999999</v>
      </c>
      <c r="O21" s="62">
        <f>L21/K21*100</f>
        <v>106.99999999999999</v>
      </c>
      <c r="Q21" s="126"/>
    </row>
    <row r="22" spans="1:17" ht="9" customHeight="1">
      <c r="A22" s="49" t="s">
        <v>800</v>
      </c>
      <c r="B22" s="51" t="s">
        <v>801</v>
      </c>
      <c r="C22" s="49" t="s">
        <v>802</v>
      </c>
      <c r="D22" s="51" t="s">
        <v>803</v>
      </c>
      <c r="E22" s="49">
        <v>83</v>
      </c>
      <c r="F22" s="49">
        <v>39</v>
      </c>
      <c r="G22" s="120">
        <v>31</v>
      </c>
      <c r="H22" s="88">
        <v>115</v>
      </c>
      <c r="I22" s="88">
        <v>63</v>
      </c>
      <c r="J22" s="88">
        <v>49</v>
      </c>
      <c r="K22" s="120">
        <v>39</v>
      </c>
      <c r="L22" s="120">
        <v>51</v>
      </c>
      <c r="M22" s="88">
        <f>L22/I22*100</f>
        <v>80.95238095238095</v>
      </c>
      <c r="N22" s="88">
        <f>L22/J22*100</f>
        <v>104.08163265306123</v>
      </c>
      <c r="O22" s="62">
        <f>L22/K22*100</f>
        <v>130.76923076923077</v>
      </c>
      <c r="Q22" s="136"/>
    </row>
    <row r="23" spans="1:17" ht="10.5">
      <c r="A23" s="49" t="s">
        <v>805</v>
      </c>
      <c r="B23" s="51" t="s">
        <v>221</v>
      </c>
      <c r="C23" s="49" t="s">
        <v>802</v>
      </c>
      <c r="D23" s="51" t="s">
        <v>803</v>
      </c>
      <c r="E23" s="49">
        <v>73</v>
      </c>
      <c r="F23" s="49">
        <v>41</v>
      </c>
      <c r="G23" s="49">
        <v>49</v>
      </c>
      <c r="H23" s="88">
        <v>55</v>
      </c>
      <c r="I23" s="88">
        <v>69</v>
      </c>
      <c r="J23" s="88">
        <v>45</v>
      </c>
      <c r="K23" s="120">
        <v>67</v>
      </c>
      <c r="L23" s="120">
        <v>51</v>
      </c>
      <c r="M23" s="88">
        <f>L23/I23*100</f>
        <v>73.91304347826086</v>
      </c>
      <c r="N23" s="88">
        <f>L23/J23*100</f>
        <v>113.33333333333333</v>
      </c>
      <c r="O23" s="62">
        <f>L23/K23*100</f>
        <v>76.11940298507463</v>
      </c>
      <c r="Q23" s="136"/>
    </row>
    <row r="24" spans="1:17" ht="10.5">
      <c r="A24" s="49" t="s">
        <v>222</v>
      </c>
      <c r="B24" s="51" t="s">
        <v>92</v>
      </c>
      <c r="C24" s="49" t="s">
        <v>802</v>
      </c>
      <c r="D24" s="51" t="s">
        <v>803</v>
      </c>
      <c r="E24" s="49">
        <v>20</v>
      </c>
      <c r="F24" s="49">
        <v>24</v>
      </c>
      <c r="G24" s="49"/>
      <c r="H24" s="88"/>
      <c r="I24" s="88"/>
      <c r="J24" s="88"/>
      <c r="K24" s="120"/>
      <c r="L24" s="120"/>
      <c r="M24" s="88"/>
      <c r="N24" s="88"/>
      <c r="O24" s="62"/>
      <c r="Q24" s="89"/>
    </row>
    <row r="25" spans="1:17" ht="10.5">
      <c r="A25" s="49" t="s">
        <v>223</v>
      </c>
      <c r="B25" s="51" t="s">
        <v>224</v>
      </c>
      <c r="C25" s="49" t="s">
        <v>348</v>
      </c>
      <c r="D25" s="51" t="s">
        <v>768</v>
      </c>
      <c r="E25" s="120">
        <v>358</v>
      </c>
      <c r="F25" s="120">
        <v>376</v>
      </c>
      <c r="G25" s="120">
        <v>546</v>
      </c>
      <c r="H25" s="120">
        <v>561</v>
      </c>
      <c r="I25" s="120">
        <v>670</v>
      </c>
      <c r="J25" s="120">
        <v>810</v>
      </c>
      <c r="K25" s="120">
        <v>831</v>
      </c>
      <c r="L25" s="120">
        <v>1095</v>
      </c>
      <c r="M25" s="88">
        <f>L25/I25*100</f>
        <v>163.43283582089552</v>
      </c>
      <c r="N25" s="88">
        <f>L25/J25*100</f>
        <v>135.1851851851852</v>
      </c>
      <c r="O25" s="62">
        <f>L25/K25*100</f>
        <v>131.76895306859205</v>
      </c>
      <c r="Q25" s="136"/>
    </row>
    <row r="26" spans="1:17" ht="10.5">
      <c r="A26" s="49" t="s">
        <v>778</v>
      </c>
      <c r="B26" s="51" t="s">
        <v>779</v>
      </c>
      <c r="C26" s="49" t="s">
        <v>348</v>
      </c>
      <c r="D26" s="51" t="s">
        <v>768</v>
      </c>
      <c r="E26" s="120"/>
      <c r="F26" s="120"/>
      <c r="G26" s="120"/>
      <c r="H26" s="120"/>
      <c r="I26" s="120"/>
      <c r="J26" s="120"/>
      <c r="K26" s="120"/>
      <c r="L26" s="120"/>
      <c r="M26" s="88"/>
      <c r="N26" s="88"/>
      <c r="O26" s="62"/>
      <c r="Q26" s="136"/>
    </row>
    <row r="27" spans="1:17" ht="10.5">
      <c r="A27" s="49" t="s">
        <v>780</v>
      </c>
      <c r="B27" s="51" t="s">
        <v>781</v>
      </c>
      <c r="C27" s="49" t="s">
        <v>348</v>
      </c>
      <c r="D27" s="51" t="s">
        <v>768</v>
      </c>
      <c r="E27" s="120">
        <v>94</v>
      </c>
      <c r="F27" s="120">
        <v>19</v>
      </c>
      <c r="G27" s="120"/>
      <c r="H27" s="120"/>
      <c r="I27" s="120">
        <v>16</v>
      </c>
      <c r="J27" s="120"/>
      <c r="K27" s="120"/>
      <c r="L27" s="120"/>
      <c r="M27" s="88"/>
      <c r="N27" s="88"/>
      <c r="O27" s="62"/>
      <c r="Q27" s="136"/>
    </row>
    <row r="28" spans="1:17" ht="9" customHeight="1">
      <c r="A28" s="49" t="s">
        <v>627</v>
      </c>
      <c r="B28" s="51" t="s">
        <v>628</v>
      </c>
      <c r="C28" s="49" t="s">
        <v>348</v>
      </c>
      <c r="D28" s="51" t="s">
        <v>768</v>
      </c>
      <c r="E28" s="120">
        <v>10</v>
      </c>
      <c r="F28" s="120">
        <v>10</v>
      </c>
      <c r="G28" s="120"/>
      <c r="H28" s="120"/>
      <c r="I28" s="120"/>
      <c r="J28" s="120"/>
      <c r="K28" s="120"/>
      <c r="L28" s="120"/>
      <c r="M28" s="88"/>
      <c r="N28" s="88"/>
      <c r="O28" s="62"/>
      <c r="Q28" s="136"/>
    </row>
    <row r="29" spans="1:17" ht="10.5">
      <c r="A29" s="49" t="s">
        <v>88</v>
      </c>
      <c r="B29" s="51" t="s">
        <v>432</v>
      </c>
      <c r="C29" s="129" t="s">
        <v>313</v>
      </c>
      <c r="D29" s="401" t="s">
        <v>245</v>
      </c>
      <c r="E29" s="49">
        <v>1527.8</v>
      </c>
      <c r="F29" s="49">
        <v>2612.8</v>
      </c>
      <c r="G29" s="88">
        <v>2163.3</v>
      </c>
      <c r="H29" s="88">
        <v>3818.7</v>
      </c>
      <c r="I29" s="88">
        <v>3974.8</v>
      </c>
      <c r="J29" s="88">
        <v>3376.3</v>
      </c>
      <c r="K29" s="88">
        <v>4526.8</v>
      </c>
      <c r="L29" s="88">
        <v>3922.5</v>
      </c>
      <c r="M29" s="88">
        <f>L29/I29*100</f>
        <v>98.68421052631578</v>
      </c>
      <c r="N29" s="88">
        <f>L29/J29*100</f>
        <v>116.1774723810088</v>
      </c>
      <c r="O29" s="62">
        <f>L29/K29*100</f>
        <v>86.65061412034991</v>
      </c>
      <c r="Q29" s="126"/>
    </row>
    <row r="30" spans="1:17" ht="10.5">
      <c r="A30" s="49" t="s">
        <v>609</v>
      </c>
      <c r="B30" s="51" t="s">
        <v>842</v>
      </c>
      <c r="C30" s="129" t="s">
        <v>313</v>
      </c>
      <c r="D30" s="401" t="s">
        <v>245</v>
      </c>
      <c r="E30" s="49">
        <v>1723</v>
      </c>
      <c r="F30" s="49"/>
      <c r="G30" s="49"/>
      <c r="H30" s="88">
        <v>4500</v>
      </c>
      <c r="I30" s="88">
        <v>8695</v>
      </c>
      <c r="J30" s="88">
        <v>9093.3</v>
      </c>
      <c r="K30" s="88">
        <v>20900</v>
      </c>
      <c r="L30" s="88">
        <v>2200</v>
      </c>
      <c r="M30" s="88">
        <f>L30/I30*100</f>
        <v>25.301897642323173</v>
      </c>
      <c r="N30" s="88">
        <f>L30/J30*100</f>
        <v>24.193637073449683</v>
      </c>
      <c r="O30" s="62">
        <f>L30/K30*100</f>
        <v>10.526315789473683</v>
      </c>
      <c r="Q30" s="126"/>
    </row>
    <row r="31" spans="1:17" ht="10.5">
      <c r="A31" s="129" t="s">
        <v>440</v>
      </c>
      <c r="B31" s="401" t="s">
        <v>441</v>
      </c>
      <c r="C31" s="52" t="s">
        <v>273</v>
      </c>
      <c r="D31" s="341" t="s">
        <v>270</v>
      </c>
      <c r="E31" s="52"/>
      <c r="F31" s="52"/>
      <c r="G31" s="52"/>
      <c r="H31" s="52"/>
      <c r="I31" s="52"/>
      <c r="J31" s="88"/>
      <c r="K31" s="88"/>
      <c r="L31" s="88"/>
      <c r="M31" s="88"/>
      <c r="N31" s="88"/>
      <c r="O31" s="62"/>
      <c r="Q31" s="126"/>
    </row>
    <row r="32" spans="1:41" ht="9" customHeight="1">
      <c r="A32" s="57"/>
      <c r="B32" s="57"/>
      <c r="C32" s="57"/>
      <c r="D32" s="57"/>
      <c r="E32" s="52"/>
      <c r="F32" s="52"/>
      <c r="G32" s="129"/>
      <c r="H32" s="57"/>
      <c r="I32" s="57"/>
      <c r="J32" s="57"/>
      <c r="K32" s="57"/>
      <c r="L32" s="57"/>
      <c r="M32" s="88"/>
      <c r="N32" s="88"/>
      <c r="O32" s="62"/>
      <c r="P32" s="75"/>
      <c r="Q32" s="126"/>
      <c r="AH32" s="75"/>
      <c r="AI32" s="75"/>
      <c r="AJ32" s="75"/>
      <c r="AK32" s="75"/>
      <c r="AL32" s="75"/>
      <c r="AM32" s="75"/>
      <c r="AN32" s="75"/>
      <c r="AO32" s="75"/>
    </row>
    <row r="33" spans="1:41" ht="9" customHeight="1">
      <c r="A33" s="129"/>
      <c r="B33" s="401"/>
      <c r="C33" s="52"/>
      <c r="D33" s="341"/>
      <c r="E33" s="129"/>
      <c r="F33" s="52"/>
      <c r="G33" s="52"/>
      <c r="H33" s="129"/>
      <c r="I33" s="52"/>
      <c r="J33" s="52"/>
      <c r="K33" s="88"/>
      <c r="L33" s="88"/>
      <c r="M33" s="88"/>
      <c r="N33" s="88"/>
      <c r="O33" s="62"/>
      <c r="P33" s="75"/>
      <c r="Q33" s="126"/>
      <c r="AH33" s="75"/>
      <c r="AI33" s="75"/>
      <c r="AJ33" s="75"/>
      <c r="AK33" s="75"/>
      <c r="AL33" s="75"/>
      <c r="AM33" s="75"/>
      <c r="AN33" s="75"/>
      <c r="AO33" s="75"/>
    </row>
    <row r="34" spans="1:41" ht="9" customHeight="1">
      <c r="A34" s="129"/>
      <c r="B34" s="401"/>
      <c r="C34" s="52"/>
      <c r="D34" s="341"/>
      <c r="E34" s="129"/>
      <c r="F34" s="52"/>
      <c r="G34" s="52"/>
      <c r="H34" s="129"/>
      <c r="I34" s="52"/>
      <c r="J34" s="52"/>
      <c r="K34" s="88"/>
      <c r="L34" s="88"/>
      <c r="M34" s="88"/>
      <c r="N34" s="88"/>
      <c r="O34" s="62"/>
      <c r="P34" s="75"/>
      <c r="Q34" s="126"/>
      <c r="AH34" s="75"/>
      <c r="AI34" s="75"/>
      <c r="AJ34" s="75"/>
      <c r="AK34" s="75"/>
      <c r="AL34" s="75"/>
      <c r="AM34" s="75"/>
      <c r="AN34" s="75"/>
      <c r="AO34" s="75"/>
    </row>
    <row r="35" spans="1:41" ht="9" customHeight="1">
      <c r="A35" s="129"/>
      <c r="B35" s="401"/>
      <c r="C35" s="52"/>
      <c r="D35" s="341"/>
      <c r="E35" s="129"/>
      <c r="F35" s="52"/>
      <c r="G35" s="52"/>
      <c r="H35" s="129"/>
      <c r="I35" s="52"/>
      <c r="J35" s="52"/>
      <c r="K35" s="88"/>
      <c r="L35" s="88"/>
      <c r="M35" s="88"/>
      <c r="N35" s="88"/>
      <c r="O35" s="62"/>
      <c r="P35" s="75"/>
      <c r="Q35" s="126"/>
      <c r="AH35" s="75"/>
      <c r="AI35" s="75"/>
      <c r="AJ35" s="75"/>
      <c r="AK35" s="75"/>
      <c r="AL35" s="75"/>
      <c r="AM35" s="75"/>
      <c r="AN35" s="75"/>
      <c r="AO35" s="75"/>
    </row>
    <row r="36" spans="1:41" ht="9" customHeight="1">
      <c r="A36" s="129"/>
      <c r="B36" s="401"/>
      <c r="C36" s="52"/>
      <c r="D36" s="341"/>
      <c r="E36" s="129"/>
      <c r="F36" s="52"/>
      <c r="G36" s="52"/>
      <c r="H36" s="129"/>
      <c r="I36" s="52"/>
      <c r="J36" s="52"/>
      <c r="K36" s="88"/>
      <c r="L36" s="88"/>
      <c r="M36" s="88"/>
      <c r="N36" s="88"/>
      <c r="O36" s="62"/>
      <c r="P36" s="75"/>
      <c r="Q36" s="126"/>
      <c r="AH36" s="75"/>
      <c r="AI36" s="75"/>
      <c r="AJ36" s="75"/>
      <c r="AK36" s="75"/>
      <c r="AL36" s="75"/>
      <c r="AM36" s="75"/>
      <c r="AN36" s="75"/>
      <c r="AO36" s="75"/>
    </row>
    <row r="37" spans="1:41" ht="9.75" customHeight="1">
      <c r="A37" s="50"/>
      <c r="B37" s="340"/>
      <c r="C37" s="50"/>
      <c r="D37" s="34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02"/>
      <c r="P37" s="75"/>
      <c r="Q37" s="126"/>
      <c r="AH37" s="75"/>
      <c r="AI37" s="75"/>
      <c r="AJ37" s="75"/>
      <c r="AK37" s="75"/>
      <c r="AL37" s="75"/>
      <c r="AM37" s="75"/>
      <c r="AN37" s="75"/>
      <c r="AO37" s="75"/>
    </row>
    <row r="38" spans="1:17" ht="8.25" customHeight="1">
      <c r="A38" s="89"/>
      <c r="B38" s="91"/>
      <c r="C38" s="92"/>
      <c r="D38" s="102"/>
      <c r="E38" s="89"/>
      <c r="F38" s="89"/>
      <c r="G38" s="89"/>
      <c r="H38" s="89"/>
      <c r="I38" s="89"/>
      <c r="J38" s="89"/>
      <c r="K38" s="89"/>
      <c r="L38" s="89"/>
      <c r="M38" s="89"/>
      <c r="N38" s="89"/>
      <c r="Q38" s="126"/>
    </row>
    <row r="39" spans="1:17" ht="9">
      <c r="A39" s="89"/>
      <c r="B39" s="91"/>
      <c r="C39" s="92"/>
      <c r="D39" s="102"/>
      <c r="E39" s="89"/>
      <c r="F39" s="89"/>
      <c r="G39" s="89"/>
      <c r="H39" s="89"/>
      <c r="I39" s="89"/>
      <c r="J39" s="89"/>
      <c r="K39" s="89"/>
      <c r="L39" s="89"/>
      <c r="M39" s="89"/>
      <c r="N39" s="89"/>
      <c r="Q39" s="89"/>
    </row>
    <row r="40" spans="1:35" ht="9.75" customHeight="1">
      <c r="A40" s="254"/>
      <c r="B40" s="109"/>
      <c r="C40" s="92"/>
      <c r="D40" s="102"/>
      <c r="E40" s="105"/>
      <c r="F40" s="105"/>
      <c r="G40" s="105"/>
      <c r="H40" s="105"/>
      <c r="I40" s="105"/>
      <c r="J40" s="105"/>
      <c r="K40" s="216"/>
      <c r="L40" s="216"/>
      <c r="M40" s="105"/>
      <c r="N40" s="105"/>
      <c r="O40" s="79"/>
      <c r="P40" s="79"/>
      <c r="Q40" s="105"/>
      <c r="AH40" s="79"/>
      <c r="AI40" s="79"/>
    </row>
    <row r="41" spans="1:17" ht="11.25" customHeight="1">
      <c r="A41" s="126"/>
      <c r="B41" s="257"/>
      <c r="C41" s="92"/>
      <c r="D41" s="102"/>
      <c r="E41" s="126"/>
      <c r="F41" s="89"/>
      <c r="G41" s="89"/>
      <c r="H41" s="89"/>
      <c r="I41" s="89"/>
      <c r="J41" s="89"/>
      <c r="K41" s="89"/>
      <c r="L41" s="89"/>
      <c r="M41" s="89"/>
      <c r="N41" s="89"/>
      <c r="Q41" s="126"/>
    </row>
    <row r="42" spans="1:17" ht="9">
      <c r="A42" s="89"/>
      <c r="B42" s="91"/>
      <c r="C42" s="92"/>
      <c r="D42" s="102"/>
      <c r="E42" s="89"/>
      <c r="F42" s="89"/>
      <c r="G42" s="89"/>
      <c r="H42" s="89"/>
      <c r="I42" s="89"/>
      <c r="J42" s="89"/>
      <c r="K42" s="89"/>
      <c r="L42" s="89"/>
      <c r="M42" s="89"/>
      <c r="N42" s="89"/>
      <c r="Q42" s="89"/>
    </row>
    <row r="43" spans="1:36" ht="9">
      <c r="A43" s="254"/>
      <c r="B43" s="238"/>
      <c r="C43" s="92"/>
      <c r="D43" s="102"/>
      <c r="E43" s="105"/>
      <c r="F43" s="105"/>
      <c r="G43" s="105"/>
      <c r="H43" s="105"/>
      <c r="I43" s="105"/>
      <c r="J43" s="105"/>
      <c r="K43" s="216"/>
      <c r="L43" s="216"/>
      <c r="M43" s="105"/>
      <c r="N43" s="105"/>
      <c r="O43" s="79"/>
      <c r="P43" s="79"/>
      <c r="Q43" s="105"/>
      <c r="AH43" s="79"/>
      <c r="AI43" s="79"/>
      <c r="AJ43" s="79"/>
    </row>
    <row r="44" spans="1:31" ht="9">
      <c r="A44" s="258"/>
      <c r="B44" s="92"/>
      <c r="C44" s="92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89"/>
      <c r="P44" s="89"/>
      <c r="Q44" s="89"/>
      <c r="R44" s="89"/>
      <c r="S44" s="102"/>
      <c r="T44" s="92"/>
      <c r="U44" s="10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2" ht="9">
      <c r="A45" s="132"/>
      <c r="B45" s="132"/>
      <c r="C45" s="92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89"/>
      <c r="P45" s="89"/>
      <c r="Q45" s="89"/>
      <c r="R45" s="92"/>
      <c r="S45" s="102"/>
      <c r="T45" s="92"/>
      <c r="U45" s="10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75"/>
    </row>
    <row r="46" spans="1:31" ht="9">
      <c r="A46" s="132"/>
      <c r="B46" s="92"/>
      <c r="C46" s="92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ht="9">
      <c r="A47" s="258"/>
      <c r="B47" s="92"/>
      <c r="C47" s="92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ht="9" customHeight="1">
      <c r="A48" s="132"/>
      <c r="B48" s="132"/>
      <c r="C48" s="92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92"/>
      <c r="P48" s="92"/>
      <c r="Q48" s="92"/>
      <c r="R48" s="92"/>
      <c r="S48" s="92"/>
      <c r="T48" s="92"/>
      <c r="U48" s="92"/>
      <c r="V48" s="92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ht="9">
      <c r="A49" s="132"/>
      <c r="B49" s="92"/>
      <c r="C49" s="92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12"/>
      <c r="P49" s="112"/>
      <c r="Q49" s="112"/>
      <c r="R49" s="112"/>
      <c r="S49" s="112"/>
      <c r="T49" s="112"/>
      <c r="U49" s="112"/>
      <c r="V49" s="112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ht="9">
      <c r="A50" s="132"/>
      <c r="B50" s="92"/>
      <c r="C50" s="92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12"/>
      <c r="P50" s="112"/>
      <c r="Q50" s="112"/>
      <c r="R50" s="112"/>
      <c r="S50" s="112"/>
      <c r="T50" s="112"/>
      <c r="U50" s="112"/>
      <c r="V50" s="112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ht="9">
      <c r="A51" s="132"/>
      <c r="B51" s="132"/>
      <c r="C51" s="92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92"/>
      <c r="P51" s="92"/>
      <c r="Q51" s="92"/>
      <c r="R51" s="92"/>
      <c r="S51" s="92"/>
      <c r="T51" s="92"/>
      <c r="U51" s="92"/>
      <c r="V51" s="92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ht="9" customHeight="1" hidden="1">
      <c r="A52" s="132"/>
      <c r="B52" s="92"/>
      <c r="C52" s="92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92"/>
      <c r="P52" s="92"/>
      <c r="Q52" s="92"/>
      <c r="R52" s="92"/>
      <c r="S52" s="92"/>
      <c r="T52" s="92"/>
      <c r="U52" s="92"/>
      <c r="V52" s="92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ht="9" customHeight="1" hidden="1">
      <c r="A53" s="132"/>
      <c r="B53" s="92"/>
      <c r="C53" s="92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92"/>
      <c r="P53" s="92"/>
      <c r="Q53" s="92"/>
      <c r="R53" s="92"/>
      <c r="S53" s="92"/>
      <c r="T53" s="92"/>
      <c r="U53" s="92"/>
      <c r="V53" s="92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ht="9">
      <c r="A54" s="132"/>
      <c r="B54" s="92"/>
      <c r="C54" s="92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92"/>
      <c r="P54" s="92"/>
      <c r="Q54" s="92"/>
      <c r="R54" s="92"/>
      <c r="S54" s="92"/>
      <c r="T54" s="92"/>
      <c r="U54" s="92"/>
      <c r="V54" s="92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ht="9">
      <c r="A55" s="132"/>
      <c r="B55" s="92"/>
      <c r="C55" s="92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89"/>
      <c r="X55" s="89"/>
      <c r="Y55" s="89"/>
      <c r="Z55" s="89"/>
      <c r="AA55" s="89"/>
      <c r="AB55" s="89"/>
      <c r="AC55" s="89"/>
      <c r="AD55" s="89"/>
      <c r="AE55" s="89"/>
    </row>
    <row r="56" spans="1:22" ht="9">
      <c r="A56" s="84"/>
      <c r="B56" s="75"/>
      <c r="C56" s="7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9">
      <c r="A57" s="84"/>
      <c r="B57" s="75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9">
      <c r="A58" s="84"/>
      <c r="B58" s="75"/>
      <c r="C58" s="7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9">
      <c r="A59" s="84"/>
      <c r="B59" s="75"/>
      <c r="C59" s="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9">
      <c r="A60" s="84"/>
      <c r="B60" s="75"/>
      <c r="C60" s="75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9">
      <c r="A61" s="84"/>
      <c r="B61" s="75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9">
      <c r="A62" s="84"/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9">
      <c r="A63" s="84"/>
      <c r="B63" s="75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37" ht="12.75" customHeight="1">
      <c r="A64" s="8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6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22" ht="9">
      <c r="A65" s="8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76"/>
      <c r="Q65" s="76"/>
      <c r="R65" s="76"/>
      <c r="S65" s="76"/>
      <c r="T65" s="76"/>
      <c r="U65" s="76"/>
      <c r="V65" s="76"/>
    </row>
    <row r="66" spans="15:22" ht="12.75" customHeight="1">
      <c r="O66" s="76"/>
      <c r="P66" s="76"/>
      <c r="Q66" s="76"/>
      <c r="R66" s="76"/>
      <c r="S66" s="76"/>
      <c r="T66" s="76"/>
      <c r="U66" s="76"/>
      <c r="V66" s="76"/>
    </row>
    <row r="67" spans="1:22" ht="9">
      <c r="A67" s="302"/>
      <c r="B67" s="75"/>
      <c r="C67" s="75"/>
      <c r="D67" s="952"/>
      <c r="E67" s="952"/>
      <c r="F67" s="952"/>
      <c r="G67" s="952"/>
      <c r="H67" s="952"/>
      <c r="I67" s="952"/>
      <c r="J67" s="952"/>
      <c r="K67" s="952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</row>
    <row r="68" spans="1:22" ht="9">
      <c r="A68" s="302"/>
      <c r="B68" s="75"/>
      <c r="C68" s="75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75"/>
      <c r="P68" s="75"/>
      <c r="Q68" s="75"/>
      <c r="R68" s="75"/>
      <c r="S68" s="75"/>
      <c r="T68" s="75"/>
      <c r="U68" s="75"/>
      <c r="V68" s="75"/>
    </row>
    <row r="69" spans="1:22" ht="9">
      <c r="A69" s="302"/>
      <c r="B69" s="75"/>
      <c r="C69" s="75"/>
      <c r="D69" s="80"/>
      <c r="E69" s="80"/>
      <c r="F69" s="80"/>
      <c r="G69" s="80"/>
      <c r="H69" s="80"/>
      <c r="I69" s="80"/>
      <c r="J69" s="80"/>
      <c r="K69" s="80"/>
      <c r="L69" s="75"/>
      <c r="M69" s="75"/>
      <c r="N69" s="75"/>
      <c r="O69" s="76"/>
      <c r="P69" s="76"/>
      <c r="Q69" s="76"/>
      <c r="R69" s="76"/>
      <c r="S69" s="76"/>
      <c r="T69" s="76"/>
      <c r="U69" s="76"/>
      <c r="V69" s="76"/>
    </row>
    <row r="70" spans="1:22" ht="9">
      <c r="A70" s="30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  <c r="P70" s="76"/>
      <c r="Q70" s="76"/>
      <c r="R70" s="76"/>
      <c r="S70" s="76"/>
      <c r="T70" s="76"/>
      <c r="U70" s="76"/>
      <c r="V70" s="76"/>
    </row>
    <row r="71" spans="15:22" ht="9">
      <c r="O71" s="76"/>
      <c r="P71" s="76"/>
      <c r="Q71" s="76"/>
      <c r="R71" s="76"/>
      <c r="S71" s="76"/>
      <c r="T71" s="76"/>
      <c r="U71" s="76"/>
      <c r="V71" s="76"/>
    </row>
    <row r="72" spans="15:22" ht="9">
      <c r="O72" s="75"/>
      <c r="P72" s="75"/>
      <c r="Q72" s="75"/>
      <c r="R72" s="75"/>
      <c r="S72" s="75"/>
      <c r="T72" s="75"/>
      <c r="U72" s="75"/>
      <c r="V72" s="75"/>
    </row>
    <row r="73" spans="15:22" ht="9">
      <c r="O73" s="76"/>
      <c r="P73" s="76"/>
      <c r="Q73" s="76"/>
      <c r="R73" s="76"/>
      <c r="S73" s="76"/>
      <c r="T73" s="76"/>
      <c r="U73" s="76"/>
      <c r="V73" s="76"/>
    </row>
    <row r="75" spans="15:22" ht="9">
      <c r="O75" s="75"/>
      <c r="P75" s="75"/>
      <c r="Q75" s="75"/>
      <c r="R75" s="75"/>
      <c r="S75" s="75"/>
      <c r="T75" s="75"/>
      <c r="U75" s="75"/>
      <c r="V75" s="75"/>
    </row>
    <row r="76" spans="1:14" ht="9">
      <c r="A76" s="85" t="s">
        <v>606</v>
      </c>
      <c r="B76" s="63" t="s">
        <v>774</v>
      </c>
      <c r="C76" s="67" t="s">
        <v>819</v>
      </c>
      <c r="D76" s="71"/>
      <c r="H76" s="67">
        <v>100</v>
      </c>
      <c r="I76" s="71"/>
      <c r="J76" s="71"/>
      <c r="K76" s="71"/>
      <c r="L76" s="76" t="e">
        <f>K76/G76*100</f>
        <v>#DIV/0!</v>
      </c>
      <c r="M76" s="76">
        <f>K76/H76*100</f>
        <v>0</v>
      </c>
      <c r="N76" s="76" t="e">
        <f>K76/I76*100</f>
        <v>#DIV/0!</v>
      </c>
    </row>
    <row r="77" spans="1:22" ht="9">
      <c r="A77" s="86" t="s">
        <v>116</v>
      </c>
      <c r="B77" s="64" t="s">
        <v>218</v>
      </c>
      <c r="C77" s="77" t="s">
        <v>820</v>
      </c>
      <c r="D77" s="78" t="s">
        <v>614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5"/>
      <c r="P77" s="75"/>
      <c r="Q77" s="75"/>
      <c r="R77" s="75"/>
      <c r="S77" s="75"/>
      <c r="T77" s="75"/>
      <c r="U77" s="75"/>
      <c r="V77" s="75"/>
    </row>
    <row r="78" spans="1:14" ht="9">
      <c r="A78" s="85" t="s">
        <v>339</v>
      </c>
      <c r="B78" s="63" t="s">
        <v>797</v>
      </c>
      <c r="C78" s="67" t="s">
        <v>798</v>
      </c>
      <c r="L78" s="76" t="e">
        <f>K78/G78*100</f>
        <v>#DIV/0!</v>
      </c>
      <c r="M78" s="76" t="e">
        <f>K78/H78*100</f>
        <v>#DIV/0!</v>
      </c>
      <c r="N78" s="76" t="e">
        <f>K78/I78*100</f>
        <v>#DIV/0!</v>
      </c>
    </row>
    <row r="79" spans="1:14" ht="9">
      <c r="A79" s="85" t="s">
        <v>340</v>
      </c>
      <c r="B79" s="63" t="s">
        <v>774</v>
      </c>
      <c r="C79" s="67" t="s">
        <v>798</v>
      </c>
      <c r="H79" s="67">
        <v>10</v>
      </c>
      <c r="L79" s="76" t="e">
        <f>K79/G79*100</f>
        <v>#DIV/0!</v>
      </c>
      <c r="M79" s="76">
        <f>K79/H79*100</f>
        <v>0</v>
      </c>
      <c r="N79" s="76" t="e">
        <f>K79/I79*100</f>
        <v>#DIV/0!</v>
      </c>
    </row>
    <row r="80" spans="1:22" ht="9">
      <c r="A80" s="86" t="s">
        <v>341</v>
      </c>
      <c r="B80" s="64" t="s">
        <v>218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5"/>
      <c r="P80" s="75"/>
      <c r="Q80" s="75"/>
      <c r="R80" s="75"/>
      <c r="S80" s="75"/>
      <c r="T80" s="75"/>
      <c r="U80" s="75"/>
      <c r="V80" s="75"/>
    </row>
    <row r="81" ht="9">
      <c r="E81" s="67" t="s">
        <v>146</v>
      </c>
    </row>
    <row r="82" spans="15:22" ht="9">
      <c r="O82" s="76"/>
      <c r="P82" s="76"/>
      <c r="Q82" s="76"/>
      <c r="R82" s="76"/>
      <c r="S82" s="76"/>
      <c r="T82" s="76"/>
      <c r="U82" s="76"/>
      <c r="V82" s="76"/>
    </row>
    <row r="83" spans="15:22" ht="9">
      <c r="O83" s="75"/>
      <c r="P83" s="75"/>
      <c r="Q83" s="75"/>
      <c r="R83" s="75"/>
      <c r="S83" s="75"/>
      <c r="T83" s="75"/>
      <c r="U83" s="75"/>
      <c r="V83" s="75"/>
    </row>
    <row r="84" spans="1:14" ht="9">
      <c r="A84" s="85" t="s">
        <v>16</v>
      </c>
      <c r="B84" s="74" t="s">
        <v>745</v>
      </c>
      <c r="C84" s="67" t="s">
        <v>746</v>
      </c>
      <c r="L84" s="76" t="e">
        <f>K84/G84*100</f>
        <v>#DIV/0!</v>
      </c>
      <c r="M84" s="76" t="e">
        <f>K84/H84*100</f>
        <v>#DIV/0!</v>
      </c>
      <c r="N84" s="76" t="e">
        <f>K84/I84*100</f>
        <v>#DIV/0!</v>
      </c>
    </row>
    <row r="85" spans="1:14" ht="9">
      <c r="A85" s="86" t="s">
        <v>329</v>
      </c>
      <c r="B85" s="64" t="s">
        <v>330</v>
      </c>
      <c r="C85" s="77" t="s">
        <v>452</v>
      </c>
      <c r="D85" s="77"/>
      <c r="E85" s="77"/>
      <c r="F85" s="77"/>
      <c r="G85" s="77"/>
      <c r="H85" s="77"/>
      <c r="I85" s="77"/>
      <c r="J85" s="78"/>
      <c r="K85" s="78"/>
      <c r="L85" s="78" t="e">
        <f>K85/G85*100</f>
        <v>#DIV/0!</v>
      </c>
      <c r="M85" s="78" t="e">
        <f>K85/H85*100</f>
        <v>#DIV/0!</v>
      </c>
      <c r="N85" s="78" t="e">
        <f>K85/I85*100</f>
        <v>#DIV/0!</v>
      </c>
    </row>
    <row r="98" ht="9">
      <c r="G98" s="67" t="s">
        <v>614</v>
      </c>
    </row>
  </sheetData>
  <sheetProtection/>
  <mergeCells count="2">
    <mergeCell ref="D67:K67"/>
    <mergeCell ref="E4:L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35&amp;R&amp;"Arial Mon,Regular"&amp;18               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C21">
      <selection activeCell="W48" sqref="W48"/>
    </sheetView>
  </sheetViews>
  <sheetFormatPr defaultColWidth="21.875" defaultRowHeight="12.75"/>
  <cols>
    <col min="1" max="1" width="0.875" style="89" customWidth="1"/>
    <col min="2" max="2" width="20.375" style="89" customWidth="1"/>
    <col min="3" max="3" width="17.75390625" style="89" customWidth="1"/>
    <col min="4" max="4" width="5.75390625" style="89" customWidth="1"/>
    <col min="5" max="5" width="7.00390625" style="89" customWidth="1"/>
    <col min="6" max="6" width="8.00390625" style="89" customWidth="1"/>
    <col min="7" max="7" width="8.875" style="89" customWidth="1"/>
    <col min="8" max="8" width="8.875" style="89" hidden="1" customWidth="1"/>
    <col min="9" max="9" width="9.00390625" style="89" customWidth="1"/>
    <col min="10" max="10" width="7.375" style="89" hidden="1" customWidth="1"/>
    <col min="11" max="11" width="9.375" style="89" customWidth="1"/>
    <col min="12" max="12" width="9.375" style="89" hidden="1" customWidth="1"/>
    <col min="13" max="13" width="8.375" style="89" customWidth="1"/>
    <col min="14" max="14" width="7.75390625" style="89" hidden="1" customWidth="1"/>
    <col min="15" max="15" width="9.375" style="89" customWidth="1"/>
    <col min="16" max="16" width="9.375" style="89" hidden="1" customWidth="1"/>
    <col min="17" max="17" width="9.00390625" style="89" customWidth="1"/>
    <col min="18" max="18" width="9.00390625" style="89" hidden="1" customWidth="1"/>
    <col min="19" max="19" width="8.875" style="89" customWidth="1"/>
    <col min="20" max="20" width="1.875" style="89" hidden="1" customWidth="1"/>
    <col min="21" max="21" width="7.75390625" style="89" customWidth="1"/>
    <col min="22" max="22" width="7.375" style="89" customWidth="1"/>
    <col min="23" max="23" width="8.125" style="89" customWidth="1"/>
    <col min="24" max="24" width="5.875" style="89" customWidth="1"/>
    <col min="25" max="25" width="1.37890625" style="89" customWidth="1"/>
    <col min="26" max="26" width="11.375" style="89" customWidth="1"/>
    <col min="27" max="27" width="11.125" style="89" customWidth="1"/>
    <col min="28" max="28" width="21.875" style="49" customWidth="1"/>
    <col min="29" max="29" width="21.875" style="89" customWidth="1"/>
    <col min="30" max="16384" width="21.875" style="67" customWidth="1"/>
  </cols>
  <sheetData>
    <row r="1" spans="5:22" ht="12.75" customHeight="1">
      <c r="E1" s="248" t="s">
        <v>185</v>
      </c>
      <c r="F1" s="248"/>
      <c r="G1" s="248"/>
      <c r="H1" s="248"/>
      <c r="I1" s="248"/>
      <c r="J1" s="248"/>
      <c r="K1" s="248"/>
      <c r="L1" s="248"/>
      <c r="M1" s="248"/>
      <c r="N1" s="248"/>
      <c r="O1" s="113"/>
      <c r="P1" s="113"/>
      <c r="Q1" s="113"/>
      <c r="R1" s="113"/>
      <c r="S1" s="113"/>
      <c r="T1" s="113"/>
      <c r="U1" s="113"/>
      <c r="V1" s="113"/>
    </row>
    <row r="2" spans="5:22" ht="12.75" customHeight="1">
      <c r="E2" s="250" t="s">
        <v>639</v>
      </c>
      <c r="F2" s="248"/>
      <c r="G2" s="248"/>
      <c r="H2" s="248"/>
      <c r="I2" s="248"/>
      <c r="J2" s="248"/>
      <c r="K2" s="248"/>
      <c r="L2" s="248"/>
      <c r="M2" s="248"/>
      <c r="N2" s="248"/>
      <c r="O2" s="113"/>
      <c r="P2" s="113"/>
      <c r="Q2" s="113"/>
      <c r="R2" s="113"/>
      <c r="S2" s="113"/>
      <c r="T2" s="113"/>
      <c r="U2" s="113"/>
      <c r="V2" s="113"/>
    </row>
    <row r="3" spans="5:25" ht="12" customHeight="1">
      <c r="E3" s="94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Y3" s="89" t="s">
        <v>614</v>
      </c>
    </row>
    <row r="4" spans="1:24" ht="11.25" customHeight="1">
      <c r="A4" s="92"/>
      <c r="B4" s="303" t="s">
        <v>909</v>
      </c>
      <c r="C4" s="97"/>
      <c r="D4" s="97" t="s">
        <v>54</v>
      </c>
      <c r="E4" s="224" t="s">
        <v>241</v>
      </c>
      <c r="F4" s="93" t="s">
        <v>910</v>
      </c>
      <c r="G4" s="954" t="s">
        <v>389</v>
      </c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311"/>
      <c r="S4" s="249"/>
      <c r="T4" s="168"/>
      <c r="U4" s="93"/>
      <c r="V4" s="93"/>
      <c r="W4" s="97"/>
      <c r="X4" s="92"/>
    </row>
    <row r="5" spans="1:27" ht="11.25" customHeight="1">
      <c r="A5" s="92"/>
      <c r="B5" s="304" t="s">
        <v>911</v>
      </c>
      <c r="C5" s="99"/>
      <c r="D5" s="99" t="s">
        <v>912</v>
      </c>
      <c r="E5" s="108" t="s">
        <v>737</v>
      </c>
      <c r="F5" s="95" t="s">
        <v>875</v>
      </c>
      <c r="G5" s="103">
        <v>2003</v>
      </c>
      <c r="H5" s="103"/>
      <c r="I5" s="103">
        <v>2004</v>
      </c>
      <c r="J5" s="103"/>
      <c r="K5" s="103">
        <v>2005</v>
      </c>
      <c r="L5" s="103"/>
      <c r="M5" s="103">
        <v>2006</v>
      </c>
      <c r="N5" s="103"/>
      <c r="O5" s="103">
        <v>2007</v>
      </c>
      <c r="P5" s="103"/>
      <c r="Q5" s="103">
        <v>2008</v>
      </c>
      <c r="R5" s="103"/>
      <c r="S5" s="103">
        <v>2009</v>
      </c>
      <c r="T5" s="103"/>
      <c r="U5" s="95" t="s">
        <v>974</v>
      </c>
      <c r="V5" s="95" t="s">
        <v>968</v>
      </c>
      <c r="W5"/>
      <c r="X5" s="92"/>
      <c r="Z5" s="89">
        <v>2009</v>
      </c>
      <c r="AA5" s="89">
        <v>2010</v>
      </c>
    </row>
    <row r="6" spans="1:26" ht="9.75" customHeight="1">
      <c r="A6" s="92"/>
      <c r="B6" s="304" t="s">
        <v>519</v>
      </c>
      <c r="C6" s="99"/>
      <c r="D6" s="99"/>
      <c r="E6" s="95"/>
      <c r="F6" s="108" t="s">
        <v>56</v>
      </c>
      <c r="G6" s="95" t="s">
        <v>570</v>
      </c>
      <c r="H6" s="99"/>
      <c r="I6" s="99" t="s">
        <v>570</v>
      </c>
      <c r="J6" s="99"/>
      <c r="K6" s="99" t="s">
        <v>570</v>
      </c>
      <c r="L6" s="99"/>
      <c r="M6" s="95" t="s">
        <v>570</v>
      </c>
      <c r="N6" s="95"/>
      <c r="O6" s="95" t="s">
        <v>570</v>
      </c>
      <c r="P6" s="95"/>
      <c r="Q6" s="95" t="s">
        <v>570</v>
      </c>
      <c r="R6" s="95"/>
      <c r="S6" s="95" t="s">
        <v>570</v>
      </c>
      <c r="T6" s="95"/>
      <c r="U6" s="95" t="s">
        <v>570</v>
      </c>
      <c r="V6" s="95" t="s">
        <v>570</v>
      </c>
      <c r="W6" s="89" t="s">
        <v>936</v>
      </c>
      <c r="X6" s="118"/>
      <c r="Z6" s="259"/>
    </row>
    <row r="7" spans="1:27" ht="12" customHeight="1">
      <c r="A7" s="92"/>
      <c r="B7" s="94"/>
      <c r="C7" s="100"/>
      <c r="D7" s="100"/>
      <c r="E7" s="100"/>
      <c r="F7" s="167" t="s">
        <v>692</v>
      </c>
      <c r="G7" s="96" t="s">
        <v>876</v>
      </c>
      <c r="H7" s="100"/>
      <c r="I7" s="100" t="s">
        <v>876</v>
      </c>
      <c r="J7" s="100"/>
      <c r="K7" s="100" t="s">
        <v>876</v>
      </c>
      <c r="L7" s="100"/>
      <c r="M7" s="96" t="s">
        <v>876</v>
      </c>
      <c r="N7" s="96"/>
      <c r="O7" s="96" t="s">
        <v>877</v>
      </c>
      <c r="P7" s="96"/>
      <c r="Q7" s="96" t="s">
        <v>877</v>
      </c>
      <c r="R7" s="96"/>
      <c r="S7" s="96" t="s">
        <v>877</v>
      </c>
      <c r="T7" s="96"/>
      <c r="U7" s="96" t="s">
        <v>876</v>
      </c>
      <c r="V7" s="96" t="s">
        <v>876</v>
      </c>
      <c r="W7" s="100"/>
      <c r="X7" s="92"/>
      <c r="AA7" s="89" t="s">
        <v>848</v>
      </c>
    </row>
    <row r="8" spans="2:29" ht="9.75" customHeight="1">
      <c r="B8" s="231" t="s">
        <v>317</v>
      </c>
      <c r="C8" s="230" t="s">
        <v>610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36"/>
      <c r="P8" s="136"/>
      <c r="Q8" s="136"/>
      <c r="R8" s="136"/>
      <c r="S8" s="136"/>
      <c r="T8" s="136"/>
      <c r="U8" s="113"/>
      <c r="V8" s="113"/>
      <c r="W8" s="113"/>
      <c r="AB8" s="231" t="s">
        <v>644</v>
      </c>
      <c r="AC8" s="260" t="s">
        <v>610</v>
      </c>
    </row>
    <row r="9" spans="2:29" ht="9.75" customHeight="1">
      <c r="B9" s="49" t="s">
        <v>693</v>
      </c>
      <c r="C9" s="51" t="s">
        <v>694</v>
      </c>
      <c r="D9" s="89" t="s">
        <v>273</v>
      </c>
      <c r="E9" s="91" t="s">
        <v>270</v>
      </c>
      <c r="F9" s="221">
        <v>300100</v>
      </c>
      <c r="G9" s="136">
        <v>34691.6</v>
      </c>
      <c r="H9" s="136">
        <v>121.9</v>
      </c>
      <c r="I9" s="136">
        <v>22657.6</v>
      </c>
      <c r="J9" s="136">
        <v>115.6</v>
      </c>
      <c r="K9" s="136">
        <v>20526.8</v>
      </c>
      <c r="L9" s="136">
        <v>75.5</v>
      </c>
      <c r="M9" s="136">
        <v>21637.2</v>
      </c>
      <c r="N9" s="136">
        <v>75.5</v>
      </c>
      <c r="O9" s="136">
        <v>23107.7</v>
      </c>
      <c r="P9" s="136">
        <v>75.5</v>
      </c>
      <c r="Q9" s="136">
        <v>23262.3</v>
      </c>
      <c r="R9" s="136">
        <v>75.5</v>
      </c>
      <c r="S9" s="136">
        <v>23233.7</v>
      </c>
      <c r="T9" s="136">
        <v>68.4</v>
      </c>
      <c r="U9" s="136">
        <v>7532.5</v>
      </c>
      <c r="V9" s="136">
        <v>7645</v>
      </c>
      <c r="W9" s="136">
        <f>V9/U9*100</f>
        <v>101.49352804513774</v>
      </c>
      <c r="Z9" s="136">
        <f>major!K7</f>
        <v>25.1</v>
      </c>
      <c r="AA9" s="136" t="e">
        <f>major!#REF!</f>
        <v>#REF!</v>
      </c>
      <c r="AB9" s="49" t="s">
        <v>693</v>
      </c>
      <c r="AC9" s="261" t="s">
        <v>694</v>
      </c>
    </row>
    <row r="10" spans="2:29" ht="11.25" customHeight="1">
      <c r="B10" s="49" t="s">
        <v>695</v>
      </c>
      <c r="C10" s="51" t="s">
        <v>696</v>
      </c>
      <c r="D10" s="89" t="s">
        <v>273</v>
      </c>
      <c r="E10" s="91" t="s">
        <v>270</v>
      </c>
      <c r="F10" s="221">
        <v>617700</v>
      </c>
      <c r="G10" s="136">
        <v>34900.1</v>
      </c>
      <c r="H10" s="136">
        <v>49</v>
      </c>
      <c r="I10" s="136">
        <v>19519.3</v>
      </c>
      <c r="J10" s="136">
        <v>56.5</v>
      </c>
      <c r="K10" s="136">
        <v>21248.9</v>
      </c>
      <c r="L10" s="136">
        <v>31.6</v>
      </c>
      <c r="M10" s="136">
        <v>16677.9</v>
      </c>
      <c r="N10" s="136">
        <v>31.6</v>
      </c>
      <c r="O10" s="136">
        <v>12601.1</v>
      </c>
      <c r="P10" s="136">
        <v>31.6</v>
      </c>
      <c r="Q10" s="136">
        <v>14787.7</v>
      </c>
      <c r="R10" s="136">
        <v>31.6</v>
      </c>
      <c r="S10" s="136">
        <v>14516</v>
      </c>
      <c r="T10" s="136">
        <v>34.4</v>
      </c>
      <c r="U10" s="136">
        <v>6300.5</v>
      </c>
      <c r="V10" s="136">
        <v>6998.5</v>
      </c>
      <c r="W10" s="136">
        <f>V10/U10*100</f>
        <v>111.07848583445758</v>
      </c>
      <c r="Z10" s="89">
        <f>major!K8</f>
        <v>10.2</v>
      </c>
      <c r="AA10" s="136" t="e">
        <f>major!#REF!</f>
        <v>#REF!</v>
      </c>
      <c r="AB10" s="49" t="s">
        <v>695</v>
      </c>
      <c r="AC10" s="261" t="s">
        <v>696</v>
      </c>
    </row>
    <row r="11" spans="2:29" ht="11.25" customHeight="1">
      <c r="B11" s="49" t="s">
        <v>697</v>
      </c>
      <c r="C11" s="51" t="s">
        <v>699</v>
      </c>
      <c r="D11" s="89" t="s">
        <v>698</v>
      </c>
      <c r="E11" s="91" t="s">
        <v>272</v>
      </c>
      <c r="F11" s="221">
        <v>3966000</v>
      </c>
      <c r="G11" s="136">
        <v>226855.2</v>
      </c>
      <c r="H11" s="136">
        <v>118.9</v>
      </c>
      <c r="I11" s="136">
        <v>125325.6</v>
      </c>
      <c r="J11" s="136">
        <v>57.2</v>
      </c>
      <c r="K11" s="136">
        <v>65439</v>
      </c>
      <c r="L11" s="136">
        <v>31.6</v>
      </c>
      <c r="M11" s="136">
        <v>160226.4</v>
      </c>
      <c r="N11" s="136">
        <v>31.6</v>
      </c>
      <c r="O11" s="136">
        <v>188385</v>
      </c>
      <c r="P11" s="136">
        <v>31.6</v>
      </c>
      <c r="Q11" s="136">
        <v>96373.8</v>
      </c>
      <c r="R11" s="136">
        <v>31.6</v>
      </c>
      <c r="S11" s="136">
        <v>81303</v>
      </c>
      <c r="T11" s="136">
        <v>16.5</v>
      </c>
      <c r="U11" s="136">
        <v>29745</v>
      </c>
      <c r="V11" s="136">
        <v>40453.2</v>
      </c>
      <c r="W11" s="136">
        <f>V11/U11*100</f>
        <v>136</v>
      </c>
      <c r="Z11" s="136">
        <f>major!K9</f>
        <v>7.5</v>
      </c>
      <c r="AA11" s="136" t="e">
        <f>major!#REF!</f>
        <v>#REF!</v>
      </c>
      <c r="AB11" s="49" t="s">
        <v>697</v>
      </c>
      <c r="AC11" s="261" t="s">
        <v>699</v>
      </c>
    </row>
    <row r="12" spans="2:29" ht="10.5" customHeight="1">
      <c r="B12" s="49" t="s">
        <v>700</v>
      </c>
      <c r="C12" s="51" t="s">
        <v>701</v>
      </c>
      <c r="D12" s="89" t="s">
        <v>698</v>
      </c>
      <c r="E12" s="91" t="s">
        <v>272</v>
      </c>
      <c r="F12" s="221">
        <v>160000</v>
      </c>
      <c r="G12" s="136">
        <v>13088</v>
      </c>
      <c r="H12" s="136">
        <v>161.4</v>
      </c>
      <c r="I12" s="136">
        <v>10928</v>
      </c>
      <c r="J12" s="136">
        <v>81.8</v>
      </c>
      <c r="K12" s="136">
        <v>1312</v>
      </c>
      <c r="L12" s="136">
        <v>68.3</v>
      </c>
      <c r="M12" s="136">
        <v>1504</v>
      </c>
      <c r="N12" s="136">
        <v>68.3</v>
      </c>
      <c r="O12" s="136">
        <v>912</v>
      </c>
      <c r="P12" s="136">
        <v>68.3</v>
      </c>
      <c r="Q12" s="136">
        <v>353.6</v>
      </c>
      <c r="R12" s="136">
        <v>68.3</v>
      </c>
      <c r="S12" s="136">
        <v>208</v>
      </c>
      <c r="T12" s="136">
        <v>8.2</v>
      </c>
      <c r="U12" s="136">
        <v>128</v>
      </c>
      <c r="V12" s="136">
        <v>160</v>
      </c>
      <c r="W12" s="136">
        <f>V12/U12*100</f>
        <v>125</v>
      </c>
      <c r="Z12" s="136">
        <f>major!K10</f>
        <v>0.8</v>
      </c>
      <c r="AA12" s="136" t="e">
        <f>major!#REF!</f>
        <v>#REF!</v>
      </c>
      <c r="AB12" s="49" t="s">
        <v>700</v>
      </c>
      <c r="AC12" s="261" t="s">
        <v>701</v>
      </c>
    </row>
    <row r="13" spans="2:29" ht="10.5" customHeight="1">
      <c r="B13" s="49" t="s">
        <v>702</v>
      </c>
      <c r="C13" s="51" t="s">
        <v>703</v>
      </c>
      <c r="D13" s="89" t="s">
        <v>273</v>
      </c>
      <c r="E13" s="91" t="s">
        <v>270</v>
      </c>
      <c r="F13" s="221">
        <v>227000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AB13" s="49" t="s">
        <v>702</v>
      </c>
      <c r="AC13" s="261" t="s">
        <v>703</v>
      </c>
    </row>
    <row r="14" spans="2:29" ht="10.5" customHeight="1">
      <c r="B14" s="49" t="s">
        <v>704</v>
      </c>
      <c r="C14" s="51" t="s">
        <v>705</v>
      </c>
      <c r="D14" s="89" t="s">
        <v>273</v>
      </c>
      <c r="E14" s="91" t="s">
        <v>270</v>
      </c>
      <c r="F14" s="221">
        <v>300000</v>
      </c>
      <c r="G14" s="136">
        <v>17550</v>
      </c>
      <c r="H14" s="136">
        <v>34</v>
      </c>
      <c r="I14" s="136">
        <v>7800</v>
      </c>
      <c r="J14" s="136">
        <v>58.5</v>
      </c>
      <c r="K14" s="136">
        <v>1800</v>
      </c>
      <c r="L14" s="136">
        <v>26</v>
      </c>
      <c r="M14" s="136">
        <v>2400</v>
      </c>
      <c r="N14" s="136">
        <v>26</v>
      </c>
      <c r="O14" s="136"/>
      <c r="P14" s="136"/>
      <c r="Q14" s="136"/>
      <c r="R14" s="136"/>
      <c r="S14" s="136"/>
      <c r="T14" s="136"/>
      <c r="U14" s="136"/>
      <c r="V14" s="136"/>
      <c r="W14" s="136"/>
      <c r="AA14" s="89" t="e">
        <f>major!#REF!</f>
        <v>#REF!</v>
      </c>
      <c r="AB14" s="49" t="s">
        <v>704</v>
      </c>
      <c r="AC14" s="261" t="s">
        <v>705</v>
      </c>
    </row>
    <row r="15" spans="2:29" ht="10.5" customHeight="1">
      <c r="B15" s="49" t="s">
        <v>366</v>
      </c>
      <c r="C15" s="51"/>
      <c r="D15" s="89" t="s">
        <v>273</v>
      </c>
      <c r="E15" s="91" t="s">
        <v>270</v>
      </c>
      <c r="F15" s="221">
        <v>2024900</v>
      </c>
      <c r="G15" s="136"/>
      <c r="H15" s="136"/>
      <c r="I15" s="136"/>
      <c r="J15" s="136"/>
      <c r="K15" s="136"/>
      <c r="L15" s="136"/>
      <c r="M15" s="136"/>
      <c r="N15" s="136"/>
      <c r="O15" s="136">
        <v>909585.1</v>
      </c>
      <c r="P15" s="136"/>
      <c r="Q15" s="136">
        <v>1486276.6</v>
      </c>
      <c r="R15" s="136"/>
      <c r="S15" s="136">
        <v>1944309</v>
      </c>
      <c r="T15" s="136">
        <v>3</v>
      </c>
      <c r="U15" s="136"/>
      <c r="V15" s="136"/>
      <c r="W15" s="136"/>
      <c r="AB15" s="49" t="s">
        <v>366</v>
      </c>
      <c r="AC15" s="261"/>
    </row>
    <row r="16" spans="2:29" ht="10.5" customHeight="1">
      <c r="B16" s="49" t="s">
        <v>367</v>
      </c>
      <c r="C16" s="51"/>
      <c r="D16" s="89" t="s">
        <v>273</v>
      </c>
      <c r="E16" s="91" t="s">
        <v>270</v>
      </c>
      <c r="F16" s="221">
        <v>1400000</v>
      </c>
      <c r="G16" s="136"/>
      <c r="H16" s="136"/>
      <c r="I16" s="136"/>
      <c r="J16" s="136"/>
      <c r="K16" s="136"/>
      <c r="L16" s="136"/>
      <c r="M16" s="136"/>
      <c r="N16" s="136"/>
      <c r="O16" s="136">
        <v>187180</v>
      </c>
      <c r="P16" s="136"/>
      <c r="Q16" s="136">
        <v>66360</v>
      </c>
      <c r="R16" s="136"/>
      <c r="S16" s="136">
        <v>0</v>
      </c>
      <c r="T16" s="136">
        <v>3</v>
      </c>
      <c r="U16" s="136"/>
      <c r="V16" s="136"/>
      <c r="W16" s="136"/>
      <c r="AB16" s="49" t="s">
        <v>367</v>
      </c>
      <c r="AC16" s="261"/>
    </row>
    <row r="17" spans="2:29" ht="10.5" customHeight="1">
      <c r="B17" s="49" t="s">
        <v>368</v>
      </c>
      <c r="C17" s="51"/>
      <c r="D17" s="89" t="s">
        <v>273</v>
      </c>
      <c r="E17" s="91" t="s">
        <v>270</v>
      </c>
      <c r="F17" s="221">
        <v>1400000</v>
      </c>
      <c r="G17" s="136">
        <v>0</v>
      </c>
      <c r="H17" s="136"/>
      <c r="I17" s="136">
        <v>0</v>
      </c>
      <c r="J17" s="136"/>
      <c r="K17" s="136">
        <v>0</v>
      </c>
      <c r="L17" s="136"/>
      <c r="M17" s="136">
        <v>0</v>
      </c>
      <c r="N17" s="136"/>
      <c r="O17" s="136">
        <v>10360</v>
      </c>
      <c r="P17" s="136"/>
      <c r="Q17" s="136">
        <v>32060</v>
      </c>
      <c r="R17" s="136"/>
      <c r="S17" s="136">
        <v>0</v>
      </c>
      <c r="T17" s="136">
        <v>3</v>
      </c>
      <c r="U17" s="136"/>
      <c r="V17" s="136"/>
      <c r="W17" s="136"/>
      <c r="AB17" s="49" t="s">
        <v>368</v>
      </c>
      <c r="AC17" s="261" t="s">
        <v>312</v>
      </c>
    </row>
    <row r="18" spans="2:29" ht="9.75" customHeight="1">
      <c r="B18" s="49" t="s">
        <v>369</v>
      </c>
      <c r="C18" s="51"/>
      <c r="D18" s="89" t="s">
        <v>273</v>
      </c>
      <c r="E18" s="91" t="s">
        <v>270</v>
      </c>
      <c r="F18" s="221">
        <v>700000</v>
      </c>
      <c r="G18" s="136">
        <v>0</v>
      </c>
      <c r="H18" s="136"/>
      <c r="I18" s="136">
        <v>0</v>
      </c>
      <c r="J18" s="136"/>
      <c r="K18" s="136">
        <v>0</v>
      </c>
      <c r="L18" s="136"/>
      <c r="M18" s="136"/>
      <c r="N18" s="136"/>
      <c r="O18" s="136">
        <v>60130</v>
      </c>
      <c r="P18" s="136"/>
      <c r="Q18" s="136">
        <v>123270</v>
      </c>
      <c r="R18" s="136"/>
      <c r="S18" s="136">
        <v>163380</v>
      </c>
      <c r="T18" s="136">
        <v>3</v>
      </c>
      <c r="U18" s="136"/>
      <c r="V18" s="136"/>
      <c r="W18" s="136"/>
      <c r="AB18" s="49" t="s">
        <v>369</v>
      </c>
      <c r="AC18" s="261" t="s">
        <v>314</v>
      </c>
    </row>
    <row r="19" spans="2:29" ht="11.25" customHeight="1">
      <c r="B19" s="49" t="s">
        <v>315</v>
      </c>
      <c r="C19" s="183" t="s">
        <v>721</v>
      </c>
      <c r="D19" s="220"/>
      <c r="E19" s="90"/>
      <c r="F19" s="262"/>
      <c r="G19" s="263">
        <f aca="true" t="shared" si="0" ref="G19:Q19">SUM(G9:G18)</f>
        <v>327084.9</v>
      </c>
      <c r="H19" s="263">
        <f t="shared" si="0"/>
        <v>485.20000000000005</v>
      </c>
      <c r="I19" s="263">
        <f t="shared" si="0"/>
        <v>186230.5</v>
      </c>
      <c r="J19" s="263">
        <f t="shared" si="0"/>
        <v>369.6</v>
      </c>
      <c r="K19" s="263">
        <f t="shared" si="0"/>
        <v>110326.7</v>
      </c>
      <c r="L19" s="263">
        <f t="shared" si="0"/>
        <v>233</v>
      </c>
      <c r="M19" s="263">
        <f t="shared" si="0"/>
        <v>202445.5</v>
      </c>
      <c r="N19" s="263">
        <f t="shared" si="0"/>
        <v>233</v>
      </c>
      <c r="O19" s="263">
        <f t="shared" si="0"/>
        <v>1392260.9</v>
      </c>
      <c r="P19" s="263">
        <f t="shared" si="0"/>
        <v>207</v>
      </c>
      <c r="Q19" s="263">
        <f t="shared" si="0"/>
        <v>1842744</v>
      </c>
      <c r="R19" s="263">
        <f>SUM(R9:R18)</f>
        <v>207</v>
      </c>
      <c r="S19" s="263">
        <f>SUM(S9:S18)</f>
        <v>2226949.7</v>
      </c>
      <c r="T19" s="263">
        <f>SUM(T9:T18)</f>
        <v>139.5</v>
      </c>
      <c r="U19" s="263">
        <f>SUM(U9:U18)</f>
        <v>43706</v>
      </c>
      <c r="V19" s="263">
        <f>SUM(V9:V18)</f>
        <v>55256.7</v>
      </c>
      <c r="W19" s="136">
        <f>V19/U19*100</f>
        <v>126.4281791973642</v>
      </c>
      <c r="AB19" s="49" t="s">
        <v>315</v>
      </c>
      <c r="AC19" s="261" t="s">
        <v>721</v>
      </c>
    </row>
    <row r="20" spans="2:29" ht="10.5" customHeight="1">
      <c r="B20" s="253" t="s">
        <v>879</v>
      </c>
      <c r="C20" s="230" t="s">
        <v>611</v>
      </c>
      <c r="D20" s="113"/>
      <c r="E20" s="113"/>
      <c r="F20" s="113"/>
      <c r="G20" s="113"/>
      <c r="H20" s="113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136"/>
      <c r="W20" s="263"/>
      <c r="AB20" s="231" t="s">
        <v>318</v>
      </c>
      <c r="AC20" s="260" t="s">
        <v>611</v>
      </c>
    </row>
    <row r="21" spans="2:29" ht="12" customHeight="1">
      <c r="B21" s="49" t="s">
        <v>827</v>
      </c>
      <c r="C21" s="51" t="s">
        <v>828</v>
      </c>
      <c r="D21" s="254" t="s">
        <v>878</v>
      </c>
      <c r="E21" s="91" t="s">
        <v>765</v>
      </c>
      <c r="F21" s="221">
        <v>17000</v>
      </c>
      <c r="G21" s="136">
        <v>41905</v>
      </c>
      <c r="H21" s="136">
        <v>1580</v>
      </c>
      <c r="I21" s="136">
        <v>31416</v>
      </c>
      <c r="J21" s="136">
        <v>2465</v>
      </c>
      <c r="K21" s="136">
        <v>27659</v>
      </c>
      <c r="L21" s="136">
        <v>1848</v>
      </c>
      <c r="M21" s="136">
        <v>6035</v>
      </c>
      <c r="N21" s="136">
        <v>1848</v>
      </c>
      <c r="O21" s="136">
        <v>21583.2</v>
      </c>
      <c r="P21" s="136">
        <v>1848</v>
      </c>
      <c r="Q21" s="136">
        <v>11135</v>
      </c>
      <c r="R21" s="136">
        <v>1848</v>
      </c>
      <c r="S21" s="136">
        <v>7582</v>
      </c>
      <c r="T21" s="136">
        <v>1627</v>
      </c>
      <c r="U21" s="136">
        <v>1679.6</v>
      </c>
      <c r="V21" s="136">
        <v>1819</v>
      </c>
      <c r="W21" s="136">
        <f>V21/U21*100</f>
        <v>108.2995951417004</v>
      </c>
      <c r="Z21" s="136">
        <f>major!K15</f>
        <v>98.8</v>
      </c>
      <c r="AA21" s="136" t="e">
        <f>major!#REF!</f>
        <v>#REF!</v>
      </c>
      <c r="AB21" s="49" t="s">
        <v>827</v>
      </c>
      <c r="AC21" s="261" t="s">
        <v>828</v>
      </c>
    </row>
    <row r="22" spans="2:29" ht="10.5" customHeight="1">
      <c r="B22" s="49" t="s">
        <v>829</v>
      </c>
      <c r="C22" s="51" t="s">
        <v>832</v>
      </c>
      <c r="D22" s="254" t="s">
        <v>273</v>
      </c>
      <c r="E22" s="91" t="s">
        <v>270</v>
      </c>
      <c r="F22" s="221">
        <v>30000</v>
      </c>
      <c r="G22" s="136">
        <v>1680</v>
      </c>
      <c r="H22" s="136">
        <v>9.8</v>
      </c>
      <c r="I22" s="136">
        <v>1680</v>
      </c>
      <c r="J22" s="136">
        <v>56</v>
      </c>
      <c r="K22" s="136">
        <v>300</v>
      </c>
      <c r="L22" s="136">
        <v>56</v>
      </c>
      <c r="M22" s="136">
        <v>210</v>
      </c>
      <c r="N22" s="136">
        <v>56</v>
      </c>
      <c r="O22" s="136">
        <v>150</v>
      </c>
      <c r="P22" s="136">
        <v>56</v>
      </c>
      <c r="Q22" s="136">
        <v>150</v>
      </c>
      <c r="R22" s="136">
        <v>56</v>
      </c>
      <c r="S22" s="136">
        <v>150</v>
      </c>
      <c r="T22" s="136">
        <v>10</v>
      </c>
      <c r="U22" s="136"/>
      <c r="V22" s="136"/>
      <c r="W22" s="136"/>
      <c r="AA22" s="136"/>
      <c r="AB22" s="49" t="s">
        <v>829</v>
      </c>
      <c r="AC22" s="261" t="s">
        <v>832</v>
      </c>
    </row>
    <row r="23" spans="2:29" ht="11.25" customHeight="1">
      <c r="B23" s="49" t="s">
        <v>833</v>
      </c>
      <c r="C23" s="51" t="s">
        <v>316</v>
      </c>
      <c r="D23" s="254" t="s">
        <v>878</v>
      </c>
      <c r="E23" s="91" t="s">
        <v>765</v>
      </c>
      <c r="F23" s="221">
        <v>1200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AB23" s="49" t="s">
        <v>833</v>
      </c>
      <c r="AC23" s="261" t="s">
        <v>158</v>
      </c>
    </row>
    <row r="24" spans="2:29" ht="11.25" customHeight="1">
      <c r="B24" s="49" t="s">
        <v>834</v>
      </c>
      <c r="C24" s="51" t="s">
        <v>159</v>
      </c>
      <c r="D24" s="254" t="s">
        <v>878</v>
      </c>
      <c r="E24" s="91" t="s">
        <v>765</v>
      </c>
      <c r="F24" s="221">
        <v>18000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AB24" s="49" t="s">
        <v>834</v>
      </c>
      <c r="AC24" s="261" t="s">
        <v>159</v>
      </c>
    </row>
    <row r="25" spans="2:29" ht="11.25" customHeight="1">
      <c r="B25" s="49" t="s">
        <v>219</v>
      </c>
      <c r="C25" s="51" t="s">
        <v>515</v>
      </c>
      <c r="D25" s="89" t="s">
        <v>433</v>
      </c>
      <c r="E25" s="91" t="s">
        <v>766</v>
      </c>
      <c r="F25" s="221">
        <v>200000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AB25" s="49" t="s">
        <v>219</v>
      </c>
      <c r="AC25" s="261" t="s">
        <v>515</v>
      </c>
    </row>
    <row r="26" spans="2:29" ht="10.5" customHeight="1">
      <c r="B26" s="49" t="s">
        <v>516</v>
      </c>
      <c r="C26" s="51" t="s">
        <v>380</v>
      </c>
      <c r="D26" s="254" t="s">
        <v>878</v>
      </c>
      <c r="E26" s="91" t="s">
        <v>765</v>
      </c>
      <c r="F26" s="221">
        <v>60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AA26" s="89">
        <v>0</v>
      </c>
      <c r="AB26" s="49" t="s">
        <v>516</v>
      </c>
      <c r="AC26" s="261" t="s">
        <v>380</v>
      </c>
    </row>
    <row r="27" spans="2:29" ht="11.25" customHeight="1">
      <c r="B27" s="49" t="s">
        <v>381</v>
      </c>
      <c r="C27" s="51" t="s">
        <v>382</v>
      </c>
      <c r="D27" s="254" t="s">
        <v>878</v>
      </c>
      <c r="E27" s="91" t="s">
        <v>765</v>
      </c>
      <c r="F27" s="221">
        <v>5000</v>
      </c>
      <c r="G27" s="136"/>
      <c r="H27" s="136"/>
      <c r="I27" s="136"/>
      <c r="J27" s="136"/>
      <c r="K27" s="136"/>
      <c r="L27" s="136"/>
      <c r="M27" s="136"/>
      <c r="N27" s="136"/>
      <c r="O27" s="136">
        <v>18780</v>
      </c>
      <c r="P27" s="136"/>
      <c r="Q27" s="136">
        <v>20650</v>
      </c>
      <c r="R27" s="136"/>
      <c r="S27" s="136">
        <v>57492</v>
      </c>
      <c r="T27" s="136"/>
      <c r="U27" s="136">
        <v>15596</v>
      </c>
      <c r="V27" s="136">
        <v>16096</v>
      </c>
      <c r="W27" s="136">
        <f>V27/U27*100</f>
        <v>103.20595024365223</v>
      </c>
      <c r="Z27" s="89">
        <v>3119.2</v>
      </c>
      <c r="AA27" s="89">
        <v>3219.2</v>
      </c>
      <c r="AB27" s="49" t="s">
        <v>381</v>
      </c>
      <c r="AC27" s="261" t="s">
        <v>382</v>
      </c>
    </row>
    <row r="28" spans="2:29" ht="12" customHeight="1">
      <c r="B28" s="49" t="s">
        <v>144</v>
      </c>
      <c r="C28" s="183" t="s">
        <v>383</v>
      </c>
      <c r="D28" s="220"/>
      <c r="E28" s="90"/>
      <c r="F28" s="262"/>
      <c r="G28" s="263">
        <f aca="true" t="shared" si="1" ref="G28:Q28">SUM(G21:G27)</f>
        <v>43585</v>
      </c>
      <c r="H28" s="263">
        <f t="shared" si="1"/>
        <v>1589.8</v>
      </c>
      <c r="I28" s="263">
        <f t="shared" si="1"/>
        <v>33096</v>
      </c>
      <c r="J28" s="263">
        <f t="shared" si="1"/>
        <v>2521</v>
      </c>
      <c r="K28" s="263">
        <f t="shared" si="1"/>
        <v>27959</v>
      </c>
      <c r="L28" s="263">
        <f t="shared" si="1"/>
        <v>1904</v>
      </c>
      <c r="M28" s="263">
        <f t="shared" si="1"/>
        <v>6245</v>
      </c>
      <c r="N28" s="263">
        <f t="shared" si="1"/>
        <v>1904</v>
      </c>
      <c r="O28" s="263">
        <f t="shared" si="1"/>
        <v>40513.2</v>
      </c>
      <c r="P28" s="263">
        <f t="shared" si="1"/>
        <v>1904</v>
      </c>
      <c r="Q28" s="263">
        <f t="shared" si="1"/>
        <v>31935</v>
      </c>
      <c r="R28" s="263">
        <f>SUM(R21:R27)</f>
        <v>1904</v>
      </c>
      <c r="S28" s="263">
        <f>SUM(S21:S27)</f>
        <v>65224</v>
      </c>
      <c r="T28" s="263"/>
      <c r="U28" s="263">
        <f>SUM(U21:U27)</f>
        <v>17275.6</v>
      </c>
      <c r="V28" s="263">
        <f>SUM(V21:V27)</f>
        <v>17915</v>
      </c>
      <c r="W28" s="263">
        <f>V28/U28*100</f>
        <v>103.7011739100234</v>
      </c>
      <c r="AB28" s="49" t="s">
        <v>144</v>
      </c>
      <c r="AC28" s="261" t="s">
        <v>383</v>
      </c>
    </row>
    <row r="29" spans="2:29" ht="10.5" customHeight="1">
      <c r="B29" s="231" t="s">
        <v>112</v>
      </c>
      <c r="C29" s="230" t="s">
        <v>43</v>
      </c>
      <c r="D29" s="113"/>
      <c r="E29" s="113"/>
      <c r="F29" s="113"/>
      <c r="G29" s="113"/>
      <c r="H29" s="113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136"/>
      <c r="W29" s="136"/>
      <c r="AB29" s="231" t="s">
        <v>384</v>
      </c>
      <c r="AC29" s="260" t="s">
        <v>43</v>
      </c>
    </row>
    <row r="30" spans="2:29" ht="11.25" customHeight="1">
      <c r="B30" s="49" t="s">
        <v>385</v>
      </c>
      <c r="C30" s="51" t="s">
        <v>386</v>
      </c>
      <c r="D30" s="89" t="s">
        <v>433</v>
      </c>
      <c r="E30" s="91" t="s">
        <v>766</v>
      </c>
      <c r="F30" s="221">
        <v>49500</v>
      </c>
      <c r="G30" s="136">
        <v>1079.1</v>
      </c>
      <c r="H30" s="136">
        <v>10.4</v>
      </c>
      <c r="I30" s="136">
        <v>1905.8</v>
      </c>
      <c r="J30" s="136">
        <v>21.8</v>
      </c>
      <c r="K30" s="136">
        <v>287.1</v>
      </c>
      <c r="L30" s="136">
        <v>38.5</v>
      </c>
      <c r="M30" s="136">
        <v>277.2</v>
      </c>
      <c r="N30" s="136">
        <v>38.5</v>
      </c>
      <c r="O30" s="361">
        <v>232.7</v>
      </c>
      <c r="P30" s="136">
        <v>38.5</v>
      </c>
      <c r="Q30" s="361">
        <v>376.2</v>
      </c>
      <c r="R30" s="136">
        <v>38.5</v>
      </c>
      <c r="S30" s="361">
        <v>267.3</v>
      </c>
      <c r="T30" s="361">
        <v>5.8</v>
      </c>
      <c r="U30" s="361">
        <v>49.5</v>
      </c>
      <c r="V30" s="136"/>
      <c r="W30" s="136">
        <f>V30/U30*100</f>
        <v>0</v>
      </c>
      <c r="Z30" s="136">
        <v>1</v>
      </c>
      <c r="AA30" s="89">
        <f>major!K45</f>
        <v>0</v>
      </c>
      <c r="AB30" s="49" t="s">
        <v>385</v>
      </c>
      <c r="AC30" s="261" t="s">
        <v>386</v>
      </c>
    </row>
    <row r="31" spans="2:29" ht="10.5" customHeight="1">
      <c r="B31" s="49" t="s">
        <v>387</v>
      </c>
      <c r="C31" s="51" t="s">
        <v>260</v>
      </c>
      <c r="D31" s="89" t="s">
        <v>388</v>
      </c>
      <c r="E31" s="91" t="s">
        <v>767</v>
      </c>
      <c r="F31" s="221">
        <v>52000</v>
      </c>
      <c r="G31" s="136">
        <v>28007.2</v>
      </c>
      <c r="H31" s="136">
        <v>690.4</v>
      </c>
      <c r="I31" s="136">
        <v>39348.4</v>
      </c>
      <c r="J31" s="136">
        <v>538.6</v>
      </c>
      <c r="K31" s="136">
        <v>51381.2</v>
      </c>
      <c r="L31" s="136">
        <v>756.7</v>
      </c>
      <c r="M31" s="136">
        <v>39603.2</v>
      </c>
      <c r="N31" s="136">
        <v>756.7</v>
      </c>
      <c r="O31" s="361">
        <v>41631.2</v>
      </c>
      <c r="P31" s="136">
        <v>756.7</v>
      </c>
      <c r="Q31" s="361">
        <v>35770.8</v>
      </c>
      <c r="R31" s="136">
        <v>756.7</v>
      </c>
      <c r="S31" s="361">
        <v>21413.6</v>
      </c>
      <c r="T31" s="361">
        <v>988.1</v>
      </c>
      <c r="U31" s="361">
        <v>12849.2</v>
      </c>
      <c r="V31" s="136">
        <v>10124.4</v>
      </c>
      <c r="W31" s="136">
        <f>V31/U31*100</f>
        <v>78.79401052205583</v>
      </c>
      <c r="Z31" s="89">
        <f>major!K18</f>
        <v>247.1</v>
      </c>
      <c r="AA31" s="136">
        <f>major!K48</f>
        <v>0</v>
      </c>
      <c r="AB31" s="49" t="s">
        <v>387</v>
      </c>
      <c r="AC31" s="261" t="s">
        <v>260</v>
      </c>
    </row>
    <row r="32" spans="2:29" ht="10.5" customHeight="1">
      <c r="B32" s="49" t="s">
        <v>347</v>
      </c>
      <c r="C32" s="51" t="s">
        <v>349</v>
      </c>
      <c r="D32" s="254" t="s">
        <v>348</v>
      </c>
      <c r="E32" s="91" t="s">
        <v>768</v>
      </c>
      <c r="F32" s="221">
        <v>15000</v>
      </c>
      <c r="G32" s="136">
        <v>17640</v>
      </c>
      <c r="H32" s="136">
        <v>2263</v>
      </c>
      <c r="I32" s="136">
        <v>17835</v>
      </c>
      <c r="J32" s="136">
        <v>1176</v>
      </c>
      <c r="K32" s="136">
        <v>17205</v>
      </c>
      <c r="L32" s="136">
        <v>1189</v>
      </c>
      <c r="M32" s="136">
        <v>24465</v>
      </c>
      <c r="N32" s="136">
        <v>1189</v>
      </c>
      <c r="O32" s="361">
        <v>25875</v>
      </c>
      <c r="P32" s="136">
        <v>1189</v>
      </c>
      <c r="Q32" s="361">
        <v>32400</v>
      </c>
      <c r="R32" s="136">
        <v>1189</v>
      </c>
      <c r="S32" s="361">
        <v>29310</v>
      </c>
      <c r="T32" s="361">
        <v>1147</v>
      </c>
      <c r="U32" s="361">
        <v>12465</v>
      </c>
      <c r="V32" s="136">
        <v>16425</v>
      </c>
      <c r="W32" s="136">
        <f>V32/U32*100</f>
        <v>131.76895306859205</v>
      </c>
      <c r="Z32" s="89">
        <f>major!K25</f>
        <v>831</v>
      </c>
      <c r="AA32" s="89">
        <f>major!L25</f>
        <v>1095</v>
      </c>
      <c r="AB32" s="49" t="s">
        <v>347</v>
      </c>
      <c r="AC32" s="261" t="s">
        <v>349</v>
      </c>
    </row>
    <row r="33" spans="2:29" ht="9.75" customHeight="1">
      <c r="B33" s="49" t="s">
        <v>172</v>
      </c>
      <c r="C33" s="51" t="s">
        <v>629</v>
      </c>
      <c r="D33" s="89" t="s">
        <v>173</v>
      </c>
      <c r="E33" s="91" t="s">
        <v>100</v>
      </c>
      <c r="F33" s="221">
        <v>16500</v>
      </c>
      <c r="G33" s="136">
        <v>5379</v>
      </c>
      <c r="H33" s="136">
        <v>639</v>
      </c>
      <c r="I33" s="136">
        <v>2805</v>
      </c>
      <c r="J33" s="136">
        <v>326</v>
      </c>
      <c r="K33" s="136">
        <v>3102</v>
      </c>
      <c r="L33" s="136">
        <v>170</v>
      </c>
      <c r="M33" s="136">
        <v>2211</v>
      </c>
      <c r="N33" s="136">
        <v>170</v>
      </c>
      <c r="O33" s="361">
        <v>2442</v>
      </c>
      <c r="P33" s="136">
        <v>170</v>
      </c>
      <c r="Q33" s="361">
        <v>1155</v>
      </c>
      <c r="R33" s="136">
        <v>170</v>
      </c>
      <c r="S33" s="361">
        <v>1815</v>
      </c>
      <c r="T33" s="361">
        <v>188</v>
      </c>
      <c r="U33" s="361">
        <v>1105.5</v>
      </c>
      <c r="V33" s="136">
        <v>841.5</v>
      </c>
      <c r="W33" s="136">
        <f>V33/U33*100</f>
        <v>76.11940298507463</v>
      </c>
      <c r="Z33" s="89">
        <f>major!K23</f>
        <v>67</v>
      </c>
      <c r="AA33" s="89">
        <f>major!L23</f>
        <v>51</v>
      </c>
      <c r="AB33" s="49" t="s">
        <v>172</v>
      </c>
      <c r="AC33" s="261" t="s">
        <v>629</v>
      </c>
    </row>
    <row r="34" spans="2:29" ht="10.5" customHeight="1">
      <c r="B34" s="49" t="s">
        <v>174</v>
      </c>
      <c r="C34" s="51" t="s">
        <v>175</v>
      </c>
      <c r="D34" s="89" t="s">
        <v>173</v>
      </c>
      <c r="E34" s="91" t="s">
        <v>100</v>
      </c>
      <c r="F34" s="221">
        <v>35000</v>
      </c>
      <c r="G34" s="136">
        <v>7210</v>
      </c>
      <c r="H34" s="136">
        <v>653</v>
      </c>
      <c r="I34" s="136">
        <v>5285</v>
      </c>
      <c r="J34" s="136">
        <v>206</v>
      </c>
      <c r="K34" s="136">
        <v>1575</v>
      </c>
      <c r="L34" s="136">
        <v>151</v>
      </c>
      <c r="M34" s="136">
        <v>5390</v>
      </c>
      <c r="N34" s="136">
        <v>151</v>
      </c>
      <c r="O34" s="361">
        <v>3675</v>
      </c>
      <c r="P34" s="136">
        <v>151</v>
      </c>
      <c r="Q34" s="361">
        <v>4760</v>
      </c>
      <c r="R34" s="136">
        <v>151</v>
      </c>
      <c r="S34" s="361">
        <v>3920</v>
      </c>
      <c r="T34" s="361">
        <v>45</v>
      </c>
      <c r="U34" s="361">
        <v>1365</v>
      </c>
      <c r="V34" s="136">
        <v>1785</v>
      </c>
      <c r="W34" s="136">
        <f>V34/U34*100</f>
        <v>130.76923076923077</v>
      </c>
      <c r="Z34" s="89">
        <f>major!K22</f>
        <v>39</v>
      </c>
      <c r="AA34" s="89">
        <f>major!L22</f>
        <v>51</v>
      </c>
      <c r="AB34" s="49" t="s">
        <v>174</v>
      </c>
      <c r="AC34" s="261" t="s">
        <v>175</v>
      </c>
    </row>
    <row r="35" spans="2:29" ht="10.5" customHeight="1">
      <c r="B35" s="49" t="s">
        <v>176</v>
      </c>
      <c r="C35" s="51" t="s">
        <v>177</v>
      </c>
      <c r="D35" s="89" t="s">
        <v>173</v>
      </c>
      <c r="E35" s="91" t="s">
        <v>100</v>
      </c>
      <c r="F35" s="221">
        <v>6384</v>
      </c>
      <c r="G35" s="136">
        <v>357.5</v>
      </c>
      <c r="H35" s="136">
        <v>30</v>
      </c>
      <c r="I35" s="136">
        <v>153.2</v>
      </c>
      <c r="J35" s="136">
        <v>56</v>
      </c>
      <c r="K35" s="136">
        <v>0</v>
      </c>
      <c r="L35" s="136">
        <v>24</v>
      </c>
      <c r="M35" s="136">
        <v>0</v>
      </c>
      <c r="N35" s="136">
        <v>24</v>
      </c>
      <c r="O35" s="361">
        <f>Q35</f>
        <v>0</v>
      </c>
      <c r="P35" s="136">
        <v>24</v>
      </c>
      <c r="Q35" s="361">
        <f>S35</f>
        <v>0</v>
      </c>
      <c r="R35" s="136">
        <v>24</v>
      </c>
      <c r="S35" s="361">
        <f>U35</f>
        <v>0</v>
      </c>
      <c r="T35" s="361"/>
      <c r="U35" s="361">
        <f aca="true" t="shared" si="2" ref="U35:U40">Z35*F35/1000</f>
        <v>0</v>
      </c>
      <c r="V35" s="136"/>
      <c r="W35" s="136"/>
      <c r="Z35" s="89">
        <f>major!K24</f>
        <v>0</v>
      </c>
      <c r="AA35" s="89">
        <f>major!L24</f>
        <v>0</v>
      </c>
      <c r="AB35" s="49" t="s">
        <v>176</v>
      </c>
      <c r="AC35" s="261" t="s">
        <v>177</v>
      </c>
    </row>
    <row r="36" spans="2:29" ht="10.5" customHeight="1">
      <c r="B36" s="49" t="s">
        <v>901</v>
      </c>
      <c r="C36" s="51" t="s">
        <v>3</v>
      </c>
      <c r="D36" s="254" t="s">
        <v>902</v>
      </c>
      <c r="E36" s="91" t="s">
        <v>274</v>
      </c>
      <c r="F36" s="221">
        <v>2620</v>
      </c>
      <c r="G36" s="136">
        <v>3930</v>
      </c>
      <c r="H36" s="136">
        <v>2835</v>
      </c>
      <c r="I36" s="136">
        <v>18340</v>
      </c>
      <c r="J36" s="136">
        <v>1500</v>
      </c>
      <c r="K36" s="136">
        <v>11790</v>
      </c>
      <c r="L36" s="136">
        <v>7000</v>
      </c>
      <c r="M36" s="136">
        <v>13100</v>
      </c>
      <c r="N36" s="136">
        <v>7000</v>
      </c>
      <c r="O36" s="361">
        <v>3956.2</v>
      </c>
      <c r="P36" s="136">
        <v>7000</v>
      </c>
      <c r="Q36" s="361">
        <v>2017.4</v>
      </c>
      <c r="R36" s="136">
        <v>7000</v>
      </c>
      <c r="S36" s="361">
        <v>7074</v>
      </c>
      <c r="T36" s="361">
        <v>4500</v>
      </c>
      <c r="U36" s="361">
        <f t="shared" si="2"/>
        <v>0</v>
      </c>
      <c r="V36" s="136"/>
      <c r="W36" s="136"/>
      <c r="Z36" s="89">
        <f>major!K16</f>
        <v>0</v>
      </c>
      <c r="AA36" s="136">
        <f>major!L16</f>
        <v>0</v>
      </c>
      <c r="AB36" s="49" t="s">
        <v>901</v>
      </c>
      <c r="AC36" s="261" t="s">
        <v>3</v>
      </c>
    </row>
    <row r="37" spans="2:29" ht="9.75" customHeight="1">
      <c r="B37" s="49" t="s">
        <v>4</v>
      </c>
      <c r="C37" s="51" t="s">
        <v>160</v>
      </c>
      <c r="D37" s="89" t="s">
        <v>313</v>
      </c>
      <c r="E37" s="91" t="s">
        <v>575</v>
      </c>
      <c r="F37" s="221">
        <v>1</v>
      </c>
      <c r="G37" s="136">
        <v>11630.3</v>
      </c>
      <c r="H37" s="136"/>
      <c r="I37" s="136">
        <v>12503.5</v>
      </c>
      <c r="J37" s="136"/>
      <c r="K37" s="136">
        <v>8694.8</v>
      </c>
      <c r="L37" s="136"/>
      <c r="M37" s="136">
        <v>7669.6</v>
      </c>
      <c r="N37" s="136"/>
      <c r="O37" s="361">
        <v>11685.2</v>
      </c>
      <c r="P37" s="136"/>
      <c r="Q37" s="361">
        <v>17827.1</v>
      </c>
      <c r="R37" s="136"/>
      <c r="S37" s="361">
        <v>17486</v>
      </c>
      <c r="T37" s="361"/>
      <c r="U37" s="361">
        <v>4526.8</v>
      </c>
      <c r="V37" s="361">
        <v>3922.5</v>
      </c>
      <c r="W37" s="136">
        <f>V37/U37*100</f>
        <v>86.65061412034991</v>
      </c>
      <c r="Z37" s="89">
        <f>major!K29</f>
        <v>4526.8</v>
      </c>
      <c r="AA37" s="136">
        <f>major!L29</f>
        <v>3922.5</v>
      </c>
      <c r="AB37" s="49" t="s">
        <v>4</v>
      </c>
      <c r="AC37" s="261" t="s">
        <v>160</v>
      </c>
    </row>
    <row r="38" spans="2:29" ht="10.5" customHeight="1">
      <c r="B38" s="49" t="s">
        <v>5</v>
      </c>
      <c r="C38" s="51" t="s">
        <v>7</v>
      </c>
      <c r="D38" s="89" t="s">
        <v>6</v>
      </c>
      <c r="E38" s="91" t="s">
        <v>101</v>
      </c>
      <c r="F38" s="221">
        <v>245200</v>
      </c>
      <c r="G38" s="136">
        <v>5271.8</v>
      </c>
      <c r="H38" s="136">
        <v>73</v>
      </c>
      <c r="I38" s="136">
        <v>10298.4</v>
      </c>
      <c r="J38" s="136">
        <v>21.5</v>
      </c>
      <c r="K38" s="136">
        <v>24029.6</v>
      </c>
      <c r="L38" s="136">
        <v>42</v>
      </c>
      <c r="M38" s="136">
        <v>35063.6</v>
      </c>
      <c r="N38" s="136">
        <v>42</v>
      </c>
      <c r="O38" s="361">
        <v>34328</v>
      </c>
      <c r="P38" s="136">
        <v>42</v>
      </c>
      <c r="Q38" s="361">
        <v>50020.8</v>
      </c>
      <c r="R38" s="136">
        <v>42</v>
      </c>
      <c r="S38" s="361">
        <v>26800</v>
      </c>
      <c r="T38" s="361" t="e">
        <f>AA38*G38/1000</f>
        <v>#REF!</v>
      </c>
      <c r="U38" s="361">
        <v>18635.2</v>
      </c>
      <c r="V38" s="136">
        <v>2452</v>
      </c>
      <c r="W38" s="136">
        <f>V38/U38*100</f>
        <v>13.157894736842104</v>
      </c>
      <c r="Z38" s="89">
        <v>76</v>
      </c>
      <c r="AA38" s="89" t="e">
        <f>#REF!</f>
        <v>#REF!</v>
      </c>
      <c r="AB38" s="49" t="s">
        <v>5</v>
      </c>
      <c r="AC38" s="261" t="s">
        <v>7</v>
      </c>
    </row>
    <row r="39" spans="2:29" ht="10.5" customHeight="1">
      <c r="B39" s="49" t="s">
        <v>589</v>
      </c>
      <c r="C39" s="51" t="s">
        <v>728</v>
      </c>
      <c r="D39" s="254" t="s">
        <v>348</v>
      </c>
      <c r="E39" s="91" t="s">
        <v>768</v>
      </c>
      <c r="F39" s="221">
        <v>15000</v>
      </c>
      <c r="G39" s="136">
        <v>3645</v>
      </c>
      <c r="H39" s="136">
        <v>259</v>
      </c>
      <c r="I39" s="136">
        <v>285</v>
      </c>
      <c r="J39" s="136">
        <v>243</v>
      </c>
      <c r="K39" s="136">
        <v>2250</v>
      </c>
      <c r="L39" s="136">
        <v>19</v>
      </c>
      <c r="M39" s="136">
        <v>0</v>
      </c>
      <c r="N39" s="136">
        <v>19</v>
      </c>
      <c r="O39" s="361">
        <f>Q39</f>
        <v>0</v>
      </c>
      <c r="P39" s="136">
        <v>19</v>
      </c>
      <c r="Q39" s="361">
        <f>S39</f>
        <v>0</v>
      </c>
      <c r="R39" s="136">
        <v>19</v>
      </c>
      <c r="S39" s="361">
        <f>U39</f>
        <v>0</v>
      </c>
      <c r="T39" s="361">
        <v>150</v>
      </c>
      <c r="U39" s="361">
        <f t="shared" si="2"/>
        <v>0</v>
      </c>
      <c r="V39" s="136"/>
      <c r="W39" s="136"/>
      <c r="Z39" s="89">
        <f>major!K27</f>
        <v>0</v>
      </c>
      <c r="AA39" s="89">
        <f>major!L27</f>
        <v>0</v>
      </c>
      <c r="AB39" s="49" t="s">
        <v>589</v>
      </c>
      <c r="AC39" s="261" t="s">
        <v>728</v>
      </c>
    </row>
    <row r="40" spans="2:29" ht="10.5" customHeight="1">
      <c r="B40" s="49" t="s">
        <v>729</v>
      </c>
      <c r="C40" s="51" t="s">
        <v>785</v>
      </c>
      <c r="D40" s="254" t="s">
        <v>348</v>
      </c>
      <c r="E40" s="91" t="s">
        <v>768</v>
      </c>
      <c r="F40" s="221">
        <v>10000</v>
      </c>
      <c r="G40" s="136">
        <v>300</v>
      </c>
      <c r="H40" s="136">
        <v>153</v>
      </c>
      <c r="I40" s="136">
        <v>0</v>
      </c>
      <c r="J40" s="136">
        <v>30</v>
      </c>
      <c r="K40" s="136">
        <v>280</v>
      </c>
      <c r="L40" s="136"/>
      <c r="M40" s="136">
        <v>250</v>
      </c>
      <c r="N40" s="136"/>
      <c r="O40" s="361">
        <f>Q40</f>
        <v>0</v>
      </c>
      <c r="P40" s="136"/>
      <c r="Q40" s="361">
        <f>S40</f>
        <v>0</v>
      </c>
      <c r="R40" s="136"/>
      <c r="S40" s="361">
        <f>U40</f>
        <v>0</v>
      </c>
      <c r="T40" s="361">
        <v>28</v>
      </c>
      <c r="U40" s="361">
        <f t="shared" si="2"/>
        <v>0</v>
      </c>
      <c r="V40" s="136"/>
      <c r="W40" s="136"/>
      <c r="Z40" s="89">
        <f>major!K28</f>
        <v>0</v>
      </c>
      <c r="AA40" s="89">
        <f>major!L28</f>
        <v>0</v>
      </c>
      <c r="AB40" s="49" t="s">
        <v>729</v>
      </c>
      <c r="AC40" s="261" t="s">
        <v>785</v>
      </c>
    </row>
    <row r="41" spans="2:29" ht="10.5" customHeight="1">
      <c r="B41" s="49" t="s">
        <v>517</v>
      </c>
      <c r="C41" s="51" t="s">
        <v>518</v>
      </c>
      <c r="D41" s="89" t="s">
        <v>433</v>
      </c>
      <c r="E41" s="91" t="s">
        <v>766</v>
      </c>
      <c r="F41" s="221">
        <v>22000</v>
      </c>
      <c r="G41" s="136"/>
      <c r="H41" s="136"/>
      <c r="I41" s="136"/>
      <c r="J41" s="136"/>
      <c r="K41" s="136"/>
      <c r="L41" s="136"/>
      <c r="M41" s="136"/>
      <c r="N41" s="136"/>
      <c r="O41" s="361">
        <f>Q41</f>
        <v>0</v>
      </c>
      <c r="P41" s="136"/>
      <c r="Q41" s="361">
        <f>S41</f>
        <v>0</v>
      </c>
      <c r="R41" s="136"/>
      <c r="S41" s="361">
        <f>U41</f>
        <v>0</v>
      </c>
      <c r="T41" s="361"/>
      <c r="U41" s="361">
        <f>Z41*F41/1000</f>
        <v>0</v>
      </c>
      <c r="V41" s="136"/>
      <c r="W41" s="136"/>
      <c r="AB41" s="49" t="s">
        <v>517</v>
      </c>
      <c r="AC41" s="261" t="s">
        <v>518</v>
      </c>
    </row>
    <row r="42" spans="2:29" ht="10.5" customHeight="1">
      <c r="B42" s="268" t="s">
        <v>501</v>
      </c>
      <c r="C42" s="51" t="s">
        <v>503</v>
      </c>
      <c r="D42" s="265" t="s">
        <v>502</v>
      </c>
      <c r="E42" s="91" t="s">
        <v>856</v>
      </c>
      <c r="F42" s="221">
        <v>23700</v>
      </c>
      <c r="G42" s="136">
        <v>488.2</v>
      </c>
      <c r="H42" s="136">
        <v>25.5</v>
      </c>
      <c r="I42" s="136">
        <v>327.1</v>
      </c>
      <c r="J42" s="136">
        <v>20.6</v>
      </c>
      <c r="K42" s="136">
        <v>383.9</v>
      </c>
      <c r="L42" s="136">
        <v>13.8</v>
      </c>
      <c r="M42" s="136">
        <v>383.9</v>
      </c>
      <c r="N42" s="136">
        <v>13.8</v>
      </c>
      <c r="O42" s="361">
        <v>393.4</v>
      </c>
      <c r="P42" s="136">
        <v>13.8</v>
      </c>
      <c r="Q42" s="361">
        <v>298.6</v>
      </c>
      <c r="R42" s="136">
        <v>13.8</v>
      </c>
      <c r="S42" s="361">
        <v>343.7</v>
      </c>
      <c r="T42" s="361">
        <v>16.2</v>
      </c>
      <c r="U42" s="361">
        <v>237</v>
      </c>
      <c r="V42" s="136">
        <v>253.6</v>
      </c>
      <c r="W42" s="136">
        <f>V42/U42*100</f>
        <v>107.00421940928271</v>
      </c>
      <c r="Z42" s="89">
        <f>major!K21</f>
        <v>10</v>
      </c>
      <c r="AA42" s="89">
        <f>major!L21</f>
        <v>10.7</v>
      </c>
      <c r="AB42" s="268" t="s">
        <v>501</v>
      </c>
      <c r="AC42" s="261" t="s">
        <v>503</v>
      </c>
    </row>
    <row r="43" spans="2:29" ht="10.5" customHeight="1">
      <c r="B43" s="49" t="s">
        <v>504</v>
      </c>
      <c r="C43" s="51" t="s">
        <v>786</v>
      </c>
      <c r="D43" s="254" t="s">
        <v>273</v>
      </c>
      <c r="E43" s="91" t="s">
        <v>270</v>
      </c>
      <c r="F43" s="221">
        <v>800</v>
      </c>
      <c r="G43" s="136"/>
      <c r="H43" s="136"/>
      <c r="I43" s="136"/>
      <c r="J43" s="136"/>
      <c r="K43" s="136"/>
      <c r="L43" s="136"/>
      <c r="M43" s="136"/>
      <c r="N43" s="136"/>
      <c r="O43" s="361">
        <f>Q43</f>
        <v>0</v>
      </c>
      <c r="P43" s="136"/>
      <c r="Q43" s="361">
        <f>S43</f>
        <v>0</v>
      </c>
      <c r="R43" s="136"/>
      <c r="S43" s="361">
        <f>U43</f>
        <v>0</v>
      </c>
      <c r="T43" s="361"/>
      <c r="U43" s="361">
        <f>Z43*F43/1000</f>
        <v>0</v>
      </c>
      <c r="V43" s="136"/>
      <c r="W43" s="136"/>
      <c r="AA43" s="136"/>
      <c r="AB43" s="49" t="s">
        <v>504</v>
      </c>
      <c r="AC43" s="261" t="s">
        <v>786</v>
      </c>
    </row>
    <row r="44" spans="2:29" ht="11.25" customHeight="1">
      <c r="B44" s="49" t="s">
        <v>666</v>
      </c>
      <c r="C44" s="51" t="s">
        <v>788</v>
      </c>
      <c r="D44" s="89" t="s">
        <v>313</v>
      </c>
      <c r="E44" s="91" t="s">
        <v>575</v>
      </c>
      <c r="F44" s="221">
        <v>1</v>
      </c>
      <c r="G44" s="136"/>
      <c r="H44" s="136"/>
      <c r="I44" s="136"/>
      <c r="J44" s="136"/>
      <c r="K44" s="136"/>
      <c r="L44" s="136"/>
      <c r="M44" s="136">
        <v>0.2</v>
      </c>
      <c r="N44" s="136"/>
      <c r="O44" s="361">
        <v>0.3</v>
      </c>
      <c r="P44" s="136"/>
      <c r="Q44" s="361">
        <v>0.4</v>
      </c>
      <c r="R44" s="136"/>
      <c r="S44" s="361">
        <v>0.3</v>
      </c>
      <c r="T44" s="361"/>
      <c r="U44" s="361">
        <v>0.1</v>
      </c>
      <c r="V44" s="136">
        <v>0.1</v>
      </c>
      <c r="W44" s="136">
        <f>V44/U44*100</f>
        <v>100</v>
      </c>
      <c r="Z44" s="89">
        <v>54</v>
      </c>
      <c r="AA44" s="89" t="e">
        <f>#REF!+#REF!+#REF!</f>
        <v>#REF!</v>
      </c>
      <c r="AB44" s="49" t="s">
        <v>787</v>
      </c>
      <c r="AC44" s="261" t="s">
        <v>788</v>
      </c>
    </row>
    <row r="45" spans="2:29" ht="10.5" customHeight="1">
      <c r="B45" s="269" t="s">
        <v>806</v>
      </c>
      <c r="C45" s="51" t="s">
        <v>64</v>
      </c>
      <c r="D45" s="254" t="s">
        <v>807</v>
      </c>
      <c r="E45" s="91" t="s">
        <v>808</v>
      </c>
      <c r="F45" s="221">
        <v>250</v>
      </c>
      <c r="G45" s="136"/>
      <c r="H45" s="136"/>
      <c r="I45" s="136"/>
      <c r="J45" s="136"/>
      <c r="K45" s="136">
        <v>29.9</v>
      </c>
      <c r="L45" s="136"/>
      <c r="M45" s="136">
        <v>36.1</v>
      </c>
      <c r="N45" s="136"/>
      <c r="O45" s="361">
        <v>29.9</v>
      </c>
      <c r="P45" s="136"/>
      <c r="Q45" s="361">
        <v>36.6</v>
      </c>
      <c r="R45" s="136"/>
      <c r="S45" s="361">
        <v>35.7</v>
      </c>
      <c r="T45" s="361">
        <v>119.4</v>
      </c>
      <c r="U45" s="361">
        <v>19</v>
      </c>
      <c r="V45" s="136">
        <v>21.8</v>
      </c>
      <c r="W45" s="136">
        <f>V45/U45*100</f>
        <v>114.73684210526316</v>
      </c>
      <c r="Z45" s="136">
        <v>76.1</v>
      </c>
      <c r="AA45" s="89">
        <v>87</v>
      </c>
      <c r="AB45" s="269" t="s">
        <v>806</v>
      </c>
      <c r="AC45" s="261" t="s">
        <v>789</v>
      </c>
    </row>
    <row r="46" spans="2:29" ht="10.5" customHeight="1">
      <c r="B46" s="269" t="s">
        <v>442</v>
      </c>
      <c r="C46" s="51"/>
      <c r="D46" s="254" t="s">
        <v>810</v>
      </c>
      <c r="E46" s="91" t="s">
        <v>808</v>
      </c>
      <c r="F46" s="221">
        <v>297</v>
      </c>
      <c r="G46" s="136"/>
      <c r="I46" s="136"/>
      <c r="J46" s="136"/>
      <c r="K46" s="136">
        <v>30.4</v>
      </c>
      <c r="L46" s="136"/>
      <c r="M46" s="136">
        <v>35.3</v>
      </c>
      <c r="N46" s="136"/>
      <c r="O46" s="361">
        <v>30.4</v>
      </c>
      <c r="P46" s="136"/>
      <c r="Q46" s="361">
        <v>37.3</v>
      </c>
      <c r="R46" s="136"/>
      <c r="S46" s="361">
        <v>27.4</v>
      </c>
      <c r="T46" s="361">
        <v>102.5</v>
      </c>
      <c r="U46" s="361">
        <v>15.3</v>
      </c>
      <c r="V46" s="136">
        <v>15.5</v>
      </c>
      <c r="W46" s="136">
        <f>V46/U46*100</f>
        <v>101.30718954248366</v>
      </c>
      <c r="Z46" s="136">
        <v>51.5</v>
      </c>
      <c r="AA46" s="89">
        <v>52.3</v>
      </c>
      <c r="AB46" s="269" t="s">
        <v>180</v>
      </c>
      <c r="AC46" s="261"/>
    </row>
    <row r="47" spans="2:29" ht="11.25" customHeight="1">
      <c r="B47" s="49" t="s">
        <v>144</v>
      </c>
      <c r="C47" s="183" t="s">
        <v>790</v>
      </c>
      <c r="D47" s="220"/>
      <c r="E47" s="90"/>
      <c r="F47" s="262"/>
      <c r="G47" s="90">
        <f>SUM(G30:G44)</f>
        <v>84938.1</v>
      </c>
      <c r="H47" s="90"/>
      <c r="I47" s="90">
        <f>SUM(I30:I44)</f>
        <v>109086.40000000001</v>
      </c>
      <c r="J47" s="90"/>
      <c r="K47" s="263">
        <f>SUM(K30:K44)</f>
        <v>120978.59999999998</v>
      </c>
      <c r="L47" s="263"/>
      <c r="M47" s="263">
        <f>SUM(M30:M45)</f>
        <v>128449.8</v>
      </c>
      <c r="N47" s="263"/>
      <c r="O47" s="263">
        <f>SUM(O30:O45)</f>
        <v>124248.89999999998</v>
      </c>
      <c r="P47" s="263"/>
      <c r="Q47" s="263">
        <f>SUM(Q30:Q46)</f>
        <v>144700.19999999998</v>
      </c>
      <c r="R47" s="263"/>
      <c r="S47" s="263">
        <f>SUM(S30:S46)</f>
        <v>108492.99999999999</v>
      </c>
      <c r="T47" s="263" t="e">
        <f>SUM(T30:T46)</f>
        <v>#REF!</v>
      </c>
      <c r="U47" s="263">
        <f>SUM(U30:U46)</f>
        <v>51267.6</v>
      </c>
      <c r="V47" s="263">
        <f>SUM(V30:V46)</f>
        <v>35841.4</v>
      </c>
      <c r="W47" s="263">
        <f>V47/U47*100</f>
        <v>69.91043075938799</v>
      </c>
      <c r="AB47" s="49" t="s">
        <v>144</v>
      </c>
      <c r="AC47" s="261" t="s">
        <v>790</v>
      </c>
    </row>
    <row r="48" spans="2:29" ht="10.5">
      <c r="B48" s="107" t="s">
        <v>791</v>
      </c>
      <c r="C48" s="186" t="s">
        <v>338</v>
      </c>
      <c r="D48" s="122"/>
      <c r="E48" s="110"/>
      <c r="F48" s="255"/>
      <c r="G48" s="239">
        <f>G19+G28+G47</f>
        <v>455608</v>
      </c>
      <c r="H48" s="239"/>
      <c r="I48" s="239">
        <f>I19+I28+I47</f>
        <v>328412.9</v>
      </c>
      <c r="J48" s="239"/>
      <c r="K48" s="239">
        <f>SUM(K19,K28,K47)</f>
        <v>259264.3</v>
      </c>
      <c r="L48" s="239"/>
      <c r="M48" s="239">
        <f>SUM(M19,M28,M47)</f>
        <v>337140.3</v>
      </c>
      <c r="N48" s="239"/>
      <c r="O48" s="239">
        <f>SUM(O19,O28,O47)</f>
        <v>1557022.9999999998</v>
      </c>
      <c r="P48" s="239"/>
      <c r="Q48" s="239">
        <f>SUM(Q19,Q28,Q47)</f>
        <v>2019379.2</v>
      </c>
      <c r="R48" s="239"/>
      <c r="S48" s="239">
        <f>SUM(S19,S28,S47)</f>
        <v>2400666.7</v>
      </c>
      <c r="T48" s="239"/>
      <c r="U48" s="239">
        <f>SUM(U19,U28,U47)</f>
        <v>112249.2</v>
      </c>
      <c r="V48" s="239">
        <f>SUM(V19,V28,V47)</f>
        <v>109013.1</v>
      </c>
      <c r="W48" s="239">
        <f>V48/U48*100</f>
        <v>97.1170395869191</v>
      </c>
      <c r="AB48" s="107" t="s">
        <v>791</v>
      </c>
      <c r="AC48" s="266" t="s">
        <v>338</v>
      </c>
    </row>
    <row r="49" spans="2:6" ht="11.25" customHeight="1">
      <c r="B49" s="54"/>
      <c r="F49" s="89" t="s">
        <v>505</v>
      </c>
    </row>
    <row r="50" spans="2:6" ht="10.5" customHeight="1">
      <c r="B50" s="54"/>
      <c r="F50" s="91" t="s">
        <v>506</v>
      </c>
    </row>
    <row r="51" ht="10.5">
      <c r="B51" s="54"/>
    </row>
    <row r="52" spans="2:14" ht="12.75" customHeight="1">
      <c r="B52" s="54"/>
      <c r="K52" s="89" t="s">
        <v>614</v>
      </c>
      <c r="M52" s="267"/>
      <c r="N52" s="267"/>
    </row>
    <row r="53" spans="1:28" ht="10.5">
      <c r="A53" s="105"/>
      <c r="B53" s="160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AB53" s="87"/>
    </row>
    <row r="54" spans="2:13" ht="10.5">
      <c r="B54" s="54"/>
      <c r="M54" s="89" t="s">
        <v>614</v>
      </c>
    </row>
    <row r="55" spans="2:28" ht="10.5">
      <c r="B55" s="160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AB55" s="87"/>
    </row>
    <row r="56" ht="10.5">
      <c r="B56" s="54"/>
    </row>
    <row r="57" ht="10.5">
      <c r="B57" s="54"/>
    </row>
    <row r="58" ht="10.5">
      <c r="B58" s="54"/>
    </row>
    <row r="59" ht="10.5">
      <c r="B59" s="54"/>
    </row>
    <row r="60" ht="10.5">
      <c r="B60" s="54"/>
    </row>
    <row r="61" ht="10.5">
      <c r="B61" s="54"/>
    </row>
    <row r="62" ht="10.5">
      <c r="B62" s="54"/>
    </row>
    <row r="63" ht="10.5">
      <c r="B63" s="54"/>
    </row>
    <row r="64" ht="10.5">
      <c r="B64" s="54"/>
    </row>
    <row r="65" ht="10.5">
      <c r="B65" s="54"/>
    </row>
    <row r="66" ht="10.5">
      <c r="B66" s="54"/>
    </row>
    <row r="67" ht="10.5">
      <c r="B67" s="54"/>
    </row>
    <row r="68" ht="10.5">
      <c r="B68" s="54"/>
    </row>
    <row r="69" ht="10.5">
      <c r="B69" s="54"/>
    </row>
    <row r="70" ht="10.5">
      <c r="B70" s="54"/>
    </row>
    <row r="71" ht="10.5">
      <c r="B71" s="54"/>
    </row>
    <row r="72" ht="10.5">
      <c r="B72" s="54"/>
    </row>
    <row r="73" ht="10.5">
      <c r="B73" s="54"/>
    </row>
    <row r="74" ht="10.5">
      <c r="B74" s="54"/>
    </row>
    <row r="75" ht="10.5">
      <c r="B75" s="54"/>
    </row>
    <row r="76" ht="10.5">
      <c r="B76" s="54"/>
    </row>
    <row r="77" ht="10.5">
      <c r="B77" s="54"/>
    </row>
    <row r="78" ht="10.5">
      <c r="B78" s="54"/>
    </row>
    <row r="79" ht="10.5">
      <c r="B79" s="54"/>
    </row>
    <row r="80" ht="10.5">
      <c r="B80" s="54"/>
    </row>
    <row r="81" ht="10.5">
      <c r="B81" s="54"/>
    </row>
    <row r="82" ht="10.5">
      <c r="B82" s="54"/>
    </row>
    <row r="83" ht="10.5">
      <c r="B83" s="54"/>
    </row>
    <row r="84" ht="10.5">
      <c r="B84" s="54"/>
    </row>
    <row r="85" ht="10.5">
      <c r="B85" s="54"/>
    </row>
    <row r="86" ht="10.5">
      <c r="B86" s="54"/>
    </row>
    <row r="87" ht="10.5">
      <c r="B87" s="54"/>
    </row>
    <row r="88" ht="10.5">
      <c r="B88" s="54"/>
    </row>
    <row r="89" ht="10.5">
      <c r="B89" s="54"/>
    </row>
    <row r="90" ht="10.5">
      <c r="B90" s="54"/>
    </row>
    <row r="91" ht="10.5">
      <c r="B91" s="54"/>
    </row>
    <row r="92" ht="10.5">
      <c r="B92" s="54"/>
    </row>
    <row r="93" ht="10.5">
      <c r="B93" s="54"/>
    </row>
    <row r="94" ht="10.5">
      <c r="B94" s="54"/>
    </row>
    <row r="95" ht="10.5">
      <c r="B95" s="54"/>
    </row>
    <row r="96" ht="10.5">
      <c r="B96" s="54"/>
    </row>
    <row r="97" ht="10.5">
      <c r="B97" s="54"/>
    </row>
    <row r="98" ht="10.5">
      <c r="B98" s="54"/>
    </row>
    <row r="99" ht="10.5">
      <c r="B99" s="54"/>
    </row>
    <row r="100" ht="10.5">
      <c r="B100" s="54"/>
    </row>
    <row r="101" ht="10.5">
      <c r="B101" s="54"/>
    </row>
    <row r="102" ht="10.5">
      <c r="B102" s="54"/>
    </row>
    <row r="103" ht="10.5">
      <c r="B103" s="54"/>
    </row>
    <row r="104" ht="10.5">
      <c r="B104" s="54"/>
    </row>
    <row r="105" ht="10.5">
      <c r="B105" s="54"/>
    </row>
    <row r="106" ht="10.5">
      <c r="B106" s="54"/>
    </row>
    <row r="107" ht="10.5">
      <c r="B107" s="54"/>
    </row>
    <row r="108" ht="10.5">
      <c r="B108" s="54"/>
    </row>
    <row r="109" ht="10.5">
      <c r="B109" s="54"/>
    </row>
    <row r="110" ht="10.5">
      <c r="B110" s="54"/>
    </row>
    <row r="111" ht="10.5">
      <c r="B111" s="54"/>
    </row>
    <row r="112" ht="10.5">
      <c r="B112" s="54"/>
    </row>
    <row r="113" ht="10.5">
      <c r="B113" s="54"/>
    </row>
    <row r="114" ht="10.5">
      <c r="B114" s="54"/>
    </row>
    <row r="115" ht="10.5">
      <c r="B115" s="54"/>
    </row>
    <row r="116" ht="10.5">
      <c r="B116" s="54"/>
    </row>
    <row r="117" ht="10.5">
      <c r="B117" s="54"/>
    </row>
    <row r="118" ht="10.5">
      <c r="B118" s="54"/>
    </row>
    <row r="119" ht="10.5">
      <c r="B119" s="54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Mon,Regular"&amp;8&amp;UÁ¿ëýã 10. Àæ ¿éëäâýð</oddHeader>
    <oddFooter xml:space="preserve">&amp;R&amp;"Arial Mon,Regular"&amp;18 34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="120" zoomScaleNormal="120" zoomScalePageLayoutView="0" workbookViewId="0" topLeftCell="D10">
      <selection activeCell="A1" sqref="A1:P41"/>
    </sheetView>
  </sheetViews>
  <sheetFormatPr defaultColWidth="9.00390625" defaultRowHeight="12.75"/>
  <cols>
    <col min="1" max="1" width="4.75390625" style="89" customWidth="1"/>
    <col min="2" max="2" width="6.375" style="89" customWidth="1"/>
    <col min="3" max="3" width="7.75390625" style="89" customWidth="1"/>
    <col min="4" max="5" width="8.375" style="89" customWidth="1"/>
    <col min="6" max="6" width="8.75390625" style="89" customWidth="1"/>
    <col min="7" max="7" width="10.125" style="89" customWidth="1"/>
    <col min="8" max="8" width="12.00390625" style="89" customWidth="1"/>
    <col min="9" max="9" width="7.75390625" style="89" customWidth="1"/>
    <col min="10" max="10" width="5.25390625" style="89" customWidth="1"/>
    <col min="11" max="11" width="9.875" style="89" customWidth="1"/>
    <col min="12" max="12" width="8.375" style="89" customWidth="1"/>
    <col min="13" max="13" width="8.00390625" style="89" customWidth="1"/>
    <col min="14" max="14" width="9.25390625" style="89" customWidth="1"/>
    <col min="15" max="15" width="7.875" style="89" customWidth="1"/>
    <col min="16" max="16" width="12.75390625" style="89" customWidth="1"/>
    <col min="17" max="17" width="12.375" style="89" customWidth="1"/>
    <col min="18" max="18" width="8.75390625" style="89" customWidth="1"/>
    <col min="19" max="19" width="7.875" style="89" customWidth="1"/>
    <col min="20" max="20" width="8.375" style="89" customWidth="1"/>
    <col min="21" max="23" width="5.25390625" style="89" customWidth="1"/>
    <col min="24" max="24" width="8.375" style="89" customWidth="1"/>
    <col min="25" max="25" width="8.75390625" style="89" customWidth="1"/>
    <col min="26" max="26" width="5.125" style="89" customWidth="1"/>
    <col min="27" max="27" width="5.25390625" style="89" customWidth="1"/>
    <col min="28" max="28" width="6.25390625" style="89" customWidth="1"/>
    <col min="29" max="29" width="5.00390625" style="89" customWidth="1"/>
    <col min="30" max="30" width="5.125" style="89" customWidth="1"/>
    <col min="31" max="31" width="4.75390625" style="89" customWidth="1"/>
    <col min="32" max="32" width="4.875" style="89" customWidth="1"/>
    <col min="33" max="33" width="3.875" style="89" customWidth="1"/>
    <col min="34" max="34" width="4.75390625" style="89" customWidth="1"/>
    <col min="35" max="35" width="4.125" style="89" customWidth="1"/>
    <col min="36" max="36" width="4.75390625" style="89" customWidth="1"/>
    <col min="37" max="37" width="4.25390625" style="89" customWidth="1"/>
    <col min="38" max="38" width="4.375" style="89" customWidth="1"/>
    <col min="39" max="40" width="4.875" style="89" customWidth="1"/>
    <col min="41" max="42" width="4.125" style="89" customWidth="1"/>
    <col min="43" max="43" width="3.375" style="89" customWidth="1"/>
    <col min="44" max="44" width="4.875" style="89" customWidth="1"/>
    <col min="45" max="45" width="4.375" style="89" customWidth="1"/>
    <col min="46" max="46" width="4.875" style="89" customWidth="1"/>
    <col min="47" max="47" width="3.75390625" style="89" customWidth="1"/>
    <col min="48" max="48" width="5.00390625" style="89" customWidth="1"/>
    <col min="49" max="49" width="4.375" style="89" customWidth="1"/>
    <col min="50" max="50" width="4.25390625" style="89" customWidth="1"/>
    <col min="51" max="51" width="5.75390625" style="89" customWidth="1"/>
    <col min="52" max="52" width="4.75390625" style="89" customWidth="1"/>
    <col min="53" max="53" width="5.375" style="89" customWidth="1"/>
    <col min="54" max="54" width="6.125" style="89" customWidth="1"/>
    <col min="55" max="55" width="6.00390625" style="89" customWidth="1"/>
    <col min="56" max="56" width="6.25390625" style="89" customWidth="1"/>
    <col min="57" max="57" width="6.375" style="89" customWidth="1"/>
    <col min="58" max="58" width="4.375" style="89" customWidth="1"/>
    <col min="59" max="59" width="5.125" style="89" customWidth="1"/>
    <col min="60" max="16384" width="9.125" style="89" customWidth="1"/>
  </cols>
  <sheetData>
    <row r="1" spans="18:42" ht="9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6:18" ht="12">
      <c r="F2" s="956" t="s">
        <v>640</v>
      </c>
      <c r="G2" s="956"/>
      <c r="H2" s="956"/>
      <c r="I2" s="387"/>
      <c r="R2" s="136"/>
    </row>
    <row r="3" spans="6:50" ht="12">
      <c r="F3" s="958" t="s">
        <v>641</v>
      </c>
      <c r="G3" s="958"/>
      <c r="R3" s="136"/>
      <c r="AX3" s="92"/>
    </row>
    <row r="4" spans="3:52" ht="12.75">
      <c r="C4" s="169" t="s">
        <v>642</v>
      </c>
      <c r="D4" s="118"/>
      <c r="E4" s="118"/>
      <c r="F4" s="118"/>
      <c r="G4" s="118"/>
      <c r="K4" s="169" t="s">
        <v>530</v>
      </c>
      <c r="L4" s="125"/>
      <c r="M4" s="118"/>
      <c r="N4" s="118"/>
      <c r="O4" s="118"/>
      <c r="R4" s="136"/>
      <c r="AV4" s="92"/>
      <c r="AW4" s="92"/>
      <c r="AX4" s="92"/>
      <c r="AY4" s="92"/>
      <c r="AZ4" s="92"/>
    </row>
    <row r="5" spans="3:52" ht="12">
      <c r="C5" s="174" t="s">
        <v>529</v>
      </c>
      <c r="K5" s="174" t="s">
        <v>840</v>
      </c>
      <c r="L5" s="125"/>
      <c r="R5" s="136"/>
      <c r="AV5" s="92"/>
      <c r="AW5" s="92"/>
      <c r="AX5" s="92"/>
      <c r="AY5" s="92"/>
      <c r="AZ5" s="92"/>
    </row>
    <row r="6" spans="2:52" ht="12.75" customHeight="1">
      <c r="B6" s="94"/>
      <c r="C6" s="94"/>
      <c r="D6" s="94"/>
      <c r="R6" s="136"/>
      <c r="AV6" s="92"/>
      <c r="AW6" s="92"/>
      <c r="AX6" s="92"/>
      <c r="AY6" s="92"/>
      <c r="AZ6" s="92"/>
    </row>
    <row r="7" spans="1:60" ht="76.5" customHeight="1">
      <c r="A7" s="92"/>
      <c r="B7" s="331" t="s">
        <v>364</v>
      </c>
      <c r="C7" s="332" t="s">
        <v>52</v>
      </c>
      <c r="D7" s="328" t="s">
        <v>913</v>
      </c>
      <c r="E7" s="333" t="s">
        <v>914</v>
      </c>
      <c r="F7" s="328" t="s">
        <v>915</v>
      </c>
      <c r="G7" s="333" t="s">
        <v>12</v>
      </c>
      <c r="H7" s="329" t="s">
        <v>13</v>
      </c>
      <c r="I7" s="329" t="s">
        <v>964</v>
      </c>
      <c r="J7" s="92"/>
      <c r="K7" s="330" t="s">
        <v>707</v>
      </c>
      <c r="L7" s="251" t="s">
        <v>822</v>
      </c>
      <c r="M7" s="251" t="s">
        <v>823</v>
      </c>
      <c r="N7" s="251" t="s">
        <v>824</v>
      </c>
      <c r="O7" s="251" t="s">
        <v>825</v>
      </c>
      <c r="P7" s="329" t="s">
        <v>826</v>
      </c>
      <c r="Q7" s="92"/>
      <c r="R7" s="136"/>
      <c r="AV7" s="213"/>
      <c r="AW7" s="213"/>
      <c r="AX7" s="213"/>
      <c r="AY7" s="213"/>
      <c r="AZ7" s="213"/>
      <c r="BA7" s="321"/>
      <c r="BB7" s="321"/>
      <c r="BC7" s="321"/>
      <c r="BD7" s="321"/>
      <c r="BE7" s="321"/>
      <c r="BF7" s="321"/>
      <c r="BG7" s="321"/>
      <c r="BH7" s="321"/>
    </row>
    <row r="8" spans="2:52" ht="9">
      <c r="B8" s="89" t="s">
        <v>739</v>
      </c>
      <c r="C8" s="109" t="s">
        <v>653</v>
      </c>
      <c r="D8" s="161">
        <v>13</v>
      </c>
      <c r="E8" s="161">
        <v>3</v>
      </c>
      <c r="F8" s="162">
        <v>5489</v>
      </c>
      <c r="G8" s="161">
        <v>2055</v>
      </c>
      <c r="H8" s="137">
        <f>G8/F8*100</f>
        <v>37.4385133904172</v>
      </c>
      <c r="I8" s="388">
        <f>Q8/R8*10000</f>
        <v>19.058509624547362</v>
      </c>
      <c r="J8" s="92"/>
      <c r="K8" s="163" t="s">
        <v>9</v>
      </c>
      <c r="L8" s="166">
        <v>2282</v>
      </c>
      <c r="M8" s="166">
        <v>2262</v>
      </c>
      <c r="N8" s="166">
        <v>4</v>
      </c>
      <c r="O8" s="166">
        <v>53</v>
      </c>
      <c r="P8" s="164">
        <v>21</v>
      </c>
      <c r="Q8" s="89">
        <v>10</v>
      </c>
      <c r="R8" s="315">
        <v>5247</v>
      </c>
      <c r="AV8" s="92"/>
      <c r="AW8" s="92"/>
      <c r="AX8" s="92"/>
      <c r="AY8" s="92"/>
      <c r="AZ8" s="92"/>
    </row>
    <row r="9" spans="2:52" ht="9">
      <c r="B9" s="89" t="s">
        <v>740</v>
      </c>
      <c r="C9" s="109" t="s">
        <v>285</v>
      </c>
      <c r="D9" s="164">
        <v>13</v>
      </c>
      <c r="E9" s="164">
        <v>3</v>
      </c>
      <c r="F9" s="164">
        <v>2567</v>
      </c>
      <c r="G9" s="164">
        <v>1539</v>
      </c>
      <c r="H9" s="137">
        <f>G9/F9*100</f>
        <v>59.953252824308535</v>
      </c>
      <c r="I9" s="388">
        <f aca="true" t="shared" si="0" ref="I9:I32">Q9/R9*10000</f>
        <v>10.683760683760685</v>
      </c>
      <c r="J9" s="92"/>
      <c r="K9" s="163" t="s">
        <v>837</v>
      </c>
      <c r="L9" s="166">
        <v>2038</v>
      </c>
      <c r="M9" s="166">
        <v>2033</v>
      </c>
      <c r="N9" s="166">
        <v>8</v>
      </c>
      <c r="O9" s="166">
        <v>50</v>
      </c>
      <c r="P9" s="164">
        <v>14</v>
      </c>
      <c r="Q9" s="89">
        <v>4</v>
      </c>
      <c r="R9" s="315">
        <v>3744</v>
      </c>
      <c r="AV9" s="92"/>
      <c r="AW9" s="92"/>
      <c r="AX9" s="92"/>
      <c r="AY9" s="92"/>
      <c r="AZ9" s="92"/>
    </row>
    <row r="10" spans="2:52" ht="9">
      <c r="B10" s="89" t="s">
        <v>741</v>
      </c>
      <c r="C10" s="109" t="s">
        <v>286</v>
      </c>
      <c r="D10" s="164">
        <v>13</v>
      </c>
      <c r="E10" s="164">
        <v>2</v>
      </c>
      <c r="F10" s="164">
        <v>3516</v>
      </c>
      <c r="G10" s="164">
        <v>1262</v>
      </c>
      <c r="H10" s="137">
        <f>G10/F10*100</f>
        <v>35.89306029579067</v>
      </c>
      <c r="I10" s="388">
        <f t="shared" si="0"/>
        <v>3.417634996582365</v>
      </c>
      <c r="J10" s="92"/>
      <c r="K10" s="163" t="s">
        <v>874</v>
      </c>
      <c r="L10" s="164">
        <v>1905</v>
      </c>
      <c r="M10" s="164">
        <v>1908</v>
      </c>
      <c r="N10" s="164">
        <v>2</v>
      </c>
      <c r="O10" s="164">
        <v>47</v>
      </c>
      <c r="P10" s="164">
        <v>12</v>
      </c>
      <c r="Q10" s="89">
        <v>1</v>
      </c>
      <c r="R10" s="315">
        <v>2926</v>
      </c>
      <c r="AV10" s="92"/>
      <c r="AW10" s="92"/>
      <c r="AX10" s="92"/>
      <c r="AY10" s="92"/>
      <c r="AZ10" s="92"/>
    </row>
    <row r="11" spans="2:52" ht="9">
      <c r="B11" s="89" t="s">
        <v>742</v>
      </c>
      <c r="C11" s="109" t="s">
        <v>287</v>
      </c>
      <c r="D11" s="164">
        <v>20</v>
      </c>
      <c r="E11" s="164">
        <v>4</v>
      </c>
      <c r="F11" s="164">
        <v>7439</v>
      </c>
      <c r="G11" s="164">
        <v>5563</v>
      </c>
      <c r="H11" s="137">
        <f>G11/F11*100</f>
        <v>74.7815566608415</v>
      </c>
      <c r="I11" s="388">
        <f t="shared" si="0"/>
        <v>13.763271726307511</v>
      </c>
      <c r="J11" s="92"/>
      <c r="K11" s="163" t="s">
        <v>818</v>
      </c>
      <c r="L11" s="164">
        <v>1648</v>
      </c>
      <c r="M11" s="164">
        <v>1648</v>
      </c>
      <c r="N11" s="164">
        <v>1</v>
      </c>
      <c r="O11" s="164">
        <v>39</v>
      </c>
      <c r="P11" s="164">
        <v>18</v>
      </c>
      <c r="Q11" s="89">
        <v>7</v>
      </c>
      <c r="R11" s="315">
        <v>5086</v>
      </c>
      <c r="AW11" s="92"/>
      <c r="AX11" s="92"/>
      <c r="AY11" s="92"/>
      <c r="AZ11" s="92"/>
    </row>
    <row r="12" spans="3:52" ht="12.75">
      <c r="C12" s="109"/>
      <c r="D12" s="165"/>
      <c r="E12" s="165"/>
      <c r="F12" s="165"/>
      <c r="G12" s="165"/>
      <c r="H12" s="137"/>
      <c r="I12" s="388"/>
      <c r="J12" s="92"/>
      <c r="K12" s="164" t="s">
        <v>597</v>
      </c>
      <c r="L12" s="164">
        <v>1546</v>
      </c>
      <c r="M12" s="164">
        <v>1545</v>
      </c>
      <c r="N12" s="164">
        <v>2</v>
      </c>
      <c r="O12" s="164">
        <v>28</v>
      </c>
      <c r="P12" s="164">
        <v>14</v>
      </c>
      <c r="Q12"/>
      <c r="R12" s="315">
        <v>0</v>
      </c>
      <c r="AW12" s="92"/>
      <c r="AX12" s="92"/>
      <c r="AY12" s="92"/>
      <c r="AZ12" s="92"/>
    </row>
    <row r="13" spans="2:52" ht="9">
      <c r="B13" s="89" t="s">
        <v>743</v>
      </c>
      <c r="C13" s="109" t="s">
        <v>288</v>
      </c>
      <c r="D13" s="164">
        <v>15</v>
      </c>
      <c r="E13" s="164">
        <v>2</v>
      </c>
      <c r="F13" s="164">
        <v>3688</v>
      </c>
      <c r="G13" s="164">
        <v>1447</v>
      </c>
      <c r="H13" s="137">
        <f>G13/F13*100</f>
        <v>39.235357917570504</v>
      </c>
      <c r="I13" s="388">
        <f t="shared" si="0"/>
        <v>6.898930665746809</v>
      </c>
      <c r="J13" s="92"/>
      <c r="K13" s="164" t="s">
        <v>866</v>
      </c>
      <c r="L13" s="164">
        <v>1454</v>
      </c>
      <c r="M13" s="164">
        <v>1449</v>
      </c>
      <c r="N13" s="164">
        <v>3</v>
      </c>
      <c r="O13" s="164">
        <v>34</v>
      </c>
      <c r="P13" s="164">
        <v>5</v>
      </c>
      <c r="Q13" s="89">
        <v>4</v>
      </c>
      <c r="R13" s="315">
        <v>5798</v>
      </c>
      <c r="AW13" s="92"/>
      <c r="AX13" s="92"/>
      <c r="AY13" s="92"/>
      <c r="AZ13" s="92"/>
    </row>
    <row r="14" spans="2:52" ht="9">
      <c r="B14" s="89" t="s">
        <v>744</v>
      </c>
      <c r="C14" s="109" t="s">
        <v>289</v>
      </c>
      <c r="D14" s="164">
        <v>20</v>
      </c>
      <c r="E14" s="164">
        <v>5</v>
      </c>
      <c r="F14" s="164">
        <v>3526</v>
      </c>
      <c r="G14" s="164">
        <v>1111</v>
      </c>
      <c r="H14" s="137">
        <f>G14/F14*100</f>
        <v>31.508791832104365</v>
      </c>
      <c r="I14" s="388">
        <f t="shared" si="0"/>
        <v>3.370975897522333</v>
      </c>
      <c r="J14" s="92"/>
      <c r="K14" s="164" t="s">
        <v>191</v>
      </c>
      <c r="L14" s="164">
        <v>1556</v>
      </c>
      <c r="M14" s="164">
        <v>1549</v>
      </c>
      <c r="N14" s="164">
        <v>0</v>
      </c>
      <c r="O14" s="164">
        <v>26</v>
      </c>
      <c r="P14" s="164">
        <v>8</v>
      </c>
      <c r="Q14" s="89">
        <v>2</v>
      </c>
      <c r="R14" s="315">
        <v>5933</v>
      </c>
      <c r="AW14" s="92"/>
      <c r="AX14" s="92"/>
      <c r="AY14" s="92"/>
      <c r="AZ14" s="92"/>
    </row>
    <row r="15" spans="2:52" ht="9">
      <c r="B15" s="89" t="s">
        <v>406</v>
      </c>
      <c r="C15" s="109" t="s">
        <v>290</v>
      </c>
      <c r="D15" s="164">
        <v>13</v>
      </c>
      <c r="E15" s="164">
        <v>3</v>
      </c>
      <c r="F15" s="164">
        <v>4415</v>
      </c>
      <c r="G15" s="164">
        <v>755</v>
      </c>
      <c r="H15" s="137">
        <f>G15/F15*100</f>
        <v>17.10079275198188</v>
      </c>
      <c r="I15" s="388">
        <f t="shared" si="0"/>
        <v>0</v>
      </c>
      <c r="J15" s="92"/>
      <c r="K15" s="164" t="s">
        <v>336</v>
      </c>
      <c r="L15" s="164">
        <v>1742</v>
      </c>
      <c r="M15" s="164">
        <v>1741</v>
      </c>
      <c r="N15" s="164">
        <v>1</v>
      </c>
      <c r="O15" s="164">
        <v>31</v>
      </c>
      <c r="P15" s="164">
        <v>4</v>
      </c>
      <c r="Q15" s="89">
        <v>0</v>
      </c>
      <c r="R15" s="315">
        <v>4111</v>
      </c>
      <c r="AW15" s="92"/>
      <c r="AX15" s="92"/>
      <c r="AY15" s="92"/>
      <c r="AZ15" s="92"/>
    </row>
    <row r="16" spans="2:52" ht="9">
      <c r="B16" s="89" t="s">
        <v>407</v>
      </c>
      <c r="C16" s="109" t="s">
        <v>291</v>
      </c>
      <c r="D16" s="164">
        <v>13</v>
      </c>
      <c r="E16" s="164">
        <v>3</v>
      </c>
      <c r="F16" s="164">
        <v>3840</v>
      </c>
      <c r="G16" s="164">
        <v>1774</v>
      </c>
      <c r="H16" s="137">
        <f>G16/F16*100</f>
        <v>46.197916666666664</v>
      </c>
      <c r="I16" s="388">
        <f t="shared" si="0"/>
        <v>2.6226068712300026</v>
      </c>
      <c r="J16" s="92"/>
      <c r="K16" s="164" t="s">
        <v>356</v>
      </c>
      <c r="L16" s="164">
        <v>1989</v>
      </c>
      <c r="M16" s="164">
        <v>1990</v>
      </c>
      <c r="N16" s="164">
        <v>0</v>
      </c>
      <c r="O16" s="164">
        <v>57</v>
      </c>
      <c r="P16" s="164">
        <v>6</v>
      </c>
      <c r="Q16" s="89">
        <v>1</v>
      </c>
      <c r="R16" s="315">
        <v>3813</v>
      </c>
      <c r="AW16" s="92"/>
      <c r="AX16" s="92"/>
      <c r="AY16" s="92"/>
      <c r="AZ16" s="92"/>
    </row>
    <row r="17" spans="4:52" ht="12.75">
      <c r="D17" s="165"/>
      <c r="E17" s="165"/>
      <c r="F17" s="165"/>
      <c r="G17" s="165"/>
      <c r="H17" s="137"/>
      <c r="I17" s="388"/>
      <c r="J17" s="92"/>
      <c r="K17" s="322" t="s">
        <v>944</v>
      </c>
      <c r="L17" s="322">
        <v>2045</v>
      </c>
      <c r="M17" s="322">
        <v>2049</v>
      </c>
      <c r="N17" s="322">
        <v>1</v>
      </c>
      <c r="O17" s="322">
        <v>53</v>
      </c>
      <c r="P17" s="322">
        <v>6</v>
      </c>
      <c r="Q17"/>
      <c r="R17" s="315">
        <v>0</v>
      </c>
      <c r="AV17" s="92"/>
      <c r="AW17" s="92"/>
      <c r="AX17" s="92"/>
      <c r="AY17" s="92"/>
      <c r="AZ17" s="92"/>
    </row>
    <row r="18" spans="2:52" ht="9">
      <c r="B18" s="89" t="s">
        <v>397</v>
      </c>
      <c r="C18" s="109" t="s">
        <v>292</v>
      </c>
      <c r="D18" s="164">
        <v>13</v>
      </c>
      <c r="E18" s="164">
        <v>3</v>
      </c>
      <c r="F18" s="164">
        <v>3019</v>
      </c>
      <c r="G18" s="164">
        <v>1218</v>
      </c>
      <c r="H18" s="137">
        <f>G18/F18*100</f>
        <v>40.34448492878436</v>
      </c>
      <c r="I18" s="388">
        <f t="shared" si="0"/>
        <v>2.735229759299781</v>
      </c>
      <c r="J18" s="92"/>
      <c r="K18" s="164" t="s">
        <v>357</v>
      </c>
      <c r="L18" s="164">
        <v>158</v>
      </c>
      <c r="M18" s="164">
        <v>157</v>
      </c>
      <c r="N18" s="164">
        <v>0</v>
      </c>
      <c r="O18" s="164">
        <v>3</v>
      </c>
      <c r="P18" s="164">
        <v>1</v>
      </c>
      <c r="Q18" s="89">
        <v>1</v>
      </c>
      <c r="R18" s="315">
        <v>3656</v>
      </c>
      <c r="AV18" s="92"/>
      <c r="AW18" s="92"/>
      <c r="AX18" s="92"/>
      <c r="AY18" s="92"/>
      <c r="AZ18" s="92"/>
    </row>
    <row r="19" spans="2:75" ht="9">
      <c r="B19" s="89" t="s">
        <v>398</v>
      </c>
      <c r="C19" s="109" t="s">
        <v>293</v>
      </c>
      <c r="D19" s="164">
        <v>13</v>
      </c>
      <c r="E19" s="164">
        <v>3</v>
      </c>
      <c r="F19" s="164">
        <v>5477</v>
      </c>
      <c r="G19" s="164">
        <v>3348</v>
      </c>
      <c r="H19" s="137">
        <f>G19/F19*100</f>
        <v>61.12835493883513</v>
      </c>
      <c r="I19" s="388">
        <f t="shared" si="0"/>
        <v>10.400416016640667</v>
      </c>
      <c r="J19" s="92"/>
      <c r="K19" s="164" t="s">
        <v>945</v>
      </c>
      <c r="L19" s="164">
        <v>300</v>
      </c>
      <c r="M19" s="164">
        <v>299</v>
      </c>
      <c r="N19" s="164">
        <v>0</v>
      </c>
      <c r="O19" s="164">
        <v>9</v>
      </c>
      <c r="P19" s="164">
        <v>1</v>
      </c>
      <c r="Q19" s="92">
        <v>4</v>
      </c>
      <c r="R19" s="315">
        <v>3846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</row>
    <row r="20" spans="2:52" ht="9">
      <c r="B20" s="89" t="s">
        <v>706</v>
      </c>
      <c r="C20" s="109" t="s">
        <v>294</v>
      </c>
      <c r="D20" s="164">
        <v>13</v>
      </c>
      <c r="E20" s="164">
        <v>2</v>
      </c>
      <c r="F20" s="164">
        <v>4229</v>
      </c>
      <c r="G20" s="164">
        <v>1412</v>
      </c>
      <c r="H20" s="137">
        <f>G20/F20*100</f>
        <v>33.388507921494444</v>
      </c>
      <c r="I20" s="388">
        <f>Q20/R20*10000</f>
        <v>25.789813023855576</v>
      </c>
      <c r="J20" s="92"/>
      <c r="K20" s="164" t="s">
        <v>956</v>
      </c>
      <c r="L20" s="164">
        <v>487</v>
      </c>
      <c r="M20" s="164">
        <v>486</v>
      </c>
      <c r="N20" s="164">
        <v>0</v>
      </c>
      <c r="O20" s="164">
        <v>12</v>
      </c>
      <c r="P20" s="164">
        <v>1</v>
      </c>
      <c r="Q20" s="89">
        <v>8</v>
      </c>
      <c r="R20" s="315">
        <v>3102</v>
      </c>
      <c r="AV20" s="92"/>
      <c r="AW20" s="92"/>
      <c r="AX20" s="92"/>
      <c r="AY20" s="92"/>
      <c r="AZ20" s="92"/>
    </row>
    <row r="21" spans="2:52" ht="9">
      <c r="B21" s="89" t="s">
        <v>408</v>
      </c>
      <c r="C21" s="109" t="s">
        <v>295</v>
      </c>
      <c r="D21" s="164">
        <v>13</v>
      </c>
      <c r="E21" s="164">
        <v>1</v>
      </c>
      <c r="F21" s="164">
        <v>2311</v>
      </c>
      <c r="G21" s="164">
        <v>432</v>
      </c>
      <c r="H21" s="137">
        <f>G21/F21*100</f>
        <v>18.693206404154044</v>
      </c>
      <c r="I21" s="388">
        <f t="shared" si="0"/>
        <v>6.480881399870382</v>
      </c>
      <c r="J21" s="92"/>
      <c r="K21" s="164" t="s">
        <v>962</v>
      </c>
      <c r="L21" s="164">
        <v>628</v>
      </c>
      <c r="M21" s="164">
        <v>653</v>
      </c>
      <c r="N21" s="164">
        <v>0</v>
      </c>
      <c r="O21" s="164">
        <v>17</v>
      </c>
      <c r="P21" s="164">
        <v>2</v>
      </c>
      <c r="Q21" s="89">
        <v>2</v>
      </c>
      <c r="R21" s="315">
        <v>3086</v>
      </c>
      <c r="AV21" s="92"/>
      <c r="AW21" s="92"/>
      <c r="AX21" s="92"/>
      <c r="AY21" s="92"/>
      <c r="AZ21" s="92"/>
    </row>
    <row r="22" spans="3:52" ht="12.75">
      <c r="C22" s="109"/>
      <c r="D22" s="165"/>
      <c r="E22" s="165"/>
      <c r="F22" s="165"/>
      <c r="G22" s="165"/>
      <c r="H22" s="137"/>
      <c r="I22" s="388"/>
      <c r="J22" s="92"/>
      <c r="K22" s="322" t="s">
        <v>972</v>
      </c>
      <c r="L22" s="322">
        <v>823</v>
      </c>
      <c r="M22" s="322">
        <v>825</v>
      </c>
      <c r="N22" s="322">
        <v>1</v>
      </c>
      <c r="O22" s="322">
        <v>23</v>
      </c>
      <c r="P22" s="322">
        <v>2</v>
      </c>
      <c r="Q22"/>
      <c r="R22" s="315">
        <v>0</v>
      </c>
      <c r="AV22" s="92"/>
      <c r="AW22" s="92"/>
      <c r="AX22" s="92"/>
      <c r="AY22" s="92"/>
      <c r="AZ22" s="92"/>
    </row>
    <row r="23" spans="2:70" ht="9">
      <c r="B23" s="89" t="s">
        <v>409</v>
      </c>
      <c r="C23" s="109" t="s">
        <v>296</v>
      </c>
      <c r="D23" s="164">
        <v>13</v>
      </c>
      <c r="E23" s="164">
        <v>2</v>
      </c>
      <c r="F23" s="164">
        <v>5788</v>
      </c>
      <c r="G23" s="164">
        <v>3856</v>
      </c>
      <c r="H23" s="137">
        <f>G23/F23*100</f>
        <v>66.62059433310297</v>
      </c>
      <c r="I23" s="388">
        <f t="shared" si="0"/>
        <v>0</v>
      </c>
      <c r="J23" s="92"/>
      <c r="K23" s="164" t="s">
        <v>937</v>
      </c>
      <c r="L23" s="164">
        <v>226</v>
      </c>
      <c r="M23" s="164">
        <v>230</v>
      </c>
      <c r="N23" s="164">
        <v>0</v>
      </c>
      <c r="O23" s="164">
        <v>6</v>
      </c>
      <c r="P23" s="164">
        <v>1</v>
      </c>
      <c r="Q23" s="89">
        <v>0</v>
      </c>
      <c r="R23" s="315">
        <v>3344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</row>
    <row r="24" spans="2:70" ht="9">
      <c r="B24" s="89" t="s">
        <v>410</v>
      </c>
      <c r="C24" s="109" t="s">
        <v>297</v>
      </c>
      <c r="D24" s="164">
        <v>13</v>
      </c>
      <c r="E24" s="164">
        <v>3</v>
      </c>
      <c r="F24" s="164">
        <v>3246</v>
      </c>
      <c r="G24" s="164">
        <v>1652</v>
      </c>
      <c r="H24" s="137">
        <f>G24/F24*100</f>
        <v>50.893407270486755</v>
      </c>
      <c r="I24" s="388">
        <f t="shared" si="0"/>
        <v>20.27027027027027</v>
      </c>
      <c r="J24" s="92"/>
      <c r="K24" s="164" t="s">
        <v>946</v>
      </c>
      <c r="L24" s="164">
        <v>368</v>
      </c>
      <c r="M24" s="164">
        <v>372</v>
      </c>
      <c r="N24" s="164">
        <v>0</v>
      </c>
      <c r="O24" s="164">
        <v>13</v>
      </c>
      <c r="P24" s="164">
        <v>1</v>
      </c>
      <c r="Q24" s="92">
        <v>9</v>
      </c>
      <c r="R24" s="315">
        <v>4440</v>
      </c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</row>
    <row r="25" spans="2:52" ht="9">
      <c r="B25" s="89" t="s">
        <v>411</v>
      </c>
      <c r="C25" s="109" t="s">
        <v>298</v>
      </c>
      <c r="D25" s="164">
        <v>14</v>
      </c>
      <c r="E25" s="164">
        <v>2</v>
      </c>
      <c r="F25" s="164">
        <v>3131</v>
      </c>
      <c r="G25" s="164">
        <v>1399</v>
      </c>
      <c r="H25" s="137">
        <f>G25/F25*100</f>
        <v>44.68221015649952</v>
      </c>
      <c r="I25" s="388">
        <f t="shared" si="0"/>
        <v>40.635389730328775</v>
      </c>
      <c r="J25" s="92"/>
      <c r="K25" s="164" t="s">
        <v>957</v>
      </c>
      <c r="L25" s="164">
        <v>510</v>
      </c>
      <c r="M25" s="164">
        <v>512</v>
      </c>
      <c r="N25" s="164">
        <v>0</v>
      </c>
      <c r="O25" s="164">
        <v>20</v>
      </c>
      <c r="P25" s="164">
        <v>3</v>
      </c>
      <c r="Q25" s="92">
        <v>22</v>
      </c>
      <c r="R25" s="315">
        <v>5414</v>
      </c>
      <c r="AV25" s="92"/>
      <c r="AW25" s="92"/>
      <c r="AX25" s="92"/>
      <c r="AY25" s="92"/>
      <c r="AZ25" s="92"/>
    </row>
    <row r="26" spans="2:52" ht="9">
      <c r="B26" s="89" t="s">
        <v>412</v>
      </c>
      <c r="C26" s="109" t="s">
        <v>299</v>
      </c>
      <c r="D26" s="164">
        <v>12</v>
      </c>
      <c r="E26" s="164">
        <v>1</v>
      </c>
      <c r="F26" s="164">
        <v>2378</v>
      </c>
      <c r="G26" s="164">
        <v>981</v>
      </c>
      <c r="H26" s="137">
        <f>G26/F26*100</f>
        <v>41.253153910849456</v>
      </c>
      <c r="I26" s="388">
        <f t="shared" si="0"/>
        <v>11.634671320535194</v>
      </c>
      <c r="J26" s="92"/>
      <c r="K26" s="164" t="s">
        <v>963</v>
      </c>
      <c r="L26" s="164">
        <v>685</v>
      </c>
      <c r="M26" s="164">
        <v>686</v>
      </c>
      <c r="N26" s="164">
        <v>0</v>
      </c>
      <c r="O26" s="164">
        <v>27</v>
      </c>
      <c r="P26" s="164">
        <v>5</v>
      </c>
      <c r="Q26" s="89">
        <v>4</v>
      </c>
      <c r="R26" s="315">
        <v>3438</v>
      </c>
      <c r="AV26" s="92"/>
      <c r="AW26" s="92"/>
      <c r="AX26" s="92"/>
      <c r="AY26" s="92"/>
      <c r="AZ26" s="92"/>
    </row>
    <row r="27" spans="3:52" ht="12.75">
      <c r="C27" s="109"/>
      <c r="H27" s="137"/>
      <c r="I27" s="388"/>
      <c r="J27" s="92"/>
      <c r="K27" s="322" t="s">
        <v>973</v>
      </c>
      <c r="L27" s="322">
        <v>844</v>
      </c>
      <c r="M27" s="322">
        <v>846</v>
      </c>
      <c r="N27" s="322">
        <v>0</v>
      </c>
      <c r="O27" s="322">
        <v>30</v>
      </c>
      <c r="P27" s="322">
        <v>5</v>
      </c>
      <c r="Q27"/>
      <c r="R27" s="315">
        <v>0</v>
      </c>
      <c r="AV27" s="92"/>
      <c r="AW27" s="92"/>
      <c r="AX27" s="92"/>
      <c r="AY27" s="92"/>
      <c r="AZ27" s="92"/>
    </row>
    <row r="28" spans="2:52" ht="9">
      <c r="B28" s="89" t="s">
        <v>413</v>
      </c>
      <c r="C28" s="109" t="s">
        <v>300</v>
      </c>
      <c r="D28" s="164">
        <v>10</v>
      </c>
      <c r="E28" s="164">
        <v>1</v>
      </c>
      <c r="F28" s="164">
        <v>2069</v>
      </c>
      <c r="G28" s="164">
        <v>963</v>
      </c>
      <c r="H28" s="137">
        <f>G28/F28*100</f>
        <v>46.54422426292895</v>
      </c>
      <c r="I28" s="388">
        <f t="shared" si="0"/>
        <v>16.433853738701725</v>
      </c>
      <c r="J28" s="92"/>
      <c r="K28" s="164"/>
      <c r="L28" s="164"/>
      <c r="M28" s="164"/>
      <c r="N28" s="164"/>
      <c r="O28" s="164"/>
      <c r="P28" s="164"/>
      <c r="Q28" s="89">
        <v>4</v>
      </c>
      <c r="R28" s="315">
        <v>2434</v>
      </c>
      <c r="AV28" s="92"/>
      <c r="AW28" s="92"/>
      <c r="AX28" s="92"/>
      <c r="AY28" s="92"/>
      <c r="AZ28" s="92"/>
    </row>
    <row r="29" spans="2:52" ht="9">
      <c r="B29" s="89" t="s">
        <v>147</v>
      </c>
      <c r="C29" s="109" t="s">
        <v>148</v>
      </c>
      <c r="D29" s="164">
        <v>316</v>
      </c>
      <c r="E29" s="164">
        <v>41</v>
      </c>
      <c r="F29" s="164">
        <v>76346</v>
      </c>
      <c r="G29" s="164">
        <v>29022</v>
      </c>
      <c r="H29" s="137">
        <f>G29/F29*100</f>
        <v>38.01377937285516</v>
      </c>
      <c r="I29" s="388">
        <f t="shared" si="0"/>
        <v>63.027574563871696</v>
      </c>
      <c r="J29" s="92"/>
      <c r="K29" s="164"/>
      <c r="L29" s="164"/>
      <c r="M29" s="164"/>
      <c r="N29" s="164"/>
      <c r="O29" s="164"/>
      <c r="P29" s="164"/>
      <c r="Q29" s="89">
        <v>112</v>
      </c>
      <c r="R29" s="315">
        <v>17770</v>
      </c>
      <c r="S29" s="92"/>
      <c r="T29" s="92"/>
      <c r="U29" s="92"/>
      <c r="V29" s="92"/>
      <c r="W29" s="92"/>
      <c r="X29" s="92"/>
      <c r="AV29" s="92"/>
      <c r="AW29" s="92"/>
      <c r="AX29" s="92"/>
      <c r="AY29" s="92"/>
      <c r="AZ29" s="92"/>
    </row>
    <row r="30" spans="2:52" ht="9">
      <c r="B30" s="89" t="s">
        <v>415</v>
      </c>
      <c r="C30" s="109" t="s">
        <v>302</v>
      </c>
      <c r="D30" s="164">
        <v>9</v>
      </c>
      <c r="E30" s="164">
        <v>2</v>
      </c>
      <c r="F30" s="164">
        <v>1059</v>
      </c>
      <c r="G30" s="164">
        <v>351</v>
      </c>
      <c r="H30" s="137">
        <f>G30/F30*100</f>
        <v>33.14447592067989</v>
      </c>
      <c r="I30" s="388">
        <f t="shared" si="0"/>
        <v>0</v>
      </c>
      <c r="J30" s="92"/>
      <c r="K30" s="164"/>
      <c r="L30" s="164"/>
      <c r="M30" s="164"/>
      <c r="N30" s="164"/>
      <c r="O30" s="164"/>
      <c r="P30" s="164"/>
      <c r="Q30" s="92">
        <v>0</v>
      </c>
      <c r="R30" s="315">
        <v>2143</v>
      </c>
      <c r="S30" s="92"/>
      <c r="T30" s="92"/>
      <c r="U30" s="92"/>
      <c r="V30" s="92"/>
      <c r="W30" s="92"/>
      <c r="X30" s="92"/>
      <c r="AV30" s="92"/>
      <c r="AW30" s="92"/>
      <c r="AX30" s="92"/>
      <c r="AY30" s="92"/>
      <c r="AZ30" s="92"/>
    </row>
    <row r="31" spans="5:52" ht="9">
      <c r="E31" s="105"/>
      <c r="F31" s="105"/>
      <c r="G31" s="105"/>
      <c r="H31" s="137"/>
      <c r="I31" s="388"/>
      <c r="J31" s="92"/>
      <c r="K31" s="164"/>
      <c r="L31" s="164"/>
      <c r="M31" s="164"/>
      <c r="N31" s="164"/>
      <c r="O31" s="164"/>
      <c r="P31" s="164"/>
      <c r="Q31" s="92"/>
      <c r="R31" s="315">
        <v>0</v>
      </c>
      <c r="S31" s="92"/>
      <c r="T31" s="92"/>
      <c r="U31" s="92"/>
      <c r="V31" s="92"/>
      <c r="W31" s="92"/>
      <c r="X31" s="92"/>
      <c r="AV31" s="92"/>
      <c r="AW31" s="92"/>
      <c r="AX31" s="92"/>
      <c r="AY31" s="92"/>
      <c r="AZ31" s="92"/>
    </row>
    <row r="32" spans="2:52" ht="9">
      <c r="B32" s="110" t="s">
        <v>256</v>
      </c>
      <c r="C32" s="111" t="s">
        <v>131</v>
      </c>
      <c r="D32" s="189">
        <f>SUM(D8:D30)</f>
        <v>559</v>
      </c>
      <c r="E32" s="189">
        <f>SUM(E8:E31)</f>
        <v>86</v>
      </c>
      <c r="F32" s="189">
        <f>SUM(F8:F31)</f>
        <v>143533</v>
      </c>
      <c r="G32" s="189">
        <f>SUM(G8:G31)</f>
        <v>60140</v>
      </c>
      <c r="H32" s="190">
        <f>G32/F32*100</f>
        <v>41.8997721778267</v>
      </c>
      <c r="I32" s="388">
        <f t="shared" si="0"/>
        <v>21.82892836753199</v>
      </c>
      <c r="J32" s="92"/>
      <c r="K32" s="164"/>
      <c r="L32" s="164"/>
      <c r="M32" s="164"/>
      <c r="N32" s="164"/>
      <c r="O32" s="164"/>
      <c r="P32" s="164"/>
      <c r="Q32" s="92">
        <f>SUM(Q8:Q31)</f>
        <v>195</v>
      </c>
      <c r="R32" s="126">
        <f>SUM(R8:R31)</f>
        <v>89331</v>
      </c>
      <c r="S32" s="92"/>
      <c r="T32" s="92"/>
      <c r="U32" s="92"/>
      <c r="V32" s="92"/>
      <c r="W32" s="92"/>
      <c r="X32" s="92"/>
      <c r="AV32" s="92"/>
      <c r="AW32" s="92"/>
      <c r="AX32" s="92"/>
      <c r="AY32" s="92"/>
      <c r="AZ32" s="92"/>
    </row>
    <row r="33" spans="2:52" ht="9">
      <c r="B33" s="256" t="s">
        <v>940</v>
      </c>
      <c r="C33" s="384"/>
      <c r="D33" s="366">
        <v>574</v>
      </c>
      <c r="E33" s="366">
        <v>84</v>
      </c>
      <c r="F33" s="366">
        <v>144987</v>
      </c>
      <c r="G33" s="366">
        <v>61074</v>
      </c>
      <c r="H33" s="385">
        <v>42.1</v>
      </c>
      <c r="I33" s="385"/>
      <c r="J33" s="92"/>
      <c r="K33" s="164"/>
      <c r="L33" s="164"/>
      <c r="M33" s="164"/>
      <c r="N33" s="164"/>
      <c r="O33" s="164"/>
      <c r="P33" s="164"/>
      <c r="Q33" s="92"/>
      <c r="R33" s="126"/>
      <c r="S33" s="92"/>
      <c r="T33" s="92"/>
      <c r="U33" s="92"/>
      <c r="V33" s="92"/>
      <c r="W33" s="92"/>
      <c r="X33" s="92"/>
      <c r="AV33" s="92"/>
      <c r="AW33" s="92"/>
      <c r="AX33" s="92"/>
      <c r="AY33" s="92"/>
      <c r="AZ33" s="92"/>
    </row>
    <row r="34" spans="1:52" ht="9">
      <c r="A34" s="92"/>
      <c r="B34" s="89" t="s">
        <v>225</v>
      </c>
      <c r="J34" s="92"/>
      <c r="K34" s="164"/>
      <c r="L34" s="164"/>
      <c r="M34" s="164"/>
      <c r="N34" s="164"/>
      <c r="O34" s="164"/>
      <c r="P34" s="164"/>
      <c r="Q34" s="92"/>
      <c r="R34" s="126"/>
      <c r="S34" s="92"/>
      <c r="T34" s="92"/>
      <c r="U34" s="92"/>
      <c r="V34" s="92"/>
      <c r="W34" s="92"/>
      <c r="X34" s="92"/>
      <c r="AV34" s="92"/>
      <c r="AW34" s="92"/>
      <c r="AX34" s="92"/>
      <c r="AY34" s="92"/>
      <c r="AZ34" s="92"/>
    </row>
    <row r="35" spans="2:52" ht="9">
      <c r="B35" s="91" t="s">
        <v>226</v>
      </c>
      <c r="C35" s="91"/>
      <c r="D35" s="91"/>
      <c r="E35" s="91"/>
      <c r="F35" s="91"/>
      <c r="G35" s="91"/>
      <c r="H35" s="91"/>
      <c r="I35" s="91"/>
      <c r="J35" s="92"/>
      <c r="K35" s="164"/>
      <c r="L35" s="164"/>
      <c r="M35" s="164"/>
      <c r="N35" s="164"/>
      <c r="O35" s="164"/>
      <c r="P35" s="164"/>
      <c r="Q35" s="92"/>
      <c r="R35" s="126"/>
      <c r="S35" s="92"/>
      <c r="T35" s="92"/>
      <c r="U35" s="92"/>
      <c r="V35" s="92"/>
      <c r="W35" s="92"/>
      <c r="X35" s="92"/>
      <c r="AV35" s="92"/>
      <c r="AW35" s="92"/>
      <c r="AX35" s="92"/>
      <c r="AY35" s="92"/>
      <c r="AZ35" s="92"/>
    </row>
    <row r="36" spans="2:52" ht="9">
      <c r="B36" s="91"/>
      <c r="C36" s="91"/>
      <c r="D36" s="91"/>
      <c r="E36" s="91"/>
      <c r="F36" s="91"/>
      <c r="G36" s="91"/>
      <c r="H36" s="91"/>
      <c r="I36" s="91"/>
      <c r="K36" s="164"/>
      <c r="L36" s="164"/>
      <c r="M36" s="164"/>
      <c r="N36" s="164"/>
      <c r="O36" s="164"/>
      <c r="P36" s="164"/>
      <c r="Q36" s="92"/>
      <c r="R36" s="126"/>
      <c r="S36" s="92"/>
      <c r="T36" s="92"/>
      <c r="U36" s="92"/>
      <c r="V36" s="92"/>
      <c r="W36" s="92"/>
      <c r="X36" s="92"/>
      <c r="AV36" s="92"/>
      <c r="AW36" s="92"/>
      <c r="AX36" s="92"/>
      <c r="AY36" s="92"/>
      <c r="AZ36" s="92"/>
    </row>
    <row r="37" spans="2:52" ht="9">
      <c r="B37" s="89" t="s">
        <v>227</v>
      </c>
      <c r="K37" s="164"/>
      <c r="L37" s="164"/>
      <c r="M37" s="164"/>
      <c r="N37" s="164"/>
      <c r="O37" s="164"/>
      <c r="P37" s="164"/>
      <c r="Q37" s="92"/>
      <c r="R37" s="126"/>
      <c r="S37" s="92"/>
      <c r="T37" s="92"/>
      <c r="U37" s="92"/>
      <c r="V37" s="92"/>
      <c r="W37" s="92"/>
      <c r="X37" s="92"/>
      <c r="AV37" s="92"/>
      <c r="AW37" s="92"/>
      <c r="AX37" s="92"/>
      <c r="AY37" s="92"/>
      <c r="AZ37" s="92"/>
    </row>
    <row r="38" spans="2:52" ht="9">
      <c r="B38" s="89" t="s">
        <v>613</v>
      </c>
      <c r="K38" s="164"/>
      <c r="L38" s="164"/>
      <c r="M38" s="164"/>
      <c r="N38" s="164"/>
      <c r="O38" s="164"/>
      <c r="P38" s="164"/>
      <c r="Q38" s="92"/>
      <c r="R38" s="126"/>
      <c r="S38" s="92"/>
      <c r="T38" s="92"/>
      <c r="U38" s="92"/>
      <c r="V38" s="92"/>
      <c r="W38" s="92"/>
      <c r="X38" s="92"/>
      <c r="AV38" s="92"/>
      <c r="AW38" s="92"/>
      <c r="AX38" s="92"/>
      <c r="AY38" s="92"/>
      <c r="AZ38" s="92"/>
    </row>
    <row r="39" spans="11:52" ht="9">
      <c r="K39" s="164"/>
      <c r="L39" s="164"/>
      <c r="M39" s="164"/>
      <c r="N39" s="164"/>
      <c r="O39" s="164"/>
      <c r="P39" s="164"/>
      <c r="Q39" s="92"/>
      <c r="R39" s="126"/>
      <c r="S39" s="92"/>
      <c r="T39" s="92"/>
      <c r="U39" s="92"/>
      <c r="V39" s="92"/>
      <c r="W39" s="92"/>
      <c r="X39" s="92"/>
      <c r="AV39" s="92"/>
      <c r="AW39" s="92"/>
      <c r="AX39" s="92"/>
      <c r="AY39" s="92"/>
      <c r="AZ39" s="92"/>
    </row>
    <row r="40" spans="11:52" ht="9">
      <c r="K40" s="164"/>
      <c r="L40" s="164"/>
      <c r="M40" s="164"/>
      <c r="N40" s="164"/>
      <c r="O40" s="164"/>
      <c r="P40" s="164"/>
      <c r="Q40" s="92"/>
      <c r="R40" s="126"/>
      <c r="S40" s="126"/>
      <c r="T40" s="126"/>
      <c r="U40" s="126"/>
      <c r="V40" s="126"/>
      <c r="W40" s="126"/>
      <c r="X40" s="137"/>
      <c r="Y40" s="137"/>
      <c r="Z40" s="137"/>
      <c r="AA40" s="137"/>
      <c r="AB40" s="137"/>
      <c r="AC40" s="137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92"/>
      <c r="AR40" s="92"/>
      <c r="AS40" s="92"/>
      <c r="AT40" s="92"/>
      <c r="AU40" s="92"/>
      <c r="AV40" s="92"/>
      <c r="AW40" s="92"/>
      <c r="AX40" s="92"/>
      <c r="AY40" s="92"/>
      <c r="AZ40" s="92"/>
    </row>
    <row r="41" spans="2:52" ht="9">
      <c r="B41" s="105"/>
      <c r="C41" s="105"/>
      <c r="D41" s="105"/>
      <c r="E41" s="105"/>
      <c r="F41" s="105"/>
      <c r="G41" s="105"/>
      <c r="H41" s="105"/>
      <c r="I41" s="105"/>
      <c r="J41" s="113"/>
      <c r="Q41" s="92"/>
      <c r="R41" s="126"/>
      <c r="S41" s="126"/>
      <c r="T41" s="126"/>
      <c r="U41" s="126"/>
      <c r="V41" s="126"/>
      <c r="W41" s="126"/>
      <c r="X41" s="137"/>
      <c r="Y41" s="137"/>
      <c r="Z41" s="137"/>
      <c r="AA41" s="137"/>
      <c r="AB41" s="137"/>
      <c r="AC41" s="137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92"/>
      <c r="AR41" s="92"/>
      <c r="AS41" s="92"/>
      <c r="AT41" s="92"/>
      <c r="AU41" s="92"/>
      <c r="AV41" s="92"/>
      <c r="AW41" s="92"/>
      <c r="AX41" s="92"/>
      <c r="AY41" s="92"/>
      <c r="AZ41" s="92"/>
    </row>
    <row r="42" spans="10:52" ht="9">
      <c r="J42" s="105"/>
      <c r="Q42" s="114"/>
      <c r="R42" s="126"/>
      <c r="S42" s="126"/>
      <c r="T42" s="126"/>
      <c r="U42" s="126"/>
      <c r="V42" s="126"/>
      <c r="W42" s="126"/>
      <c r="X42" s="137"/>
      <c r="Y42" s="137"/>
      <c r="Z42" s="137"/>
      <c r="AA42" s="137"/>
      <c r="AB42" s="137"/>
      <c r="AC42" s="137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92"/>
      <c r="AR42" s="92"/>
      <c r="AS42" s="92"/>
      <c r="AT42" s="92"/>
      <c r="AU42" s="92"/>
      <c r="AV42" s="92"/>
      <c r="AW42" s="92"/>
      <c r="AX42" s="92"/>
      <c r="AY42" s="92"/>
      <c r="AZ42" s="92"/>
    </row>
    <row r="43" spans="11:52" ht="9">
      <c r="K43" s="164"/>
      <c r="L43" s="164"/>
      <c r="M43" s="164"/>
      <c r="N43" s="164"/>
      <c r="O43" s="164"/>
      <c r="P43" s="164"/>
      <c r="Q43" s="112"/>
      <c r="R43" s="137"/>
      <c r="S43" s="137"/>
      <c r="T43" s="137"/>
      <c r="U43" s="137"/>
      <c r="V43" s="137"/>
      <c r="W43" s="137"/>
      <c r="X43" s="137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05"/>
      <c r="AR43" s="105"/>
      <c r="AS43" s="105"/>
      <c r="AT43" s="105"/>
      <c r="AU43" s="105"/>
      <c r="AV43" s="105"/>
      <c r="AW43" s="92"/>
      <c r="AX43" s="92"/>
      <c r="AY43" s="92"/>
      <c r="AZ43" s="92"/>
    </row>
    <row r="44" spans="11:52" ht="9">
      <c r="K44" s="164"/>
      <c r="L44" s="164"/>
      <c r="M44" s="164"/>
      <c r="N44" s="164"/>
      <c r="O44" s="164"/>
      <c r="P44" s="164"/>
      <c r="R44" s="136"/>
      <c r="S44" s="136"/>
      <c r="T44" s="136"/>
      <c r="U44" s="136"/>
      <c r="V44" s="136"/>
      <c r="W44" s="136"/>
      <c r="X44" s="137"/>
      <c r="Y44" s="137"/>
      <c r="Z44" s="137"/>
      <c r="AA44" s="137"/>
      <c r="AB44" s="137"/>
      <c r="AC44" s="137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92"/>
      <c r="AR44" s="92"/>
      <c r="AS44" s="92"/>
      <c r="AT44" s="92"/>
      <c r="AU44" s="92"/>
      <c r="AV44" s="92"/>
      <c r="AW44" s="92"/>
      <c r="AX44" s="92"/>
      <c r="AY44" s="92"/>
      <c r="AZ44" s="92"/>
    </row>
    <row r="45" spans="11:52" ht="9">
      <c r="K45" s="164"/>
      <c r="L45" s="164"/>
      <c r="M45" s="164"/>
      <c r="N45" s="164"/>
      <c r="O45" s="164"/>
      <c r="P45" s="164"/>
      <c r="R45" s="136"/>
      <c r="S45" s="136"/>
      <c r="T45" s="136"/>
      <c r="U45" s="136"/>
      <c r="V45" s="136"/>
      <c r="W45" s="13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92"/>
      <c r="AR45" s="92"/>
      <c r="AS45" s="92"/>
      <c r="AT45" s="92"/>
      <c r="AU45" s="92"/>
      <c r="AV45" s="92"/>
      <c r="AW45" s="92"/>
      <c r="AX45" s="92"/>
      <c r="AY45" s="92"/>
      <c r="AZ45" s="92"/>
    </row>
    <row r="46" spans="2:52" ht="9">
      <c r="B46" s="105"/>
      <c r="C46" s="105"/>
      <c r="D46" s="105"/>
      <c r="E46" s="105"/>
      <c r="F46" s="105"/>
      <c r="G46" s="105"/>
      <c r="H46" s="105"/>
      <c r="I46" s="105"/>
      <c r="K46" s="164"/>
      <c r="L46" s="164"/>
      <c r="M46" s="164"/>
      <c r="N46" s="164"/>
      <c r="O46" s="164"/>
      <c r="P46" s="164"/>
      <c r="R46" s="136"/>
      <c r="S46" s="136"/>
      <c r="T46" s="136"/>
      <c r="U46" s="136"/>
      <c r="V46" s="136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05"/>
      <c r="AR46" s="105"/>
      <c r="AS46" s="105"/>
      <c r="AT46" s="105"/>
      <c r="AU46" s="105"/>
      <c r="AV46" s="105"/>
      <c r="AW46" s="92"/>
      <c r="AX46" s="92"/>
      <c r="AY46" s="92"/>
      <c r="AZ46" s="92"/>
    </row>
    <row r="47" spans="1:52" ht="9.75" customHeight="1">
      <c r="A47" s="105"/>
      <c r="J47" s="105"/>
      <c r="K47" s="105"/>
      <c r="L47" s="105"/>
      <c r="M47" s="105"/>
      <c r="N47" s="105"/>
      <c r="O47" s="105"/>
      <c r="P47" s="105"/>
      <c r="Q47" s="105"/>
      <c r="R47" s="957">
        <v>51</v>
      </c>
      <c r="S47" s="957"/>
      <c r="T47" s="957"/>
      <c r="U47" s="957"/>
      <c r="V47" s="957"/>
      <c r="W47" s="957"/>
      <c r="X47" s="957"/>
      <c r="Y47" s="957"/>
      <c r="Z47" s="957"/>
      <c r="AA47" s="957"/>
      <c r="AB47" s="957"/>
      <c r="AC47" s="957"/>
      <c r="AD47" s="957"/>
      <c r="AE47" s="957"/>
      <c r="AF47" s="957"/>
      <c r="AG47" s="957"/>
      <c r="AH47" s="957"/>
      <c r="AI47" s="957"/>
      <c r="AJ47" s="957"/>
      <c r="AK47" s="957"/>
      <c r="AL47" s="957"/>
      <c r="AM47" s="957"/>
      <c r="AN47" s="957"/>
      <c r="AO47" s="957"/>
      <c r="AP47" s="957"/>
      <c r="AQ47" s="105"/>
      <c r="AR47" s="105"/>
      <c r="AS47" s="105"/>
      <c r="AT47" s="105"/>
      <c r="AU47" s="105"/>
      <c r="AV47" s="105"/>
      <c r="AW47" s="105"/>
      <c r="AX47" s="105"/>
      <c r="AY47" s="92"/>
      <c r="AZ47" s="92"/>
    </row>
    <row r="48" spans="24:52" ht="9"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</row>
    <row r="49" spans="24:52" ht="9"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</row>
    <row r="50" spans="30:52" ht="9"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</row>
    <row r="51" spans="24:52" ht="9">
      <c r="X51" s="959"/>
      <c r="Y51" s="959"/>
      <c r="Z51" s="959"/>
      <c r="AA51" s="959"/>
      <c r="AB51" s="959"/>
      <c r="AC51" s="960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</row>
    <row r="52" ht="9">
      <c r="AN52" s="89" t="s">
        <v>614</v>
      </c>
    </row>
    <row r="53" spans="48:52" ht="9">
      <c r="AV53" s="89" t="s">
        <v>614</v>
      </c>
      <c r="AX53" s="89" t="s">
        <v>614</v>
      </c>
      <c r="AZ53" s="89" t="s">
        <v>614</v>
      </c>
    </row>
    <row r="76" ht="9">
      <c r="E76" s="139"/>
    </row>
    <row r="79" ht="9">
      <c r="E79" s="89" t="s">
        <v>17</v>
      </c>
    </row>
    <row r="80" ht="9">
      <c r="E80" s="89" t="s">
        <v>613</v>
      </c>
    </row>
    <row r="89" ht="9">
      <c r="G89" s="105"/>
    </row>
    <row r="95" spans="2:9" ht="9">
      <c r="B95" s="105"/>
      <c r="C95" s="105"/>
      <c r="D95" s="105"/>
      <c r="E95" s="105"/>
      <c r="F95" s="105"/>
      <c r="G95" s="105"/>
      <c r="H95" s="105"/>
      <c r="I95" s="105"/>
    </row>
    <row r="96" spans="1:17" ht="9">
      <c r="A96" s="105">
        <v>49</v>
      </c>
      <c r="J96" s="105"/>
      <c r="K96" s="105"/>
      <c r="L96" s="105"/>
      <c r="M96" s="105"/>
      <c r="N96" s="105"/>
      <c r="O96" s="105"/>
      <c r="P96" s="105"/>
      <c r="Q96" s="105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&amp;L&amp;8&amp;USection 16.Health</oddHeader>
    <oddFooter>&amp;L&amp;18 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1.00390625" style="67" customWidth="1"/>
    <col min="2" max="2" width="6.25390625" style="67" customWidth="1"/>
    <col min="3" max="4" width="6.875" style="67" customWidth="1"/>
    <col min="5" max="5" width="5.75390625" style="67" customWidth="1"/>
    <col min="6" max="6" width="6.375" style="67" customWidth="1"/>
    <col min="7" max="7" width="6.00390625" style="67" customWidth="1"/>
    <col min="8" max="8" width="5.875" style="67" customWidth="1"/>
    <col min="9" max="9" width="6.125" style="67" customWidth="1"/>
    <col min="10" max="10" width="5.75390625" style="67" customWidth="1"/>
    <col min="11" max="11" width="5.25390625" style="67" customWidth="1"/>
    <col min="12" max="13" width="6.125" style="67" customWidth="1"/>
    <col min="14" max="14" width="5.25390625" style="67" customWidth="1"/>
    <col min="15" max="15" width="5.75390625" style="67" customWidth="1"/>
    <col min="16" max="16" width="5.375" style="67" customWidth="1"/>
    <col min="17" max="17" width="5.875" style="67" customWidth="1"/>
    <col min="18" max="18" width="5.125" style="67" customWidth="1"/>
    <col min="19" max="19" width="6.25390625" style="67" customWidth="1"/>
    <col min="20" max="20" width="6.375" style="67" customWidth="1"/>
    <col min="21" max="22" width="5.875" style="67" customWidth="1"/>
    <col min="23" max="23" width="4.75390625" style="67" customWidth="1"/>
    <col min="24" max="24" width="5.875" style="67" customWidth="1"/>
    <col min="25" max="16384" width="9.125" style="67" customWidth="1"/>
  </cols>
  <sheetData>
    <row r="1" spans="1:21" ht="9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ht="12">
      <c r="A2" s="89"/>
      <c r="B2" s="89"/>
      <c r="C2" s="89"/>
      <c r="D2" s="89"/>
      <c r="E2" s="89"/>
      <c r="F2" s="169" t="s">
        <v>841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0.5">
      <c r="A3" s="89"/>
      <c r="B3" s="89"/>
      <c r="C3" s="89"/>
      <c r="D3" s="89"/>
      <c r="E3" s="89"/>
      <c r="F3" s="183" t="s">
        <v>93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9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9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4" ht="18" customHeight="1">
      <c r="A6" s="89"/>
      <c r="B6" s="961" t="s">
        <v>364</v>
      </c>
      <c r="C6" s="964" t="s">
        <v>900</v>
      </c>
      <c r="D6" s="967" t="s">
        <v>617</v>
      </c>
      <c r="E6" s="968"/>
      <c r="F6" s="968"/>
      <c r="G6" s="974" t="s">
        <v>499</v>
      </c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  <c r="W6" s="975"/>
      <c r="X6" s="975"/>
    </row>
    <row r="7" spans="1:24" ht="21" customHeight="1">
      <c r="A7" s="89"/>
      <c r="B7" s="962"/>
      <c r="C7" s="965"/>
      <c r="D7" s="969" t="s">
        <v>618</v>
      </c>
      <c r="E7" s="970"/>
      <c r="F7" s="971"/>
      <c r="G7" s="972" t="s">
        <v>44</v>
      </c>
      <c r="H7" s="973"/>
      <c r="I7" s="977"/>
      <c r="J7" s="972" t="s">
        <v>630</v>
      </c>
      <c r="K7" s="973"/>
      <c r="L7" s="977"/>
      <c r="M7" s="972" t="s">
        <v>631</v>
      </c>
      <c r="N7" s="973"/>
      <c r="O7" s="977"/>
      <c r="P7" s="972" t="s">
        <v>171</v>
      </c>
      <c r="Q7" s="973"/>
      <c r="R7" s="973"/>
      <c r="S7" s="974" t="s">
        <v>30</v>
      </c>
      <c r="T7" s="975"/>
      <c r="U7" s="976"/>
      <c r="V7" s="974" t="s">
        <v>500</v>
      </c>
      <c r="W7" s="975"/>
      <c r="X7" s="976"/>
    </row>
    <row r="8" spans="1:32" ht="68.25" customHeight="1">
      <c r="A8" s="89"/>
      <c r="B8" s="963"/>
      <c r="C8" s="966"/>
      <c r="D8" s="251" t="s">
        <v>31</v>
      </c>
      <c r="E8" s="251" t="s">
        <v>32</v>
      </c>
      <c r="F8" s="251" t="s">
        <v>33</v>
      </c>
      <c r="G8" s="251" t="s">
        <v>31</v>
      </c>
      <c r="H8" s="251" t="s">
        <v>32</v>
      </c>
      <c r="I8" s="251" t="s">
        <v>33</v>
      </c>
      <c r="J8" s="251" t="s">
        <v>31</v>
      </c>
      <c r="K8" s="251" t="s">
        <v>32</v>
      </c>
      <c r="L8" s="251" t="s">
        <v>33</v>
      </c>
      <c r="M8" s="251" t="s">
        <v>31</v>
      </c>
      <c r="N8" s="251" t="s">
        <v>32</v>
      </c>
      <c r="O8" s="251" t="s">
        <v>33</v>
      </c>
      <c r="P8" s="251" t="s">
        <v>31</v>
      </c>
      <c r="Q8" s="251" t="s">
        <v>32</v>
      </c>
      <c r="R8" s="251" t="s">
        <v>33</v>
      </c>
      <c r="S8" s="247" t="s">
        <v>31</v>
      </c>
      <c r="T8" s="244" t="s">
        <v>32</v>
      </c>
      <c r="U8" s="243" t="s">
        <v>33</v>
      </c>
      <c r="V8" s="247" t="s">
        <v>31</v>
      </c>
      <c r="W8" s="244" t="s">
        <v>32</v>
      </c>
      <c r="X8" s="243" t="s">
        <v>33</v>
      </c>
      <c r="Y8" s="83"/>
      <c r="Z8" s="83"/>
      <c r="AA8" s="83"/>
      <c r="AB8" s="83"/>
      <c r="AC8" s="83"/>
      <c r="AD8" s="83"/>
      <c r="AE8" s="83"/>
      <c r="AF8" s="83"/>
    </row>
    <row r="9" spans="1:24" ht="10.5">
      <c r="A9" s="89"/>
      <c r="B9" s="49" t="s">
        <v>739</v>
      </c>
      <c r="C9" s="106" t="s">
        <v>653</v>
      </c>
      <c r="D9" s="49">
        <f>G9+J9+M9+P9+S9+V9</f>
        <v>169</v>
      </c>
      <c r="E9" s="49">
        <f>H9+K9+N9+Q9+T9+W9</f>
        <v>164</v>
      </c>
      <c r="F9" s="128">
        <f>E9/D9*100</f>
        <v>97.0414201183432</v>
      </c>
      <c r="G9" s="49"/>
      <c r="H9" s="49"/>
      <c r="I9" s="128"/>
      <c r="J9" s="49">
        <v>58</v>
      </c>
      <c r="K9" s="49">
        <v>57</v>
      </c>
      <c r="L9" s="128">
        <f>K9/J9*100</f>
        <v>98.27586206896551</v>
      </c>
      <c r="M9" s="49">
        <v>7</v>
      </c>
      <c r="N9" s="49">
        <v>7</v>
      </c>
      <c r="O9" s="128">
        <f>N9/M9*100</f>
        <v>100</v>
      </c>
      <c r="P9" s="49"/>
      <c r="Q9" s="49"/>
      <c r="R9" s="128"/>
      <c r="S9" s="49">
        <v>46</v>
      </c>
      <c r="T9" s="49">
        <v>43</v>
      </c>
      <c r="U9" s="128">
        <f>T9/S9*100</f>
        <v>93.47826086956522</v>
      </c>
      <c r="V9" s="49">
        <v>58</v>
      </c>
      <c r="W9" s="49">
        <v>57</v>
      </c>
      <c r="X9" s="128">
        <f>W9/V9*100</f>
        <v>98.27586206896551</v>
      </c>
    </row>
    <row r="10" spans="1:24" ht="10.5">
      <c r="A10" s="89"/>
      <c r="B10" s="49" t="s">
        <v>740</v>
      </c>
      <c r="C10" s="106" t="s">
        <v>285</v>
      </c>
      <c r="D10" s="49">
        <f aca="true" t="shared" si="0" ref="D10:D31">G10+J10+M10+P10+S10+V10</f>
        <v>143</v>
      </c>
      <c r="E10" s="49">
        <f aca="true" t="shared" si="1" ref="E10:E31">H10+K10+N10+Q10+T10+W10</f>
        <v>140</v>
      </c>
      <c r="F10" s="129">
        <f>E10/D10*100</f>
        <v>97.9020979020979</v>
      </c>
      <c r="G10" s="49"/>
      <c r="H10" s="49"/>
      <c r="I10" s="129"/>
      <c r="J10" s="49">
        <v>51</v>
      </c>
      <c r="K10" s="49">
        <v>50</v>
      </c>
      <c r="L10" s="129">
        <f>K10/J10*100</f>
        <v>98.0392156862745</v>
      </c>
      <c r="M10" s="49">
        <v>8</v>
      </c>
      <c r="N10" s="49">
        <v>8</v>
      </c>
      <c r="O10" s="129">
        <f>N10/M10*100</f>
        <v>100</v>
      </c>
      <c r="P10" s="49"/>
      <c r="Q10" s="49"/>
      <c r="R10" s="129"/>
      <c r="S10" s="49">
        <v>33</v>
      </c>
      <c r="T10" s="49">
        <v>32</v>
      </c>
      <c r="U10" s="129">
        <f>T10/S10*100</f>
        <v>96.96969696969697</v>
      </c>
      <c r="V10" s="49">
        <v>51</v>
      </c>
      <c r="W10" s="49">
        <v>50</v>
      </c>
      <c r="X10" s="129">
        <f>W10/V10*100</f>
        <v>98.0392156862745</v>
      </c>
    </row>
    <row r="11" spans="1:24" ht="10.5">
      <c r="A11" s="89"/>
      <c r="B11" s="49" t="s">
        <v>741</v>
      </c>
      <c r="C11" s="106" t="s">
        <v>286</v>
      </c>
      <c r="D11" s="49">
        <f t="shared" si="0"/>
        <v>115</v>
      </c>
      <c r="E11" s="49">
        <f t="shared" si="1"/>
        <v>113</v>
      </c>
      <c r="F11" s="129">
        <f>E11/D11*100</f>
        <v>98.26086956521739</v>
      </c>
      <c r="G11" s="49"/>
      <c r="H11" s="49"/>
      <c r="I11" s="129"/>
      <c r="J11" s="49">
        <v>24</v>
      </c>
      <c r="K11" s="49">
        <v>23</v>
      </c>
      <c r="L11" s="129">
        <f>K11/J11*100</f>
        <v>95.83333333333334</v>
      </c>
      <c r="M11" s="49">
        <v>28</v>
      </c>
      <c r="N11" s="49">
        <v>28</v>
      </c>
      <c r="O11" s="129">
        <f>N11/M11*100</f>
        <v>100</v>
      </c>
      <c r="P11" s="49"/>
      <c r="Q11" s="49"/>
      <c r="R11" s="129"/>
      <c r="S11" s="49">
        <v>39</v>
      </c>
      <c r="T11" s="49">
        <v>39</v>
      </c>
      <c r="U11" s="129">
        <f>T11/S11*100</f>
        <v>100</v>
      </c>
      <c r="V11" s="49">
        <v>24</v>
      </c>
      <c r="W11" s="49">
        <v>23</v>
      </c>
      <c r="X11" s="129">
        <f>W11/V11*100</f>
        <v>95.83333333333334</v>
      </c>
    </row>
    <row r="12" spans="1:24" ht="10.5">
      <c r="A12" s="89"/>
      <c r="B12" s="49" t="s">
        <v>742</v>
      </c>
      <c r="C12" s="106" t="s">
        <v>287</v>
      </c>
      <c r="D12" s="49">
        <f t="shared" si="0"/>
        <v>175</v>
      </c>
      <c r="E12" s="49">
        <f t="shared" si="1"/>
        <v>162</v>
      </c>
      <c r="F12" s="129">
        <f>E12/D12*100</f>
        <v>92.57142857142857</v>
      </c>
      <c r="G12" s="49"/>
      <c r="H12" s="49"/>
      <c r="I12" s="129"/>
      <c r="J12" s="49">
        <v>41</v>
      </c>
      <c r="K12" s="49">
        <v>41</v>
      </c>
      <c r="L12" s="129">
        <f>K12/J12*100</f>
        <v>100</v>
      </c>
      <c r="M12" s="49">
        <v>46</v>
      </c>
      <c r="N12" s="49">
        <v>45</v>
      </c>
      <c r="O12" s="129">
        <f>N12/M12*100</f>
        <v>97.82608695652173</v>
      </c>
      <c r="P12" s="49"/>
      <c r="Q12" s="49"/>
      <c r="R12" s="129"/>
      <c r="S12" s="49">
        <v>37</v>
      </c>
      <c r="T12" s="49">
        <v>35</v>
      </c>
      <c r="U12" s="129">
        <f>T12/S12*100</f>
        <v>94.5945945945946</v>
      </c>
      <c r="V12" s="49">
        <v>51</v>
      </c>
      <c r="W12" s="49">
        <v>41</v>
      </c>
      <c r="X12" s="129">
        <f>W12/V12*100</f>
        <v>80.3921568627451</v>
      </c>
    </row>
    <row r="13" spans="1:24" ht="10.5">
      <c r="A13" s="89"/>
      <c r="B13" s="49"/>
      <c r="C13" s="106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89"/>
      <c r="B14" s="49" t="s">
        <v>743</v>
      </c>
      <c r="C14" s="106" t="s">
        <v>288</v>
      </c>
      <c r="D14" s="49">
        <f t="shared" si="0"/>
        <v>175</v>
      </c>
      <c r="E14" s="49">
        <f t="shared" si="1"/>
        <v>171</v>
      </c>
      <c r="F14" s="129">
        <f>E14/D14*100</f>
        <v>97.71428571428571</v>
      </c>
      <c r="G14" s="49"/>
      <c r="H14" s="49"/>
      <c r="I14" s="129"/>
      <c r="J14" s="49">
        <v>49</v>
      </c>
      <c r="K14" s="49">
        <v>47</v>
      </c>
      <c r="L14" s="129">
        <f>K14/J14*100</f>
        <v>95.91836734693877</v>
      </c>
      <c r="M14" s="49">
        <v>23</v>
      </c>
      <c r="N14" s="49">
        <v>23</v>
      </c>
      <c r="O14" s="129">
        <f>N14/M14*100</f>
        <v>100</v>
      </c>
      <c r="P14" s="49"/>
      <c r="Q14" s="49"/>
      <c r="R14" s="129"/>
      <c r="S14" s="49">
        <v>54</v>
      </c>
      <c r="T14" s="49">
        <v>54</v>
      </c>
      <c r="U14" s="129">
        <f>T14/S14*100</f>
        <v>100</v>
      </c>
      <c r="V14" s="49">
        <v>49</v>
      </c>
      <c r="W14" s="49">
        <v>47</v>
      </c>
      <c r="X14" s="129">
        <f>W14/V14*100</f>
        <v>95.91836734693877</v>
      </c>
    </row>
    <row r="15" spans="1:24" ht="10.5">
      <c r="A15" s="89"/>
      <c r="B15" s="49" t="s">
        <v>744</v>
      </c>
      <c r="C15" s="106" t="s">
        <v>289</v>
      </c>
      <c r="D15" s="49">
        <f t="shared" si="0"/>
        <v>204</v>
      </c>
      <c r="E15" s="49">
        <f t="shared" si="1"/>
        <v>198</v>
      </c>
      <c r="F15" s="129">
        <f>E15/D15*100</f>
        <v>97.05882352941177</v>
      </c>
      <c r="G15" s="49"/>
      <c r="H15" s="49"/>
      <c r="I15" s="129"/>
      <c r="J15" s="49">
        <v>58</v>
      </c>
      <c r="K15" s="49">
        <v>56</v>
      </c>
      <c r="L15" s="129">
        <f>K15/J15*100</f>
        <v>96.55172413793103</v>
      </c>
      <c r="M15" s="49">
        <v>16</v>
      </c>
      <c r="N15" s="49">
        <v>15</v>
      </c>
      <c r="O15" s="129">
        <f>N15/M15*100</f>
        <v>93.75</v>
      </c>
      <c r="P15" s="49"/>
      <c r="Q15" s="49"/>
      <c r="R15" s="129"/>
      <c r="S15" s="49">
        <v>72</v>
      </c>
      <c r="T15" s="49">
        <v>71</v>
      </c>
      <c r="U15" s="129">
        <f>T15/S15*100</f>
        <v>98.61111111111111</v>
      </c>
      <c r="V15" s="49">
        <v>58</v>
      </c>
      <c r="W15" s="49">
        <v>56</v>
      </c>
      <c r="X15" s="129">
        <f>W15/V15*100</f>
        <v>96.55172413793103</v>
      </c>
    </row>
    <row r="16" spans="1:24" ht="10.5">
      <c r="A16" s="89"/>
      <c r="B16" s="49" t="s">
        <v>406</v>
      </c>
      <c r="C16" s="106" t="s">
        <v>290</v>
      </c>
      <c r="D16" s="49">
        <f t="shared" si="0"/>
        <v>206</v>
      </c>
      <c r="E16" s="49">
        <f t="shared" si="1"/>
        <v>199</v>
      </c>
      <c r="F16" s="129">
        <f>E16/D16*100</f>
        <v>96.60194174757282</v>
      </c>
      <c r="G16" s="49"/>
      <c r="H16" s="49"/>
      <c r="I16" s="129"/>
      <c r="J16" s="49">
        <v>58</v>
      </c>
      <c r="K16" s="49">
        <v>56</v>
      </c>
      <c r="L16" s="129">
        <f>K16/J16*100</f>
        <v>96.55172413793103</v>
      </c>
      <c r="M16" s="49">
        <v>37</v>
      </c>
      <c r="N16" s="49">
        <v>37</v>
      </c>
      <c r="O16" s="129">
        <f>N16/M16*100</f>
        <v>100</v>
      </c>
      <c r="P16" s="49"/>
      <c r="Q16" s="49"/>
      <c r="R16" s="129"/>
      <c r="S16" s="49">
        <v>53</v>
      </c>
      <c r="T16" s="49">
        <v>50</v>
      </c>
      <c r="U16" s="129">
        <f>T16/S16*100</f>
        <v>94.33962264150944</v>
      </c>
      <c r="V16" s="49">
        <v>58</v>
      </c>
      <c r="W16" s="49">
        <v>56</v>
      </c>
      <c r="X16" s="129">
        <f>W16/V16*100</f>
        <v>96.55172413793103</v>
      </c>
    </row>
    <row r="17" spans="1:24" ht="10.5">
      <c r="A17" s="89"/>
      <c r="B17" s="49" t="s">
        <v>407</v>
      </c>
      <c r="C17" s="106" t="s">
        <v>291</v>
      </c>
      <c r="D17" s="49">
        <f t="shared" si="0"/>
        <v>145</v>
      </c>
      <c r="E17" s="49">
        <f t="shared" si="1"/>
        <v>144</v>
      </c>
      <c r="F17" s="129">
        <f>E17/D17*100</f>
        <v>99.3103448275862</v>
      </c>
      <c r="G17" s="49"/>
      <c r="H17" s="49"/>
      <c r="I17" s="129"/>
      <c r="J17" s="49">
        <v>41</v>
      </c>
      <c r="K17" s="49">
        <v>41</v>
      </c>
      <c r="L17" s="129">
        <f>K17/J17*100</f>
        <v>100</v>
      </c>
      <c r="M17" s="49">
        <v>17</v>
      </c>
      <c r="N17" s="49">
        <v>16</v>
      </c>
      <c r="O17" s="129">
        <f>N17/M17*100</f>
        <v>94.11764705882352</v>
      </c>
      <c r="P17" s="49"/>
      <c r="Q17" s="49"/>
      <c r="R17" s="129"/>
      <c r="S17" s="49">
        <v>46</v>
      </c>
      <c r="T17" s="49">
        <v>46</v>
      </c>
      <c r="U17" s="129">
        <f>T17/S17*100</f>
        <v>100</v>
      </c>
      <c r="V17" s="49">
        <v>41</v>
      </c>
      <c r="W17" s="49">
        <v>41</v>
      </c>
      <c r="X17" s="129">
        <f>W17/V17*100</f>
        <v>100</v>
      </c>
    </row>
    <row r="18" spans="1:24" ht="10.5">
      <c r="A18" s="89"/>
      <c r="B18" s="49"/>
      <c r="C18" s="106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89"/>
      <c r="B19" s="49" t="s">
        <v>397</v>
      </c>
      <c r="C19" s="106" t="s">
        <v>292</v>
      </c>
      <c r="D19" s="49">
        <f t="shared" si="0"/>
        <v>140</v>
      </c>
      <c r="E19" s="49">
        <f t="shared" si="1"/>
        <v>139</v>
      </c>
      <c r="F19" s="129">
        <f>E19/D19*100</f>
        <v>99.28571428571429</v>
      </c>
      <c r="G19" s="49"/>
      <c r="H19" s="49"/>
      <c r="I19" s="129"/>
      <c r="J19" s="49">
        <v>39</v>
      </c>
      <c r="K19" s="49">
        <v>39</v>
      </c>
      <c r="L19" s="129">
        <f>K19/J19*100</f>
        <v>100</v>
      </c>
      <c r="M19" s="49">
        <v>19</v>
      </c>
      <c r="N19" s="49">
        <v>19</v>
      </c>
      <c r="O19" s="129">
        <f>N19/M19*100</f>
        <v>100</v>
      </c>
      <c r="P19" s="49"/>
      <c r="Q19" s="49"/>
      <c r="R19" s="129"/>
      <c r="S19" s="49">
        <v>43</v>
      </c>
      <c r="T19" s="49">
        <v>42</v>
      </c>
      <c r="U19" s="129">
        <f>T19/S19*100</f>
        <v>97.67441860465115</v>
      </c>
      <c r="V19" s="49">
        <v>39</v>
      </c>
      <c r="W19" s="49">
        <v>39</v>
      </c>
      <c r="X19" s="129">
        <f>W19/V19*100</f>
        <v>100</v>
      </c>
    </row>
    <row r="20" spans="1:24" ht="10.5">
      <c r="A20" s="89"/>
      <c r="B20" s="49" t="s">
        <v>398</v>
      </c>
      <c r="C20" s="106" t="s">
        <v>293</v>
      </c>
      <c r="D20" s="49">
        <f t="shared" si="0"/>
        <v>158</v>
      </c>
      <c r="E20" s="49">
        <f t="shared" si="1"/>
        <v>156</v>
      </c>
      <c r="F20" s="129">
        <f>E20/D20*100</f>
        <v>98.73417721518987</v>
      </c>
      <c r="G20" s="49"/>
      <c r="H20" s="49"/>
      <c r="I20" s="129"/>
      <c r="J20" s="49">
        <v>44</v>
      </c>
      <c r="K20" s="49">
        <v>44</v>
      </c>
      <c r="L20" s="129">
        <f>K20/J20*100</f>
        <v>100</v>
      </c>
      <c r="M20" s="49">
        <v>24</v>
      </c>
      <c r="N20" s="49">
        <v>24</v>
      </c>
      <c r="O20" s="129">
        <f>N20/M20*100</f>
        <v>100</v>
      </c>
      <c r="P20" s="49"/>
      <c r="Q20" s="49"/>
      <c r="R20" s="129"/>
      <c r="S20" s="49">
        <v>46</v>
      </c>
      <c r="T20" s="49">
        <v>44</v>
      </c>
      <c r="U20" s="129">
        <f>T20/S20*100</f>
        <v>95.65217391304348</v>
      </c>
      <c r="V20" s="49">
        <v>44</v>
      </c>
      <c r="W20" s="49">
        <v>44</v>
      </c>
      <c r="X20" s="129">
        <f>W20/V20*100</f>
        <v>100</v>
      </c>
    </row>
    <row r="21" spans="1:24" ht="10.5">
      <c r="A21" s="89"/>
      <c r="B21" s="49" t="s">
        <v>706</v>
      </c>
      <c r="C21" s="106" t="s">
        <v>294</v>
      </c>
      <c r="D21" s="49">
        <f t="shared" si="0"/>
        <v>107</v>
      </c>
      <c r="E21" s="49">
        <f t="shared" si="1"/>
        <v>105</v>
      </c>
      <c r="F21" s="129">
        <f>E21/D21*100</f>
        <v>98.13084112149532</v>
      </c>
      <c r="G21" s="49"/>
      <c r="H21" s="49"/>
      <c r="I21" s="129"/>
      <c r="J21" s="49">
        <v>30</v>
      </c>
      <c r="K21" s="49">
        <v>30</v>
      </c>
      <c r="L21" s="129">
        <f>K21/J21*100</f>
        <v>100</v>
      </c>
      <c r="M21" s="49">
        <v>9</v>
      </c>
      <c r="N21" s="49">
        <v>9</v>
      </c>
      <c r="O21" s="129">
        <f>N21/M21*100</f>
        <v>100</v>
      </c>
      <c r="P21" s="49"/>
      <c r="Q21" s="49"/>
      <c r="R21" s="129"/>
      <c r="S21" s="49">
        <v>38</v>
      </c>
      <c r="T21" s="49">
        <v>36</v>
      </c>
      <c r="U21" s="129">
        <f>T21/S21*100</f>
        <v>94.73684210526315</v>
      </c>
      <c r="V21" s="49">
        <v>30</v>
      </c>
      <c r="W21" s="49">
        <v>30</v>
      </c>
      <c r="X21" s="129">
        <f>W21/V21*100</f>
        <v>100</v>
      </c>
    </row>
    <row r="22" spans="1:24" ht="10.5">
      <c r="A22" s="89"/>
      <c r="B22" s="49" t="s">
        <v>408</v>
      </c>
      <c r="C22" s="106" t="s">
        <v>295</v>
      </c>
      <c r="D22" s="49">
        <f t="shared" si="0"/>
        <v>95</v>
      </c>
      <c r="E22" s="49">
        <f t="shared" si="1"/>
        <v>94</v>
      </c>
      <c r="F22" s="129">
        <f>E22/D22*100</f>
        <v>98.94736842105263</v>
      </c>
      <c r="G22" s="49"/>
      <c r="H22" s="49"/>
      <c r="I22" s="129"/>
      <c r="J22" s="49">
        <v>27</v>
      </c>
      <c r="K22" s="49">
        <v>27</v>
      </c>
      <c r="L22" s="129">
        <f>K22/J22*100</f>
        <v>100</v>
      </c>
      <c r="M22" s="49">
        <v>9</v>
      </c>
      <c r="N22" s="49">
        <v>9</v>
      </c>
      <c r="O22" s="129">
        <f>N22/M22*100</f>
        <v>100</v>
      </c>
      <c r="P22" s="49"/>
      <c r="Q22" s="49"/>
      <c r="R22" s="129"/>
      <c r="S22" s="49">
        <v>32</v>
      </c>
      <c r="T22" s="49">
        <v>31</v>
      </c>
      <c r="U22" s="129">
        <f>T22/S22*100</f>
        <v>96.875</v>
      </c>
      <c r="V22" s="49">
        <v>27</v>
      </c>
      <c r="W22" s="49">
        <v>27</v>
      </c>
      <c r="X22" s="129">
        <f>W22/V22*100</f>
        <v>100</v>
      </c>
    </row>
    <row r="23" spans="1:24" ht="10.5">
      <c r="A23" s="89"/>
      <c r="B23" s="49"/>
      <c r="C23" s="106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29"/>
      <c r="P23" s="49"/>
      <c r="Q23" s="49"/>
      <c r="R23" s="49"/>
      <c r="S23" s="49"/>
      <c r="T23" s="49"/>
      <c r="U23" s="52"/>
      <c r="V23" s="49"/>
      <c r="W23" s="49"/>
      <c r="X23" s="52"/>
    </row>
    <row r="24" spans="1:24" ht="10.5">
      <c r="A24" s="89"/>
      <c r="B24" s="49" t="s">
        <v>409</v>
      </c>
      <c r="C24" s="106" t="s">
        <v>296</v>
      </c>
      <c r="D24" s="49">
        <f t="shared" si="0"/>
        <v>137</v>
      </c>
      <c r="E24" s="49">
        <f t="shared" si="1"/>
        <v>136</v>
      </c>
      <c r="F24" s="129">
        <f>E24/D24*100</f>
        <v>99.27007299270073</v>
      </c>
      <c r="G24" s="49"/>
      <c r="H24" s="49"/>
      <c r="I24" s="129"/>
      <c r="J24" s="49">
        <v>40</v>
      </c>
      <c r="K24" s="49">
        <v>40</v>
      </c>
      <c r="L24" s="129">
        <f>K24/J24*100</f>
        <v>100</v>
      </c>
      <c r="M24" s="49">
        <v>13</v>
      </c>
      <c r="N24" s="49">
        <v>12</v>
      </c>
      <c r="O24" s="129">
        <f>N24/M24*100</f>
        <v>92.3076923076923</v>
      </c>
      <c r="P24" s="49"/>
      <c r="Q24" s="49"/>
      <c r="R24" s="129"/>
      <c r="S24" s="49">
        <v>44</v>
      </c>
      <c r="T24" s="49">
        <v>44</v>
      </c>
      <c r="U24" s="129">
        <f>T24/S24*100</f>
        <v>100</v>
      </c>
      <c r="V24" s="49">
        <v>40</v>
      </c>
      <c r="W24" s="49">
        <v>40</v>
      </c>
      <c r="X24" s="129">
        <f>W24/V24*100</f>
        <v>100</v>
      </c>
    </row>
    <row r="25" spans="1:24" ht="10.5">
      <c r="A25" s="89"/>
      <c r="B25" s="49" t="s">
        <v>410</v>
      </c>
      <c r="C25" s="106" t="s">
        <v>297</v>
      </c>
      <c r="D25" s="49">
        <f t="shared" si="0"/>
        <v>151</v>
      </c>
      <c r="E25" s="49">
        <f t="shared" si="1"/>
        <v>151</v>
      </c>
      <c r="F25" s="129">
        <f>E25/D25*100</f>
        <v>100</v>
      </c>
      <c r="G25" s="49"/>
      <c r="H25" s="49"/>
      <c r="I25" s="129"/>
      <c r="J25" s="49">
        <v>39</v>
      </c>
      <c r="K25" s="49">
        <v>39</v>
      </c>
      <c r="L25" s="129">
        <f>K25/J25*100</f>
        <v>100</v>
      </c>
      <c r="M25" s="49">
        <v>22</v>
      </c>
      <c r="N25" s="49">
        <v>22</v>
      </c>
      <c r="O25" s="129">
        <f>N25/M25*100</f>
        <v>100</v>
      </c>
      <c r="P25" s="49"/>
      <c r="Q25" s="49"/>
      <c r="R25" s="129"/>
      <c r="S25" s="49">
        <v>51</v>
      </c>
      <c r="T25" s="49">
        <v>51</v>
      </c>
      <c r="U25" s="129">
        <f>T25/S25*100</f>
        <v>100</v>
      </c>
      <c r="V25" s="49">
        <v>39</v>
      </c>
      <c r="W25" s="49">
        <v>39</v>
      </c>
      <c r="X25" s="129">
        <f>W25/V25*100</f>
        <v>100</v>
      </c>
    </row>
    <row r="26" spans="1:24" ht="10.5">
      <c r="A26" s="89"/>
      <c r="B26" s="49" t="s">
        <v>411</v>
      </c>
      <c r="C26" s="106" t="s">
        <v>298</v>
      </c>
      <c r="D26" s="49">
        <f t="shared" si="0"/>
        <v>191</v>
      </c>
      <c r="E26" s="49">
        <f t="shared" si="1"/>
        <v>189</v>
      </c>
      <c r="F26" s="129">
        <f>E26/D26*100</f>
        <v>98.95287958115183</v>
      </c>
      <c r="G26" s="49"/>
      <c r="H26" s="49"/>
      <c r="I26" s="129"/>
      <c r="J26" s="49">
        <v>53</v>
      </c>
      <c r="K26" s="49">
        <v>53</v>
      </c>
      <c r="L26" s="129">
        <f>K26/J26*100</f>
        <v>100</v>
      </c>
      <c r="M26" s="49">
        <v>22</v>
      </c>
      <c r="N26" s="49">
        <v>22</v>
      </c>
      <c r="O26" s="129">
        <f>N26/M26*100</f>
        <v>100</v>
      </c>
      <c r="P26" s="49"/>
      <c r="Q26" s="49"/>
      <c r="R26" s="129"/>
      <c r="S26" s="49">
        <v>63</v>
      </c>
      <c r="T26" s="49">
        <v>61</v>
      </c>
      <c r="U26" s="129">
        <f>T26/S26*100</f>
        <v>96.82539682539682</v>
      </c>
      <c r="V26" s="49">
        <v>53</v>
      </c>
      <c r="W26" s="49">
        <v>53</v>
      </c>
      <c r="X26" s="129">
        <f>W26/V26*100</f>
        <v>100</v>
      </c>
    </row>
    <row r="27" spans="1:24" ht="10.5">
      <c r="A27" s="89"/>
      <c r="B27" s="49" t="s">
        <v>412</v>
      </c>
      <c r="C27" s="106" t="s">
        <v>299</v>
      </c>
      <c r="D27" s="49">
        <f t="shared" si="0"/>
        <v>138</v>
      </c>
      <c r="E27" s="49">
        <f t="shared" si="1"/>
        <v>135</v>
      </c>
      <c r="F27" s="129">
        <f>E27/D27*100</f>
        <v>97.82608695652173</v>
      </c>
      <c r="G27" s="49"/>
      <c r="H27" s="49"/>
      <c r="I27" s="129"/>
      <c r="J27" s="49">
        <v>45</v>
      </c>
      <c r="K27" s="49">
        <v>44</v>
      </c>
      <c r="L27" s="129">
        <f>K27/J27*100</f>
        <v>97.77777777777777</v>
      </c>
      <c r="M27" s="49">
        <v>13</v>
      </c>
      <c r="N27" s="49">
        <v>13</v>
      </c>
      <c r="O27" s="129">
        <f>N27/M27*100</f>
        <v>100</v>
      </c>
      <c r="P27" s="49"/>
      <c r="Q27" s="49"/>
      <c r="R27" s="129"/>
      <c r="S27" s="49">
        <v>35</v>
      </c>
      <c r="T27" s="49">
        <v>34</v>
      </c>
      <c r="U27" s="129">
        <f>T27/S27*100</f>
        <v>97.14285714285714</v>
      </c>
      <c r="V27" s="49">
        <v>45</v>
      </c>
      <c r="W27" s="49">
        <v>44</v>
      </c>
      <c r="X27" s="129">
        <f>W27/V27*100</f>
        <v>97.77777777777777</v>
      </c>
    </row>
    <row r="28" spans="1:24" ht="10.5">
      <c r="A28" s="89"/>
      <c r="B28" s="49"/>
      <c r="C28" s="10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29"/>
      <c r="P28" s="49"/>
      <c r="Q28" s="49"/>
      <c r="R28" s="49"/>
      <c r="S28" s="49"/>
      <c r="T28" s="49"/>
      <c r="U28" s="52"/>
      <c r="V28" s="49"/>
      <c r="W28" s="49"/>
      <c r="X28" s="52"/>
    </row>
    <row r="29" spans="1:24" ht="10.5">
      <c r="A29" s="89"/>
      <c r="B29" s="49" t="s">
        <v>413</v>
      </c>
      <c r="C29" s="106" t="s">
        <v>300</v>
      </c>
      <c r="D29" s="49">
        <f t="shared" si="0"/>
        <v>70</v>
      </c>
      <c r="E29" s="49">
        <f t="shared" si="1"/>
        <v>68</v>
      </c>
      <c r="F29" s="129">
        <f>E29/D29*100</f>
        <v>97.14285714285714</v>
      </c>
      <c r="G29" s="49"/>
      <c r="H29" s="49"/>
      <c r="I29" s="129"/>
      <c r="J29" s="49">
        <v>23</v>
      </c>
      <c r="K29" s="49">
        <v>23</v>
      </c>
      <c r="L29" s="129">
        <f>K29/J29*100</f>
        <v>100</v>
      </c>
      <c r="M29" s="49">
        <v>5</v>
      </c>
      <c r="N29" s="49">
        <v>5</v>
      </c>
      <c r="O29" s="129">
        <f>N29/M29*100</f>
        <v>100</v>
      </c>
      <c r="P29" s="49"/>
      <c r="Q29" s="49"/>
      <c r="R29" s="129"/>
      <c r="S29" s="49">
        <v>19</v>
      </c>
      <c r="T29" s="49">
        <v>17</v>
      </c>
      <c r="U29" s="129">
        <f>T29/S29*100</f>
        <v>89.47368421052632</v>
      </c>
      <c r="V29" s="49">
        <v>23</v>
      </c>
      <c r="W29" s="49">
        <v>23</v>
      </c>
      <c r="X29" s="129">
        <f>W29/V29*100</f>
        <v>100</v>
      </c>
    </row>
    <row r="30" spans="1:24" ht="10.5">
      <c r="A30" s="89"/>
      <c r="B30" s="49" t="s">
        <v>147</v>
      </c>
      <c r="C30" s="106" t="s">
        <v>148</v>
      </c>
      <c r="D30" s="49">
        <f t="shared" si="0"/>
        <v>1107</v>
      </c>
      <c r="E30" s="49">
        <f t="shared" si="1"/>
        <v>1053</v>
      </c>
      <c r="F30" s="129">
        <f>E30/D30*100</f>
        <v>95.1219512195122</v>
      </c>
      <c r="G30" s="49"/>
      <c r="H30" s="49"/>
      <c r="I30" s="129"/>
      <c r="J30" s="49">
        <v>210</v>
      </c>
      <c r="K30" s="49">
        <v>191</v>
      </c>
      <c r="L30" s="129">
        <f>K30/J30*100</f>
        <v>90.95238095238095</v>
      </c>
      <c r="M30" s="49">
        <v>505</v>
      </c>
      <c r="N30" s="49">
        <v>490</v>
      </c>
      <c r="O30" s="129">
        <f>N30/M30*100</f>
        <v>97.02970297029702</v>
      </c>
      <c r="P30" s="49"/>
      <c r="Q30" s="49"/>
      <c r="R30" s="129"/>
      <c r="S30" s="49">
        <v>181</v>
      </c>
      <c r="T30" s="49">
        <v>180</v>
      </c>
      <c r="U30" s="129">
        <f>T30/S30*100</f>
        <v>99.4475138121547</v>
      </c>
      <c r="V30" s="49">
        <v>211</v>
      </c>
      <c r="W30" s="49">
        <v>192</v>
      </c>
      <c r="X30" s="129">
        <f>W30/V30*100</f>
        <v>90.99526066350711</v>
      </c>
    </row>
    <row r="31" spans="1:24" ht="10.5">
      <c r="A31" s="89"/>
      <c r="B31" s="49" t="s">
        <v>415</v>
      </c>
      <c r="C31" s="106" t="s">
        <v>302</v>
      </c>
      <c r="D31" s="49">
        <f t="shared" si="0"/>
        <v>95</v>
      </c>
      <c r="E31" s="49">
        <f t="shared" si="1"/>
        <v>95</v>
      </c>
      <c r="F31" s="129">
        <f>E31/D31*100</f>
        <v>100</v>
      </c>
      <c r="G31" s="49"/>
      <c r="H31" s="49"/>
      <c r="I31" s="129"/>
      <c r="J31" s="49">
        <v>23</v>
      </c>
      <c r="K31" s="49">
        <v>23</v>
      </c>
      <c r="L31" s="129">
        <f>K31/J31*100</f>
        <v>100</v>
      </c>
      <c r="M31" s="49">
        <v>12</v>
      </c>
      <c r="N31" s="49">
        <v>12</v>
      </c>
      <c r="O31" s="129">
        <f>N31/M31*100</f>
        <v>100</v>
      </c>
      <c r="P31" s="49"/>
      <c r="Q31" s="49"/>
      <c r="R31" s="129"/>
      <c r="S31" s="49">
        <v>37</v>
      </c>
      <c r="T31" s="49">
        <v>37</v>
      </c>
      <c r="U31" s="129">
        <f>T31/S31*100</f>
        <v>100</v>
      </c>
      <c r="V31" s="49">
        <v>23</v>
      </c>
      <c r="W31" s="49">
        <v>23</v>
      </c>
      <c r="X31" s="129">
        <f>W31/V31*100</f>
        <v>100</v>
      </c>
    </row>
    <row r="32" spans="1:47" ht="10.5">
      <c r="A32" s="89"/>
      <c r="B32" s="107" t="s">
        <v>256</v>
      </c>
      <c r="C32" s="184" t="s">
        <v>131</v>
      </c>
      <c r="D32" s="107">
        <f>SUM(D9:D31)</f>
        <v>3721</v>
      </c>
      <c r="E32" s="107">
        <f>SUM(E9:E31)</f>
        <v>3612</v>
      </c>
      <c r="F32" s="252">
        <f>E32/D32*100</f>
        <v>97.07067992475142</v>
      </c>
      <c r="G32" s="107">
        <f>SUM(G9:G31)</f>
        <v>0</v>
      </c>
      <c r="H32" s="107">
        <f>SUM(H9:H31)</f>
        <v>0</v>
      </c>
      <c r="I32" s="252"/>
      <c r="J32" s="107">
        <f>SUM(J9:J31)</f>
        <v>953</v>
      </c>
      <c r="K32" s="107">
        <f>SUM(K9:K31)</f>
        <v>924</v>
      </c>
      <c r="L32" s="252">
        <f>K32/J32*100</f>
        <v>96.95697796432319</v>
      </c>
      <c r="M32" s="107">
        <f>SUM(M9:M31)</f>
        <v>835</v>
      </c>
      <c r="N32" s="107">
        <f>SUM(N9:N31)</f>
        <v>816</v>
      </c>
      <c r="O32" s="252">
        <f>N32/M32*100</f>
        <v>97.72455089820359</v>
      </c>
      <c r="P32" s="107">
        <f>SUM(P9:P31)</f>
        <v>0</v>
      </c>
      <c r="Q32" s="107">
        <f>SUM(Q9:Q31)</f>
        <v>0</v>
      </c>
      <c r="R32" s="252"/>
      <c r="S32" s="107">
        <f>SUM(S9:S31)</f>
        <v>969</v>
      </c>
      <c r="T32" s="107">
        <f>SUM(T9:T31)</f>
        <v>947</v>
      </c>
      <c r="U32" s="252">
        <f>T32/S32*100</f>
        <v>97.7296181630547</v>
      </c>
      <c r="V32" s="107">
        <f>SUM(V9:V31)</f>
        <v>964</v>
      </c>
      <c r="W32" s="107">
        <f>SUM(W9:W31)</f>
        <v>925</v>
      </c>
      <c r="X32" s="252">
        <f>W32/V32*100</f>
        <v>95.95435684647303</v>
      </c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</row>
    <row r="33" spans="1:21" ht="9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9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9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40" spans="1:22" ht="9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</sheetData>
  <sheetProtection/>
  <mergeCells count="11"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 xml:space="preserve">&amp;R&amp;"Arial Mon,Regular"&amp;8&amp;UÁ¿ëýã16. Ýð¿¿ë ìýíä </oddHeader>
    <oddFooter xml:space="preserve">&amp;R&amp;"Arial Mon,Regular"&amp;18 38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Z28"/>
    </sheetView>
  </sheetViews>
  <sheetFormatPr defaultColWidth="9.00390625" defaultRowHeight="12.75"/>
  <cols>
    <col min="1" max="1" width="1.25" style="124" customWidth="1"/>
    <col min="2" max="2" width="4.875" style="124" customWidth="1"/>
    <col min="3" max="3" width="6.00390625" style="124" customWidth="1"/>
    <col min="4" max="5" width="6.25390625" style="124" customWidth="1"/>
    <col min="6" max="6" width="6.875" style="124" customWidth="1"/>
    <col min="7" max="7" width="6.25390625" style="124" customWidth="1"/>
    <col min="8" max="8" width="6.375" style="124" customWidth="1"/>
    <col min="9" max="9" width="6.125" style="124" customWidth="1"/>
    <col min="10" max="10" width="6.25390625" style="124" customWidth="1"/>
    <col min="11" max="11" width="6.125" style="124" customWidth="1"/>
    <col min="12" max="12" width="4.875" style="124" customWidth="1"/>
    <col min="13" max="13" width="4.375" style="124" customWidth="1"/>
    <col min="14" max="14" width="5.00390625" style="124" customWidth="1"/>
    <col min="15" max="16" width="5.125" style="124" customWidth="1"/>
    <col min="17" max="17" width="5.00390625" style="124" customWidth="1"/>
    <col min="18" max="18" width="4.75390625" style="124" customWidth="1"/>
    <col min="19" max="19" width="4.00390625" style="124" customWidth="1"/>
    <col min="20" max="22" width="5.00390625" style="124" customWidth="1"/>
    <col min="23" max="23" width="5.125" style="124" customWidth="1"/>
    <col min="24" max="24" width="4.25390625" style="124" customWidth="1"/>
    <col min="25" max="25" width="6.875" style="124" customWidth="1"/>
    <col min="26" max="26" width="6.25390625" style="124" customWidth="1"/>
    <col min="27" max="28" width="10.00390625" style="124" customWidth="1"/>
    <col min="29" max="29" width="10.375" style="124" customWidth="1"/>
    <col min="30" max="30" width="9.875" style="124" customWidth="1"/>
    <col min="31" max="34" width="9.125" style="124" customWidth="1"/>
    <col min="35" max="35" width="12.375" style="124" bestFit="1" customWidth="1"/>
    <col min="36" max="36" width="7.375" style="124" customWidth="1"/>
    <col min="37" max="37" width="10.375" style="124" customWidth="1"/>
    <col min="38" max="38" width="17.375" style="124" bestFit="1" customWidth="1"/>
    <col min="39" max="39" width="10.375" style="124" customWidth="1"/>
    <col min="40" max="40" width="11.125" style="124" customWidth="1"/>
    <col min="41" max="41" width="9.125" style="124" customWidth="1"/>
    <col min="42" max="42" width="13.00390625" style="124" customWidth="1"/>
    <col min="43" max="16384" width="9.125" style="124" customWidth="1"/>
  </cols>
  <sheetData>
    <row r="1" spans="1:28" ht="9" customHeight="1">
      <c r="A1" s="67"/>
      <c r="B1" s="67"/>
      <c r="C1" s="67"/>
      <c r="D1" s="67"/>
      <c r="E1" s="67"/>
      <c r="F1" s="67"/>
      <c r="G1" s="67"/>
      <c r="H1" s="67"/>
      <c r="I1" s="67"/>
      <c r="J1" s="169" t="s">
        <v>94</v>
      </c>
      <c r="K1" s="89"/>
      <c r="L1" s="89"/>
      <c r="M1" s="89"/>
      <c r="N1" s="89"/>
      <c r="O1" s="89"/>
      <c r="P1" s="89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2">
      <c r="A2" s="67"/>
      <c r="B2" s="67"/>
      <c r="C2" s="67"/>
      <c r="D2" s="67"/>
      <c r="E2" s="67"/>
      <c r="F2" s="67"/>
      <c r="G2" s="67"/>
      <c r="H2" s="214"/>
      <c r="I2" s="67"/>
      <c r="J2" s="172" t="s">
        <v>95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12.75" customHeight="1">
      <c r="A4" s="67"/>
      <c r="B4" s="67"/>
      <c r="C4" s="81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126" s="57" customFormat="1" ht="20.25" customHeight="1">
      <c r="A5" s="52"/>
      <c r="B5" s="984" t="s">
        <v>364</v>
      </c>
      <c r="C5" s="988" t="s">
        <v>900</v>
      </c>
      <c r="D5" s="979" t="s">
        <v>775</v>
      </c>
      <c r="E5" s="961"/>
      <c r="F5" s="974" t="s">
        <v>776</v>
      </c>
      <c r="G5" s="975"/>
      <c r="H5" s="975"/>
      <c r="I5" s="997"/>
      <c r="J5" s="974" t="s">
        <v>220</v>
      </c>
      <c r="K5" s="997"/>
      <c r="L5" s="974" t="s">
        <v>769</v>
      </c>
      <c r="M5" s="987"/>
      <c r="N5" s="987"/>
      <c r="O5" s="987"/>
      <c r="P5" s="981"/>
      <c r="Q5" s="974" t="s">
        <v>632</v>
      </c>
      <c r="R5" s="975"/>
      <c r="S5" s="975"/>
      <c r="T5" s="975"/>
      <c r="U5" s="997"/>
      <c r="V5" s="974" t="s">
        <v>86</v>
      </c>
      <c r="W5" s="975"/>
      <c r="X5" s="975"/>
      <c r="Y5" s="976"/>
      <c r="Z5" s="976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7" customFormat="1" ht="51" customHeight="1">
      <c r="A6" s="52"/>
      <c r="B6" s="985"/>
      <c r="C6" s="989"/>
      <c r="D6" s="983"/>
      <c r="E6" s="963"/>
      <c r="F6" s="979" t="s">
        <v>87</v>
      </c>
      <c r="G6" s="961"/>
      <c r="H6" s="980" t="s">
        <v>89</v>
      </c>
      <c r="I6" s="981"/>
      <c r="J6" s="980" t="s">
        <v>90</v>
      </c>
      <c r="K6" s="982"/>
      <c r="L6" s="328">
        <v>2007</v>
      </c>
      <c r="M6" s="964">
        <v>2008</v>
      </c>
      <c r="N6" s="964">
        <v>2009</v>
      </c>
      <c r="O6" s="991" t="s">
        <v>975</v>
      </c>
      <c r="P6" s="992"/>
      <c r="Q6" s="964">
        <v>2007</v>
      </c>
      <c r="R6" s="964">
        <v>2008</v>
      </c>
      <c r="S6" s="964">
        <v>2009</v>
      </c>
      <c r="T6" s="991" t="s">
        <v>975</v>
      </c>
      <c r="U6" s="992"/>
      <c r="V6" s="964">
        <v>2007</v>
      </c>
      <c r="W6" s="964">
        <v>2008</v>
      </c>
      <c r="X6" s="964">
        <v>2009</v>
      </c>
      <c r="Y6" s="991" t="s">
        <v>975</v>
      </c>
      <c r="Z6" s="992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7" customFormat="1" ht="12" customHeight="1">
      <c r="A7" s="52"/>
      <c r="B7" s="986"/>
      <c r="C7" s="990"/>
      <c r="D7" s="55" t="s">
        <v>974</v>
      </c>
      <c r="E7" s="55" t="s">
        <v>968</v>
      </c>
      <c r="F7" s="55" t="s">
        <v>974</v>
      </c>
      <c r="G7" s="55" t="s">
        <v>968</v>
      </c>
      <c r="H7" s="55" t="s">
        <v>974</v>
      </c>
      <c r="I7" s="55" t="s">
        <v>968</v>
      </c>
      <c r="J7" s="55" t="s">
        <v>974</v>
      </c>
      <c r="K7" s="55" t="s">
        <v>968</v>
      </c>
      <c r="L7" s="247"/>
      <c r="M7" s="966"/>
      <c r="N7" s="966"/>
      <c r="O7" s="55">
        <v>2009</v>
      </c>
      <c r="P7" s="55">
        <v>2010</v>
      </c>
      <c r="Q7" s="966"/>
      <c r="R7" s="966"/>
      <c r="S7" s="966"/>
      <c r="T7" s="55">
        <v>2009</v>
      </c>
      <c r="U7" s="55">
        <v>2010</v>
      </c>
      <c r="V7" s="966"/>
      <c r="W7" s="966"/>
      <c r="X7" s="966"/>
      <c r="Y7" s="55">
        <v>2009</v>
      </c>
      <c r="Z7" s="55">
        <v>2010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7" customFormat="1" ht="9.75" customHeight="1">
      <c r="A8" s="49"/>
      <c r="B8" s="49" t="s">
        <v>739</v>
      </c>
      <c r="C8" s="106" t="s">
        <v>653</v>
      </c>
      <c r="D8" s="175">
        <v>10</v>
      </c>
      <c r="E8" s="175">
        <v>7</v>
      </c>
      <c r="F8" s="175">
        <v>10</v>
      </c>
      <c r="G8" s="175">
        <v>7</v>
      </c>
      <c r="H8" s="175"/>
      <c r="I8" s="176"/>
      <c r="J8" s="52"/>
      <c r="K8" s="52"/>
      <c r="L8" s="49">
        <v>43</v>
      </c>
      <c r="M8" s="49">
        <v>36</v>
      </c>
      <c r="N8" s="49">
        <v>35</v>
      </c>
      <c r="O8" s="49">
        <v>14</v>
      </c>
      <c r="P8" s="49">
        <v>15</v>
      </c>
      <c r="Q8" s="49"/>
      <c r="R8" s="49">
        <v>1</v>
      </c>
      <c r="S8" s="49"/>
      <c r="T8" s="49"/>
      <c r="U8" s="49"/>
      <c r="V8" s="120">
        <v>0</v>
      </c>
      <c r="W8" s="120">
        <v>0</v>
      </c>
      <c r="X8" s="120">
        <v>0</v>
      </c>
      <c r="Y8" s="120">
        <f aca="true" t="shared" si="0" ref="Y8:Y27">T8/F8*1000</f>
        <v>0</v>
      </c>
      <c r="Z8" s="120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7" customFormat="1" ht="9.75" customHeight="1">
      <c r="A9" s="49"/>
      <c r="B9" s="49" t="s">
        <v>740</v>
      </c>
      <c r="C9" s="106" t="s">
        <v>285</v>
      </c>
      <c r="D9" s="175">
        <v>10</v>
      </c>
      <c r="E9" s="175">
        <v>8</v>
      </c>
      <c r="F9" s="175">
        <v>10</v>
      </c>
      <c r="G9" s="175">
        <v>8</v>
      </c>
      <c r="H9" s="175"/>
      <c r="I9" s="176"/>
      <c r="J9" s="52"/>
      <c r="K9" s="52"/>
      <c r="L9" s="49">
        <v>18</v>
      </c>
      <c r="M9" s="49">
        <v>22</v>
      </c>
      <c r="N9" s="49">
        <v>20</v>
      </c>
      <c r="O9" s="49">
        <v>7</v>
      </c>
      <c r="P9" s="49">
        <v>11</v>
      </c>
      <c r="Q9" s="49"/>
      <c r="R9" s="49"/>
      <c r="S9" s="49">
        <v>1</v>
      </c>
      <c r="T9" s="49">
        <v>1</v>
      </c>
      <c r="U9" s="49">
        <v>1</v>
      </c>
      <c r="V9" s="120"/>
      <c r="W9" s="120"/>
      <c r="X9" s="120"/>
      <c r="Y9" s="120"/>
      <c r="Z9" s="120"/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7" customFormat="1" ht="9.75" customHeight="1">
      <c r="A10" s="49"/>
      <c r="B10" s="49" t="s">
        <v>741</v>
      </c>
      <c r="C10" s="106" t="s">
        <v>286</v>
      </c>
      <c r="D10" s="175">
        <v>15</v>
      </c>
      <c r="E10" s="175">
        <v>28</v>
      </c>
      <c r="F10" s="175">
        <v>15</v>
      </c>
      <c r="G10" s="175">
        <v>28</v>
      </c>
      <c r="H10" s="175"/>
      <c r="I10" s="176"/>
      <c r="J10" s="52"/>
      <c r="K10" s="52"/>
      <c r="L10" s="49">
        <v>22</v>
      </c>
      <c r="M10" s="49">
        <v>19</v>
      </c>
      <c r="N10" s="49">
        <v>25</v>
      </c>
      <c r="O10" s="49">
        <v>12</v>
      </c>
      <c r="P10" s="49">
        <v>10</v>
      </c>
      <c r="Q10" s="49">
        <v>2</v>
      </c>
      <c r="R10" s="49">
        <v>1</v>
      </c>
      <c r="S10" s="49">
        <v>1</v>
      </c>
      <c r="T10" s="49"/>
      <c r="U10" s="49"/>
      <c r="V10" s="120">
        <v>0</v>
      </c>
      <c r="W10" s="120">
        <v>0</v>
      </c>
      <c r="X10" s="120">
        <v>0</v>
      </c>
      <c r="Y10" s="120"/>
      <c r="Z10" s="120">
        <f aca="true" t="shared" si="1" ref="Z10:Z27">U10/G10*1000</f>
        <v>0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7" customFormat="1" ht="9.75" customHeight="1">
      <c r="A11" s="49"/>
      <c r="B11" s="49" t="s">
        <v>742</v>
      </c>
      <c r="C11" s="106" t="s">
        <v>287</v>
      </c>
      <c r="D11" s="175">
        <v>27</v>
      </c>
      <c r="E11" s="175">
        <v>45</v>
      </c>
      <c r="F11" s="175">
        <v>27</v>
      </c>
      <c r="G11" s="175">
        <v>46</v>
      </c>
      <c r="H11" s="175"/>
      <c r="I11" s="176"/>
      <c r="J11" s="52"/>
      <c r="K11" s="52"/>
      <c r="L11" s="49">
        <v>24</v>
      </c>
      <c r="M11" s="49">
        <v>31</v>
      </c>
      <c r="N11" s="49">
        <v>34</v>
      </c>
      <c r="O11" s="49">
        <v>11</v>
      </c>
      <c r="P11" s="49">
        <v>12</v>
      </c>
      <c r="Q11" s="49"/>
      <c r="R11" s="49">
        <v>3</v>
      </c>
      <c r="S11" s="49"/>
      <c r="T11" s="49"/>
      <c r="U11" s="49">
        <v>1</v>
      </c>
      <c r="V11" s="120">
        <v>65</v>
      </c>
      <c r="W11" s="120">
        <v>65</v>
      </c>
      <c r="X11" s="120">
        <v>61</v>
      </c>
      <c r="Y11" s="120">
        <f t="shared" si="0"/>
        <v>0</v>
      </c>
      <c r="Z11" s="120">
        <f t="shared" si="1"/>
        <v>21.73913043478261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7" customFormat="1" ht="9.75" customHeight="1">
      <c r="A12" s="49"/>
      <c r="B12" s="49" t="s">
        <v>743</v>
      </c>
      <c r="C12" s="106" t="s">
        <v>288</v>
      </c>
      <c r="D12" s="175">
        <v>22</v>
      </c>
      <c r="E12" s="175">
        <v>25</v>
      </c>
      <c r="F12" s="175">
        <v>22</v>
      </c>
      <c r="G12" s="175">
        <v>23</v>
      </c>
      <c r="H12" s="175"/>
      <c r="I12" s="176">
        <v>2</v>
      </c>
      <c r="J12" s="52"/>
      <c r="K12" s="52"/>
      <c r="L12" s="49">
        <v>27</v>
      </c>
      <c r="M12" s="49">
        <v>39</v>
      </c>
      <c r="N12" s="49">
        <v>29</v>
      </c>
      <c r="O12" s="49">
        <v>12</v>
      </c>
      <c r="P12" s="49">
        <v>9</v>
      </c>
      <c r="Q12" s="49"/>
      <c r="R12" s="49">
        <v>2</v>
      </c>
      <c r="S12" s="49">
        <v>1</v>
      </c>
      <c r="T12" s="49">
        <v>1</v>
      </c>
      <c r="U12" s="49"/>
      <c r="V12" s="120">
        <v>48</v>
      </c>
      <c r="W12" s="120">
        <v>48</v>
      </c>
      <c r="X12" s="120">
        <v>0</v>
      </c>
      <c r="Y12" s="120">
        <f t="shared" si="0"/>
        <v>45.45454545454545</v>
      </c>
      <c r="Z12" s="120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7" customFormat="1" ht="9.75" customHeight="1">
      <c r="A13" s="49"/>
      <c r="B13" s="49" t="s">
        <v>744</v>
      </c>
      <c r="C13" s="106" t="s">
        <v>289</v>
      </c>
      <c r="D13" s="175">
        <v>16</v>
      </c>
      <c r="E13" s="175">
        <v>16</v>
      </c>
      <c r="F13" s="175">
        <v>16</v>
      </c>
      <c r="G13" s="175">
        <v>16</v>
      </c>
      <c r="H13" s="175"/>
      <c r="I13" s="176"/>
      <c r="J13" s="52"/>
      <c r="K13" s="52"/>
      <c r="L13" s="49">
        <v>34</v>
      </c>
      <c r="M13" s="49">
        <v>25</v>
      </c>
      <c r="N13" s="49">
        <v>31</v>
      </c>
      <c r="O13" s="49">
        <v>7</v>
      </c>
      <c r="P13" s="49">
        <v>15</v>
      </c>
      <c r="Q13" s="49"/>
      <c r="R13" s="49">
        <v>2</v>
      </c>
      <c r="S13" s="49">
        <v>1</v>
      </c>
      <c r="T13" s="49"/>
      <c r="U13" s="49">
        <v>1</v>
      </c>
      <c r="V13" s="120">
        <v>0</v>
      </c>
      <c r="W13" s="120">
        <v>0</v>
      </c>
      <c r="X13" s="120">
        <v>0</v>
      </c>
      <c r="Y13" s="120">
        <f t="shared" si="0"/>
        <v>0</v>
      </c>
      <c r="Z13" s="120">
        <f t="shared" si="1"/>
        <v>62.5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7" customFormat="1" ht="9.75" customHeight="1">
      <c r="A14" s="49"/>
      <c r="B14" s="49" t="s">
        <v>406</v>
      </c>
      <c r="C14" s="106" t="s">
        <v>290</v>
      </c>
      <c r="D14" s="175">
        <v>37</v>
      </c>
      <c r="E14" s="175">
        <v>37</v>
      </c>
      <c r="F14" s="175">
        <v>37</v>
      </c>
      <c r="G14" s="175">
        <v>37</v>
      </c>
      <c r="H14" s="175"/>
      <c r="I14" s="176"/>
      <c r="J14" s="52"/>
      <c r="K14" s="52"/>
      <c r="L14" s="49">
        <v>18</v>
      </c>
      <c r="M14" s="49">
        <v>39</v>
      </c>
      <c r="N14" s="49">
        <v>24</v>
      </c>
      <c r="O14" s="49">
        <v>14</v>
      </c>
      <c r="P14" s="49">
        <v>12</v>
      </c>
      <c r="Q14" s="49">
        <v>1</v>
      </c>
      <c r="R14" s="49">
        <v>4</v>
      </c>
      <c r="S14" s="49">
        <v>1</v>
      </c>
      <c r="T14" s="49">
        <v>1</v>
      </c>
      <c r="U14" s="49">
        <v>1</v>
      </c>
      <c r="V14" s="120">
        <v>67</v>
      </c>
      <c r="W14" s="120">
        <v>67</v>
      </c>
      <c r="X14" s="120">
        <v>14</v>
      </c>
      <c r="Y14" s="120">
        <v>34.5</v>
      </c>
      <c r="Z14" s="120">
        <f t="shared" si="1"/>
        <v>27.027027027027028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7" customFormat="1" ht="9.75" customHeight="1">
      <c r="A15" s="49"/>
      <c r="B15" s="49" t="s">
        <v>407</v>
      </c>
      <c r="C15" s="106" t="s">
        <v>291</v>
      </c>
      <c r="D15" s="175">
        <v>30</v>
      </c>
      <c r="E15" s="175">
        <v>17</v>
      </c>
      <c r="F15" s="175">
        <v>30</v>
      </c>
      <c r="G15" s="175">
        <v>17</v>
      </c>
      <c r="H15" s="175"/>
      <c r="I15" s="176"/>
      <c r="J15" s="52"/>
      <c r="K15" s="52"/>
      <c r="L15" s="49">
        <v>24</v>
      </c>
      <c r="M15" s="49">
        <v>21</v>
      </c>
      <c r="N15" s="49">
        <v>23</v>
      </c>
      <c r="O15" s="49">
        <v>11</v>
      </c>
      <c r="P15" s="49">
        <v>8</v>
      </c>
      <c r="Q15" s="49">
        <v>2</v>
      </c>
      <c r="R15" s="49">
        <v>2</v>
      </c>
      <c r="S15" s="49"/>
      <c r="T15" s="49"/>
      <c r="U15" s="49"/>
      <c r="V15" s="120">
        <v>0</v>
      </c>
      <c r="W15" s="120">
        <v>35</v>
      </c>
      <c r="X15" s="120">
        <v>30</v>
      </c>
      <c r="Y15" s="120">
        <v>17.5</v>
      </c>
      <c r="Z15" s="120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7" customFormat="1" ht="9.75" customHeight="1">
      <c r="A16" s="49"/>
      <c r="B16" s="49" t="s">
        <v>397</v>
      </c>
      <c r="C16" s="106" t="s">
        <v>292</v>
      </c>
      <c r="D16" s="175">
        <v>20</v>
      </c>
      <c r="E16" s="175">
        <v>19</v>
      </c>
      <c r="F16" s="175">
        <v>20</v>
      </c>
      <c r="G16" s="175">
        <v>19</v>
      </c>
      <c r="H16" s="175"/>
      <c r="I16" s="176"/>
      <c r="J16" s="52"/>
      <c r="K16" s="52"/>
      <c r="L16" s="49">
        <v>23</v>
      </c>
      <c r="M16" s="49">
        <v>13</v>
      </c>
      <c r="N16" s="49">
        <v>13</v>
      </c>
      <c r="O16" s="49">
        <v>5</v>
      </c>
      <c r="P16" s="49">
        <v>16</v>
      </c>
      <c r="Q16" s="49"/>
      <c r="R16" s="49">
        <v>1</v>
      </c>
      <c r="S16" s="49"/>
      <c r="T16" s="49"/>
      <c r="U16" s="49"/>
      <c r="V16" s="120">
        <v>29</v>
      </c>
      <c r="W16" s="120">
        <v>0</v>
      </c>
      <c r="X16" s="120">
        <v>0</v>
      </c>
      <c r="Y16" s="120">
        <v>26.3</v>
      </c>
      <c r="Z16" s="120">
        <f t="shared" si="1"/>
        <v>0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7" customFormat="1" ht="9.75" customHeight="1">
      <c r="A17" s="49"/>
      <c r="B17" s="49" t="s">
        <v>398</v>
      </c>
      <c r="C17" s="106" t="s">
        <v>293</v>
      </c>
      <c r="D17" s="175">
        <v>33</v>
      </c>
      <c r="E17" s="175">
        <v>24</v>
      </c>
      <c r="F17" s="175">
        <v>33</v>
      </c>
      <c r="G17" s="175">
        <v>24</v>
      </c>
      <c r="H17" s="175"/>
      <c r="I17" s="176"/>
      <c r="J17" s="52"/>
      <c r="K17" s="52"/>
      <c r="L17" s="49">
        <v>13</v>
      </c>
      <c r="M17" s="49">
        <v>13</v>
      </c>
      <c r="N17" s="49">
        <v>11</v>
      </c>
      <c r="O17" s="49">
        <v>6</v>
      </c>
      <c r="P17" s="49">
        <v>8</v>
      </c>
      <c r="Q17" s="49"/>
      <c r="R17" s="49"/>
      <c r="S17" s="49">
        <v>1</v>
      </c>
      <c r="T17" s="49"/>
      <c r="U17" s="49"/>
      <c r="V17" s="120">
        <v>0</v>
      </c>
      <c r="W17" s="120">
        <v>0</v>
      </c>
      <c r="X17" s="120">
        <v>0</v>
      </c>
      <c r="Y17" s="120">
        <f t="shared" si="0"/>
        <v>0</v>
      </c>
      <c r="Z17" s="120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7" customFormat="1" ht="9.75" customHeight="1">
      <c r="A18" s="49"/>
      <c r="B18" s="49" t="s">
        <v>706</v>
      </c>
      <c r="C18" s="106" t="s">
        <v>294</v>
      </c>
      <c r="D18" s="175">
        <v>10</v>
      </c>
      <c r="E18" s="175">
        <v>16</v>
      </c>
      <c r="F18" s="175">
        <v>10</v>
      </c>
      <c r="G18" s="175">
        <v>16</v>
      </c>
      <c r="H18" s="175"/>
      <c r="I18" s="176"/>
      <c r="J18" s="52"/>
      <c r="K18" s="52"/>
      <c r="L18" s="49">
        <v>25</v>
      </c>
      <c r="M18" s="49">
        <v>17</v>
      </c>
      <c r="N18" s="49">
        <v>21</v>
      </c>
      <c r="O18" s="49">
        <v>8</v>
      </c>
      <c r="P18" s="49">
        <v>15</v>
      </c>
      <c r="Q18" s="49">
        <v>1</v>
      </c>
      <c r="R18" s="49">
        <v>1</v>
      </c>
      <c r="S18" s="49">
        <v>1</v>
      </c>
      <c r="T18" s="49"/>
      <c r="U18" s="49">
        <v>1</v>
      </c>
      <c r="V18" s="120">
        <v>67</v>
      </c>
      <c r="W18" s="120"/>
      <c r="X18" s="120">
        <v>67</v>
      </c>
      <c r="Y18" s="120">
        <f t="shared" si="0"/>
        <v>0</v>
      </c>
      <c r="Z18" s="120">
        <f t="shared" si="1"/>
        <v>62.5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7" customFormat="1" ht="9.75" customHeight="1">
      <c r="A19" s="49"/>
      <c r="B19" s="49" t="s">
        <v>408</v>
      </c>
      <c r="C19" s="106" t="s">
        <v>295</v>
      </c>
      <c r="D19" s="175">
        <v>17</v>
      </c>
      <c r="E19" s="175">
        <v>9</v>
      </c>
      <c r="F19" s="175">
        <v>17</v>
      </c>
      <c r="G19" s="175">
        <v>9</v>
      </c>
      <c r="H19" s="175"/>
      <c r="I19" s="176"/>
      <c r="J19" s="52"/>
      <c r="K19" s="52"/>
      <c r="L19" s="49">
        <v>18</v>
      </c>
      <c r="M19" s="49">
        <v>12</v>
      </c>
      <c r="N19" s="49">
        <v>24</v>
      </c>
      <c r="O19" s="49">
        <v>12</v>
      </c>
      <c r="P19" s="49">
        <v>11</v>
      </c>
      <c r="Q19" s="49">
        <v>1</v>
      </c>
      <c r="R19" s="49"/>
      <c r="S19" s="49">
        <v>3</v>
      </c>
      <c r="T19" s="49">
        <v>1</v>
      </c>
      <c r="U19" s="49"/>
      <c r="V19" s="120">
        <v>31</v>
      </c>
      <c r="W19" s="120">
        <v>0</v>
      </c>
      <c r="X19" s="120">
        <v>26</v>
      </c>
      <c r="Y19" s="120">
        <v>64.5</v>
      </c>
      <c r="Z19" s="120">
        <f t="shared" si="1"/>
        <v>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7" customFormat="1" ht="9.75" customHeight="1">
      <c r="A20" s="49"/>
      <c r="B20" s="49" t="s">
        <v>409</v>
      </c>
      <c r="C20" s="106" t="s">
        <v>296</v>
      </c>
      <c r="D20" s="175">
        <v>7</v>
      </c>
      <c r="E20" s="175">
        <v>13</v>
      </c>
      <c r="F20" s="175">
        <v>7</v>
      </c>
      <c r="G20" s="175">
        <v>13</v>
      </c>
      <c r="H20" s="175"/>
      <c r="I20" s="176"/>
      <c r="J20" s="353"/>
      <c r="K20" s="52"/>
      <c r="L20" s="49">
        <v>13</v>
      </c>
      <c r="M20" s="49">
        <v>16</v>
      </c>
      <c r="N20" s="49">
        <v>8</v>
      </c>
      <c r="O20" s="49">
        <v>3</v>
      </c>
      <c r="P20" s="49">
        <v>7</v>
      </c>
      <c r="Q20" s="49"/>
      <c r="R20" s="49">
        <v>3</v>
      </c>
      <c r="S20" s="49">
        <v>1</v>
      </c>
      <c r="T20" s="49">
        <v>1</v>
      </c>
      <c r="U20" s="49">
        <v>1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7" customFormat="1" ht="9.75" customHeight="1">
      <c r="A21" s="49"/>
      <c r="B21" s="49" t="s">
        <v>410</v>
      </c>
      <c r="C21" s="106" t="s">
        <v>297</v>
      </c>
      <c r="D21" s="175">
        <v>16</v>
      </c>
      <c r="E21" s="175">
        <v>22</v>
      </c>
      <c r="F21" s="175">
        <v>16</v>
      </c>
      <c r="G21" s="175">
        <v>22</v>
      </c>
      <c r="H21" s="175"/>
      <c r="I21" s="176"/>
      <c r="J21" s="52"/>
      <c r="K21" s="52"/>
      <c r="L21" s="49">
        <v>22</v>
      </c>
      <c r="M21" s="49">
        <v>20</v>
      </c>
      <c r="N21" s="49">
        <v>25</v>
      </c>
      <c r="O21" s="49">
        <v>14</v>
      </c>
      <c r="P21" s="49">
        <v>10</v>
      </c>
      <c r="Q21" s="49"/>
      <c r="R21" s="49"/>
      <c r="S21" s="49"/>
      <c r="T21" s="49"/>
      <c r="U21" s="49"/>
      <c r="V21" s="120">
        <v>13</v>
      </c>
      <c r="W21" s="120">
        <v>0</v>
      </c>
      <c r="X21" s="120">
        <v>0</v>
      </c>
      <c r="Y21" s="120">
        <f t="shared" si="0"/>
        <v>0</v>
      </c>
      <c r="Z21" s="120">
        <f t="shared" si="1"/>
        <v>0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7" customFormat="1" ht="9.75" customHeight="1">
      <c r="A22" s="49"/>
      <c r="B22" s="49" t="s">
        <v>411</v>
      </c>
      <c r="C22" s="106" t="s">
        <v>298</v>
      </c>
      <c r="D22" s="175">
        <v>28</v>
      </c>
      <c r="E22" s="175">
        <v>22</v>
      </c>
      <c r="F22" s="175">
        <v>28</v>
      </c>
      <c r="G22" s="175">
        <v>22</v>
      </c>
      <c r="H22" s="175"/>
      <c r="I22" s="176"/>
      <c r="J22" s="52"/>
      <c r="K22" s="52"/>
      <c r="L22" s="49">
        <v>28</v>
      </c>
      <c r="M22" s="49">
        <v>38</v>
      </c>
      <c r="N22" s="49">
        <v>38</v>
      </c>
      <c r="O22" s="49">
        <v>13</v>
      </c>
      <c r="P22" s="49">
        <v>22</v>
      </c>
      <c r="Q22" s="49">
        <v>3</v>
      </c>
      <c r="R22" s="49">
        <v>1</v>
      </c>
      <c r="S22" s="49">
        <v>5</v>
      </c>
      <c r="T22" s="49"/>
      <c r="U22" s="49"/>
      <c r="V22" s="120">
        <v>0</v>
      </c>
      <c r="W22" s="120">
        <v>0</v>
      </c>
      <c r="X22" s="120">
        <v>83</v>
      </c>
      <c r="Y22" s="120">
        <f t="shared" si="0"/>
        <v>0</v>
      </c>
      <c r="Z22" s="120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7" customFormat="1" ht="9.75" customHeight="1">
      <c r="A23" s="49"/>
      <c r="B23" s="49" t="s">
        <v>412</v>
      </c>
      <c r="C23" s="106" t="s">
        <v>299</v>
      </c>
      <c r="D23" s="175">
        <v>15</v>
      </c>
      <c r="E23" s="175">
        <v>13</v>
      </c>
      <c r="F23" s="175">
        <v>15</v>
      </c>
      <c r="G23" s="175">
        <v>13</v>
      </c>
      <c r="H23" s="175"/>
      <c r="I23" s="176"/>
      <c r="J23" s="52"/>
      <c r="K23" s="52"/>
      <c r="L23" s="49">
        <v>23</v>
      </c>
      <c r="M23" s="49">
        <v>26</v>
      </c>
      <c r="N23" s="49">
        <v>16</v>
      </c>
      <c r="O23" s="49">
        <v>8</v>
      </c>
      <c r="P23" s="49">
        <v>6</v>
      </c>
      <c r="Q23" s="49">
        <v>1</v>
      </c>
      <c r="R23" s="49">
        <v>2</v>
      </c>
      <c r="S23" s="49"/>
      <c r="T23" s="49"/>
      <c r="U23" s="49">
        <v>1</v>
      </c>
      <c r="V23" s="120">
        <v>0</v>
      </c>
      <c r="W23" s="120">
        <v>0</v>
      </c>
      <c r="X23" s="120">
        <v>40</v>
      </c>
      <c r="Y23" s="120">
        <f t="shared" si="0"/>
        <v>0</v>
      </c>
      <c r="Z23" s="120">
        <f t="shared" si="1"/>
        <v>76.92307692307693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7" customFormat="1" ht="9.75" customHeight="1">
      <c r="A24" s="49"/>
      <c r="B24" s="49" t="s">
        <v>413</v>
      </c>
      <c r="C24" s="106" t="s">
        <v>300</v>
      </c>
      <c r="D24" s="175">
        <v>14</v>
      </c>
      <c r="E24" s="175">
        <v>5</v>
      </c>
      <c r="F24" s="175">
        <v>14</v>
      </c>
      <c r="G24" s="175">
        <v>5</v>
      </c>
      <c r="H24" s="175"/>
      <c r="I24" s="176"/>
      <c r="J24" s="52"/>
      <c r="K24" s="52"/>
      <c r="L24" s="49">
        <v>11</v>
      </c>
      <c r="M24" s="49">
        <v>11</v>
      </c>
      <c r="N24" s="49">
        <v>12</v>
      </c>
      <c r="O24" s="49">
        <v>7</v>
      </c>
      <c r="P24" s="49">
        <v>6</v>
      </c>
      <c r="Q24" s="49"/>
      <c r="R24" s="49"/>
      <c r="S24" s="49">
        <v>1</v>
      </c>
      <c r="T24" s="49">
        <v>1</v>
      </c>
      <c r="U24" s="49"/>
      <c r="V24" s="120">
        <v>0</v>
      </c>
      <c r="W24" s="120">
        <v>45</v>
      </c>
      <c r="X24" s="120">
        <v>0</v>
      </c>
      <c r="Y24" s="120">
        <f t="shared" si="0"/>
        <v>71.42857142857143</v>
      </c>
      <c r="Z24" s="120">
        <f t="shared" si="1"/>
        <v>0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7" customFormat="1" ht="9.75" customHeight="1">
      <c r="A25" s="49"/>
      <c r="B25" s="49" t="s">
        <v>414</v>
      </c>
      <c r="C25" s="106" t="s">
        <v>301</v>
      </c>
      <c r="D25" s="175">
        <v>469</v>
      </c>
      <c r="E25" s="175">
        <v>506</v>
      </c>
      <c r="F25" s="175">
        <v>471</v>
      </c>
      <c r="G25" s="175">
        <v>509</v>
      </c>
      <c r="H25" s="175">
        <v>5</v>
      </c>
      <c r="I25" s="176">
        <v>3</v>
      </c>
      <c r="J25" s="52"/>
      <c r="K25" s="52">
        <v>2</v>
      </c>
      <c r="L25" s="49">
        <v>91</v>
      </c>
      <c r="M25" s="49">
        <v>95</v>
      </c>
      <c r="N25" s="49">
        <v>109</v>
      </c>
      <c r="O25" s="49">
        <v>51</v>
      </c>
      <c r="P25" s="49">
        <v>56</v>
      </c>
      <c r="Q25" s="49">
        <f>17+3</f>
        <v>20</v>
      </c>
      <c r="R25" s="49">
        <v>34</v>
      </c>
      <c r="S25" s="49">
        <v>27</v>
      </c>
      <c r="T25" s="49">
        <v>17</v>
      </c>
      <c r="U25" s="49">
        <v>23</v>
      </c>
      <c r="V25" s="120">
        <v>15</v>
      </c>
      <c r="W25" s="120">
        <v>25</v>
      </c>
      <c r="X25" s="120">
        <v>20</v>
      </c>
      <c r="Y25" s="120">
        <f t="shared" si="0"/>
        <v>36.09341825902335</v>
      </c>
      <c r="Z25" s="120">
        <f t="shared" si="1"/>
        <v>45.186640471512774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7" customFormat="1" ht="9.75" customHeight="1">
      <c r="A26" s="49"/>
      <c r="B26" s="49" t="s">
        <v>415</v>
      </c>
      <c r="C26" s="106" t="s">
        <v>302</v>
      </c>
      <c r="D26" s="175">
        <v>27</v>
      </c>
      <c r="E26" s="175">
        <v>12</v>
      </c>
      <c r="F26" s="175">
        <v>27</v>
      </c>
      <c r="G26" s="175">
        <v>12</v>
      </c>
      <c r="H26" s="175"/>
      <c r="I26" s="176"/>
      <c r="J26" s="52"/>
      <c r="K26" s="52"/>
      <c r="L26" s="49">
        <v>16</v>
      </c>
      <c r="M26" s="49">
        <v>8</v>
      </c>
      <c r="N26" s="49">
        <v>14</v>
      </c>
      <c r="O26" s="49">
        <v>3</v>
      </c>
      <c r="P26" s="49">
        <v>3</v>
      </c>
      <c r="Q26" s="49"/>
      <c r="R26" s="49"/>
      <c r="S26" s="49">
        <v>1</v>
      </c>
      <c r="T26" s="49"/>
      <c r="U26" s="49"/>
      <c r="V26" s="120">
        <v>43</v>
      </c>
      <c r="W26" s="120">
        <v>45</v>
      </c>
      <c r="X26" s="120">
        <v>0</v>
      </c>
      <c r="Y26" s="120">
        <v>29.4</v>
      </c>
      <c r="Z26" s="120">
        <f t="shared" si="1"/>
        <v>0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7" customFormat="1" ht="9.75" customHeight="1">
      <c r="A27" s="49"/>
      <c r="B27" s="107" t="s">
        <v>899</v>
      </c>
      <c r="C27" s="184" t="s">
        <v>131</v>
      </c>
      <c r="D27" s="188">
        <f aca="true" t="shared" si="2" ref="D27:T27">SUM(D8:D26)</f>
        <v>823</v>
      </c>
      <c r="E27" s="188">
        <f t="shared" si="2"/>
        <v>844</v>
      </c>
      <c r="F27" s="107">
        <f t="shared" si="2"/>
        <v>825</v>
      </c>
      <c r="G27" s="107">
        <f t="shared" si="2"/>
        <v>846</v>
      </c>
      <c r="H27" s="188">
        <f t="shared" si="2"/>
        <v>5</v>
      </c>
      <c r="I27" s="188">
        <f t="shared" si="2"/>
        <v>5</v>
      </c>
      <c r="J27" s="188">
        <f t="shared" si="2"/>
        <v>0</v>
      </c>
      <c r="K27" s="188">
        <f t="shared" si="2"/>
        <v>2</v>
      </c>
      <c r="L27" s="107">
        <f t="shared" si="2"/>
        <v>493</v>
      </c>
      <c r="M27" s="107">
        <f t="shared" si="2"/>
        <v>501</v>
      </c>
      <c r="N27" s="107">
        <f t="shared" si="2"/>
        <v>512</v>
      </c>
      <c r="O27" s="107">
        <f t="shared" si="2"/>
        <v>218</v>
      </c>
      <c r="P27" s="107">
        <f t="shared" si="2"/>
        <v>252</v>
      </c>
      <c r="Q27" s="107">
        <f t="shared" si="2"/>
        <v>31</v>
      </c>
      <c r="R27" s="107">
        <f t="shared" si="2"/>
        <v>57</v>
      </c>
      <c r="S27" s="107">
        <f>SUM(S8:S26)</f>
        <v>45</v>
      </c>
      <c r="T27" s="107">
        <f t="shared" si="2"/>
        <v>23</v>
      </c>
      <c r="U27" s="107">
        <f>SUM(U8:U26)</f>
        <v>30</v>
      </c>
      <c r="V27" s="188">
        <v>24</v>
      </c>
      <c r="W27" s="188">
        <v>23</v>
      </c>
      <c r="X27" s="188">
        <v>18</v>
      </c>
      <c r="Y27" s="188">
        <f t="shared" si="0"/>
        <v>27.87878787878788</v>
      </c>
      <c r="Z27" s="188">
        <f t="shared" si="1"/>
        <v>35.46099290780142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</row>
    <row r="29" spans="1:126" ht="8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</row>
    <row r="30" spans="1:126" ht="8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</row>
    <row r="31" spans="1:126" ht="8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</row>
    <row r="32" spans="1:126" ht="8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</row>
    <row r="33" spans="1:126" ht="8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</row>
    <row r="34" spans="1:126" ht="8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352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</row>
    <row r="35" spans="1:126" ht="8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</row>
    <row r="36" spans="1:126" ht="8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351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</row>
    <row r="37" spans="1:126" ht="8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</row>
    <row r="38" spans="1:126" ht="8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</row>
    <row r="39" spans="1:126" ht="8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</row>
    <row r="40" spans="1:126" ht="8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</row>
    <row r="41" spans="1:126" ht="8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</row>
    <row r="42" spans="1:126" ht="8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</row>
    <row r="43" spans="1:126" ht="8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</row>
    <row r="44" spans="1:126" ht="8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</row>
    <row r="45" spans="1:126" ht="8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</row>
    <row r="46" spans="1:126" ht="8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</row>
    <row r="47" spans="1:126" ht="8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</row>
    <row r="48" spans="1:126" ht="8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</row>
    <row r="49" spans="1:126" ht="8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</row>
    <row r="50" spans="1:126" ht="8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</row>
    <row r="51" spans="1:126" ht="8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</row>
    <row r="52" spans="1:126" ht="8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</row>
    <row r="53" spans="1:126" ht="8.25">
      <c r="A53" s="54"/>
      <c r="B53" s="54"/>
      <c r="C53" s="54"/>
      <c r="D53" s="54"/>
      <c r="E53" s="54" t="s">
        <v>635</v>
      </c>
      <c r="F53" s="54"/>
      <c r="G53" s="54"/>
      <c r="H53" s="54"/>
      <c r="I53" s="54" t="s">
        <v>133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127"/>
      <c r="W53" s="127"/>
      <c r="X53" s="127"/>
      <c r="Y53" s="127"/>
      <c r="Z53" s="127"/>
      <c r="AA53" s="127"/>
      <c r="AB53" s="127"/>
      <c r="AC53" s="127"/>
      <c r="AD53" s="127"/>
      <c r="AE53" s="54"/>
      <c r="AF53" s="54"/>
      <c r="AG53" s="54"/>
      <c r="AH53" s="54"/>
      <c r="AI53" s="54"/>
      <c r="AJ53" s="54" t="s">
        <v>40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</row>
    <row r="54" spans="1:126" ht="8.25">
      <c r="A54" s="54"/>
      <c r="B54" s="54"/>
      <c r="C54" s="54"/>
      <c r="D54" s="54" t="s">
        <v>134</v>
      </c>
      <c r="E54" s="54"/>
      <c r="F54" s="54"/>
      <c r="G54" s="54"/>
      <c r="H54" s="54"/>
      <c r="I54" s="54" t="s">
        <v>135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127"/>
      <c r="W54" s="127"/>
      <c r="X54" s="127"/>
      <c r="Y54" s="127"/>
      <c r="Z54" s="127"/>
      <c r="AA54" s="127"/>
      <c r="AB54" s="127"/>
      <c r="AC54" s="127"/>
      <c r="AD54" s="127"/>
      <c r="AE54" s="54"/>
      <c r="AF54" s="54"/>
      <c r="AG54" s="54"/>
      <c r="AH54" s="54"/>
      <c r="AI54" s="54"/>
      <c r="AJ54" s="54" t="s">
        <v>41</v>
      </c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</row>
    <row r="55" spans="1:126" ht="8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127"/>
      <c r="W55" s="127"/>
      <c r="X55" s="127"/>
      <c r="Y55" s="127"/>
      <c r="Z55" s="127"/>
      <c r="AA55" s="127"/>
      <c r="AB55" s="127"/>
      <c r="AC55" s="127"/>
      <c r="AD55" s="146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</row>
    <row r="56" spans="1:126" ht="8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147" t="s">
        <v>475</v>
      </c>
      <c r="S56" s="54"/>
      <c r="T56" s="54"/>
      <c r="U56" s="54"/>
      <c r="V56" s="127"/>
      <c r="W56" s="143"/>
      <c r="X56" s="143"/>
      <c r="Y56" s="143"/>
      <c r="Z56" s="143"/>
      <c r="AA56" s="143"/>
      <c r="AB56" s="143"/>
      <c r="AC56" s="127"/>
      <c r="AD56" s="127"/>
      <c r="AE56" s="54"/>
      <c r="AF56" s="54"/>
      <c r="AG56" s="54"/>
      <c r="AH56" s="133"/>
      <c r="AI56" s="133" t="s">
        <v>731</v>
      </c>
      <c r="AJ56" s="993" t="s">
        <v>730</v>
      </c>
      <c r="AK56" s="993"/>
      <c r="AL56" s="994"/>
      <c r="AM56" s="993"/>
      <c r="AN56" s="993"/>
      <c r="AO56" s="993"/>
      <c r="AP56" s="995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</row>
    <row r="57" spans="1:126" ht="8.25">
      <c r="A57" s="54"/>
      <c r="B57" s="133" t="s">
        <v>417</v>
      </c>
      <c r="C57" s="116"/>
      <c r="D57" s="996" t="s">
        <v>110</v>
      </c>
      <c r="E57" s="993"/>
      <c r="F57" s="993"/>
      <c r="G57" s="993"/>
      <c r="H57" s="995"/>
      <c r="I57" s="141" t="s">
        <v>577</v>
      </c>
      <c r="J57" s="148"/>
      <c r="K57" s="148"/>
      <c r="L57" s="148"/>
      <c r="M57" s="149"/>
      <c r="N57" s="141" t="s">
        <v>262</v>
      </c>
      <c r="O57" s="148"/>
      <c r="P57" s="148"/>
      <c r="Q57" s="148"/>
      <c r="R57" s="149"/>
      <c r="S57" s="54"/>
      <c r="T57" s="54"/>
      <c r="U57" s="54"/>
      <c r="V57" s="150"/>
      <c r="W57" s="143"/>
      <c r="X57" s="143"/>
      <c r="Y57" s="143"/>
      <c r="Z57" s="143"/>
      <c r="AA57" s="143"/>
      <c r="AB57" s="143"/>
      <c r="AC57" s="143"/>
      <c r="AD57" s="143"/>
      <c r="AE57" s="54"/>
      <c r="AF57" s="54"/>
      <c r="AG57" s="54"/>
      <c r="AH57" s="151" t="s">
        <v>364</v>
      </c>
      <c r="AI57" s="152" t="s">
        <v>129</v>
      </c>
      <c r="AJ57" s="133" t="s">
        <v>850</v>
      </c>
      <c r="AK57" s="116" t="s">
        <v>852</v>
      </c>
      <c r="AL57" s="133" t="s">
        <v>303</v>
      </c>
      <c r="AM57" s="133" t="s">
        <v>306</v>
      </c>
      <c r="AN57" s="133" t="s">
        <v>199</v>
      </c>
      <c r="AO57" s="133" t="s">
        <v>201</v>
      </c>
      <c r="AP57" s="133" t="s">
        <v>601</v>
      </c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</row>
    <row r="58" spans="1:126" ht="8.25">
      <c r="A58" s="54"/>
      <c r="B58" s="152" t="s">
        <v>578</v>
      </c>
      <c r="C58" s="152"/>
      <c r="D58" s="133">
        <v>1998</v>
      </c>
      <c r="E58" s="153">
        <v>1999</v>
      </c>
      <c r="F58" s="127">
        <v>2000</v>
      </c>
      <c r="G58" s="115" t="s">
        <v>127</v>
      </c>
      <c r="H58" s="154"/>
      <c r="I58" s="133">
        <v>1998</v>
      </c>
      <c r="J58" s="153">
        <v>1999</v>
      </c>
      <c r="K58" s="127">
        <v>2000</v>
      </c>
      <c r="L58" s="115" t="s">
        <v>127</v>
      </c>
      <c r="M58" s="154"/>
      <c r="N58" s="133">
        <v>1998</v>
      </c>
      <c r="O58" s="153">
        <v>1999</v>
      </c>
      <c r="P58" s="127">
        <v>2000</v>
      </c>
      <c r="Q58" s="115" t="s">
        <v>127</v>
      </c>
      <c r="R58" s="154"/>
      <c r="S58" s="54"/>
      <c r="T58" s="54"/>
      <c r="U58" s="54"/>
      <c r="V58" s="127"/>
      <c r="W58" s="127"/>
      <c r="X58" s="127"/>
      <c r="Y58" s="143"/>
      <c r="Z58" s="143"/>
      <c r="AA58" s="143"/>
      <c r="AB58" s="143"/>
      <c r="AC58" s="143"/>
      <c r="AD58" s="143"/>
      <c r="AE58" s="54"/>
      <c r="AF58" s="54"/>
      <c r="AG58" s="54"/>
      <c r="AH58" s="152" t="s">
        <v>718</v>
      </c>
      <c r="AI58" s="152" t="s">
        <v>732</v>
      </c>
      <c r="AJ58" s="152" t="s">
        <v>851</v>
      </c>
      <c r="AK58" s="115" t="s">
        <v>304</v>
      </c>
      <c r="AL58" s="152" t="s">
        <v>305</v>
      </c>
      <c r="AM58" s="152" t="s">
        <v>307</v>
      </c>
      <c r="AN58" s="152" t="s">
        <v>307</v>
      </c>
      <c r="AO58" s="152" t="s">
        <v>600</v>
      </c>
      <c r="AP58" s="152" t="s">
        <v>602</v>
      </c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</row>
    <row r="59" spans="1:126" ht="8.25">
      <c r="A59" s="54"/>
      <c r="B59" s="152"/>
      <c r="C59" s="152"/>
      <c r="D59" s="152"/>
      <c r="E59" s="154"/>
      <c r="F59" s="127"/>
      <c r="G59" s="117" t="s">
        <v>476</v>
      </c>
      <c r="H59" s="155"/>
      <c r="I59" s="152"/>
      <c r="J59" s="154"/>
      <c r="K59" s="127"/>
      <c r="L59" s="117" t="s">
        <v>477</v>
      </c>
      <c r="M59" s="155"/>
      <c r="N59" s="152"/>
      <c r="O59" s="154"/>
      <c r="P59" s="127"/>
      <c r="Q59" s="117" t="s">
        <v>476</v>
      </c>
      <c r="R59" s="155"/>
      <c r="S59" s="54"/>
      <c r="T59" s="54"/>
      <c r="U59" s="54"/>
      <c r="V59" s="127"/>
      <c r="W59" s="127"/>
      <c r="X59" s="156"/>
      <c r="Y59" s="127"/>
      <c r="Z59" s="156"/>
      <c r="AA59" s="127"/>
      <c r="AB59" s="156"/>
      <c r="AC59" s="127"/>
      <c r="AD59" s="156"/>
      <c r="AE59" s="54"/>
      <c r="AF59" s="54"/>
      <c r="AG59" s="54"/>
      <c r="AH59" s="157"/>
      <c r="AI59" s="157"/>
      <c r="AJ59" s="157"/>
      <c r="AK59" s="117" t="s">
        <v>853</v>
      </c>
      <c r="AL59" s="157"/>
      <c r="AM59" s="157" t="s">
        <v>308</v>
      </c>
      <c r="AN59" s="157" t="s">
        <v>200</v>
      </c>
      <c r="AO59" s="157"/>
      <c r="AP59" s="157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</row>
    <row r="60" spans="1:126" ht="8.25">
      <c r="A60" s="54"/>
      <c r="B60" s="157"/>
      <c r="C60" s="157"/>
      <c r="D60" s="157"/>
      <c r="E60" s="155"/>
      <c r="F60" s="155"/>
      <c r="G60" s="140">
        <v>2000</v>
      </c>
      <c r="H60" s="140">
        <v>2001</v>
      </c>
      <c r="I60" s="157"/>
      <c r="J60" s="155"/>
      <c r="K60" s="155"/>
      <c r="L60" s="140">
        <v>2000</v>
      </c>
      <c r="M60" s="140">
        <v>2001</v>
      </c>
      <c r="N60" s="157"/>
      <c r="O60" s="155"/>
      <c r="P60" s="155"/>
      <c r="Q60" s="140">
        <v>2000</v>
      </c>
      <c r="R60" s="140">
        <v>2001</v>
      </c>
      <c r="S60" s="54"/>
      <c r="T60" s="54"/>
      <c r="U60" s="54"/>
      <c r="V60" s="127"/>
      <c r="W60" s="142"/>
      <c r="X60" s="142"/>
      <c r="Y60" s="127"/>
      <c r="Z60" s="127"/>
      <c r="AA60" s="142"/>
      <c r="AB60" s="143"/>
      <c r="AC60" s="127"/>
      <c r="AD60" s="127"/>
      <c r="AE60" s="54"/>
      <c r="AF60" s="54"/>
      <c r="AG60" s="54"/>
      <c r="AH60" s="116" t="s">
        <v>229</v>
      </c>
      <c r="AI60" s="54">
        <f>SUM(AJ60:AP60)</f>
        <v>41</v>
      </c>
      <c r="AJ60" s="54">
        <v>2</v>
      </c>
      <c r="AK60" s="54">
        <v>1</v>
      </c>
      <c r="AL60" s="54"/>
      <c r="AM60" s="54">
        <v>2</v>
      </c>
      <c r="AN60" s="54">
        <v>27</v>
      </c>
      <c r="AO60" s="54">
        <v>8</v>
      </c>
      <c r="AP60" s="54">
        <v>1</v>
      </c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</row>
    <row r="61" spans="1:126" ht="8.25">
      <c r="A61" s="54"/>
      <c r="B61" s="54" t="s">
        <v>229</v>
      </c>
      <c r="C61" s="54"/>
      <c r="D61" s="54">
        <v>31</v>
      </c>
      <c r="E61" s="54">
        <v>31</v>
      </c>
      <c r="F61" s="54">
        <v>34</v>
      </c>
      <c r="G61" s="54">
        <v>29</v>
      </c>
      <c r="H61" s="54">
        <v>23</v>
      </c>
      <c r="I61" s="54">
        <v>5</v>
      </c>
      <c r="J61" s="54">
        <v>2</v>
      </c>
      <c r="K61" s="54">
        <v>1</v>
      </c>
      <c r="L61" s="54">
        <v>1</v>
      </c>
      <c r="M61" s="54">
        <v>1</v>
      </c>
      <c r="N61" s="54">
        <v>58.8</v>
      </c>
      <c r="O61" s="144">
        <v>40</v>
      </c>
      <c r="P61" s="144">
        <v>9.3</v>
      </c>
      <c r="Q61" s="144">
        <f aca="true" t="shared" si="3" ref="Q61:Q78">L61/T61*1000</f>
        <v>12.048192771084338</v>
      </c>
      <c r="R61" s="144">
        <f aca="true" t="shared" si="4" ref="R61:R80">M61/U61*1000</f>
        <v>20.833333333333332</v>
      </c>
      <c r="S61" s="54"/>
      <c r="T61" s="158">
        <v>83</v>
      </c>
      <c r="U61" s="158">
        <v>48</v>
      </c>
      <c r="V61" s="127"/>
      <c r="W61" s="142"/>
      <c r="X61" s="142"/>
      <c r="Y61" s="127"/>
      <c r="Z61" s="127"/>
      <c r="AA61" s="142"/>
      <c r="AB61" s="143"/>
      <c r="AC61" s="127"/>
      <c r="AD61" s="127"/>
      <c r="AE61" s="54"/>
      <c r="AF61" s="54"/>
      <c r="AG61" s="54"/>
      <c r="AH61" s="115" t="s">
        <v>461</v>
      </c>
      <c r="AI61" s="54">
        <f aca="true" t="shared" si="5" ref="AI61:AI79">SUM(AJ61:AP61)</f>
        <v>20</v>
      </c>
      <c r="AJ61" s="54"/>
      <c r="AK61" s="54"/>
      <c r="AL61" s="54"/>
      <c r="AM61" s="54"/>
      <c r="AN61" s="54">
        <v>8</v>
      </c>
      <c r="AO61" s="54">
        <v>12</v>
      </c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</row>
    <row r="62" spans="1:126" ht="8.25">
      <c r="A62" s="54"/>
      <c r="B62" s="54" t="s">
        <v>461</v>
      </c>
      <c r="C62" s="54"/>
      <c r="D62" s="54">
        <v>17</v>
      </c>
      <c r="E62" s="54">
        <v>21</v>
      </c>
      <c r="F62" s="54">
        <v>10</v>
      </c>
      <c r="G62" s="54">
        <v>8</v>
      </c>
      <c r="H62" s="54">
        <v>13</v>
      </c>
      <c r="I62" s="54">
        <v>4</v>
      </c>
      <c r="J62" s="54">
        <v>3</v>
      </c>
      <c r="K62" s="54">
        <v>1</v>
      </c>
      <c r="L62" s="54">
        <v>1</v>
      </c>
      <c r="M62" s="54">
        <v>0</v>
      </c>
      <c r="N62" s="54">
        <v>28.5</v>
      </c>
      <c r="O62" s="144">
        <v>37</v>
      </c>
      <c r="P62" s="144">
        <v>12.5</v>
      </c>
      <c r="Q62" s="144">
        <f t="shared" si="3"/>
        <v>15.625</v>
      </c>
      <c r="R62" s="144">
        <f t="shared" si="4"/>
        <v>0</v>
      </c>
      <c r="S62" s="54"/>
      <c r="T62" s="127">
        <v>64</v>
      </c>
      <c r="U62" s="127">
        <v>55</v>
      </c>
      <c r="V62" s="127"/>
      <c r="W62" s="142"/>
      <c r="X62" s="142"/>
      <c r="Y62" s="127"/>
      <c r="Z62" s="127"/>
      <c r="AA62" s="142"/>
      <c r="AB62" s="143"/>
      <c r="AC62" s="127"/>
      <c r="AD62" s="127"/>
      <c r="AE62" s="54"/>
      <c r="AF62" s="54"/>
      <c r="AG62" s="54"/>
      <c r="AH62" s="115" t="s">
        <v>470</v>
      </c>
      <c r="AI62" s="54">
        <f t="shared" si="5"/>
        <v>21</v>
      </c>
      <c r="AJ62" s="54"/>
      <c r="AK62" s="54">
        <v>1</v>
      </c>
      <c r="AL62" s="54">
        <v>2</v>
      </c>
      <c r="AM62" s="54">
        <v>3</v>
      </c>
      <c r="AN62" s="54">
        <v>10</v>
      </c>
      <c r="AO62" s="54">
        <v>2</v>
      </c>
      <c r="AP62" s="54">
        <v>3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</row>
    <row r="63" spans="1:126" ht="8.25">
      <c r="A63" s="54"/>
      <c r="B63" s="54" t="s">
        <v>470</v>
      </c>
      <c r="C63" s="54"/>
      <c r="D63" s="54">
        <v>6</v>
      </c>
      <c r="E63" s="54">
        <v>6</v>
      </c>
      <c r="F63" s="54">
        <v>5</v>
      </c>
      <c r="G63" s="54">
        <v>4</v>
      </c>
      <c r="H63" s="54">
        <v>5</v>
      </c>
      <c r="I63" s="54">
        <v>3</v>
      </c>
      <c r="J63" s="54">
        <v>1</v>
      </c>
      <c r="K63" s="54">
        <v>2</v>
      </c>
      <c r="L63" s="54">
        <v>1</v>
      </c>
      <c r="M63" s="54">
        <v>1</v>
      </c>
      <c r="N63" s="54">
        <v>21.7</v>
      </c>
      <c r="O63" s="54">
        <v>28.6</v>
      </c>
      <c r="P63" s="144">
        <v>23.8</v>
      </c>
      <c r="Q63" s="144">
        <f t="shared" si="3"/>
        <v>14.705882352941176</v>
      </c>
      <c r="R63" s="144">
        <f t="shared" si="4"/>
        <v>21.27659574468085</v>
      </c>
      <c r="S63" s="54"/>
      <c r="T63" s="127">
        <v>68</v>
      </c>
      <c r="U63" s="127">
        <v>47</v>
      </c>
      <c r="V63" s="127"/>
      <c r="W63" s="142"/>
      <c r="X63" s="142"/>
      <c r="Y63" s="127"/>
      <c r="Z63" s="127"/>
      <c r="AA63" s="142"/>
      <c r="AB63" s="143"/>
      <c r="AC63" s="127"/>
      <c r="AD63" s="127"/>
      <c r="AE63" s="54"/>
      <c r="AF63" s="54"/>
      <c r="AG63" s="54"/>
      <c r="AH63" s="115" t="s">
        <v>555</v>
      </c>
      <c r="AI63" s="54">
        <f t="shared" si="5"/>
        <v>46</v>
      </c>
      <c r="AJ63" s="54">
        <v>1</v>
      </c>
      <c r="AK63" s="54">
        <v>3</v>
      </c>
      <c r="AL63" s="54"/>
      <c r="AM63" s="54">
        <v>6</v>
      </c>
      <c r="AN63" s="54">
        <v>1</v>
      </c>
      <c r="AO63" s="54">
        <v>31</v>
      </c>
      <c r="AP63" s="54">
        <v>4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</row>
    <row r="64" spans="1:126" ht="8.25">
      <c r="A64" s="54"/>
      <c r="B64" s="54" t="s">
        <v>555</v>
      </c>
      <c r="C64" s="54"/>
      <c r="D64" s="54">
        <v>41</v>
      </c>
      <c r="E64" s="54">
        <v>36</v>
      </c>
      <c r="F64" s="54">
        <v>25</v>
      </c>
      <c r="G64" s="54">
        <v>21</v>
      </c>
      <c r="H64" s="54">
        <v>25</v>
      </c>
      <c r="I64" s="54">
        <v>4</v>
      </c>
      <c r="J64" s="54">
        <v>6</v>
      </c>
      <c r="K64" s="54">
        <v>3</v>
      </c>
      <c r="L64" s="54">
        <v>2</v>
      </c>
      <c r="M64" s="54">
        <v>4</v>
      </c>
      <c r="N64" s="144">
        <v>40</v>
      </c>
      <c r="O64" s="54">
        <v>32.8</v>
      </c>
      <c r="P64" s="144">
        <v>19.6</v>
      </c>
      <c r="Q64" s="144">
        <f t="shared" si="3"/>
        <v>16.129032258064516</v>
      </c>
      <c r="R64" s="144">
        <f t="shared" si="4"/>
        <v>43.01075268817205</v>
      </c>
      <c r="S64" s="54"/>
      <c r="T64" s="127">
        <v>124</v>
      </c>
      <c r="U64" s="127">
        <v>93</v>
      </c>
      <c r="V64" s="127"/>
      <c r="W64" s="142"/>
      <c r="X64" s="142"/>
      <c r="Y64" s="127"/>
      <c r="Z64" s="127"/>
      <c r="AA64" s="142"/>
      <c r="AB64" s="143"/>
      <c r="AC64" s="127"/>
      <c r="AD64" s="127"/>
      <c r="AE64" s="54"/>
      <c r="AF64" s="54"/>
      <c r="AG64" s="54"/>
      <c r="AH64" s="115" t="s">
        <v>623</v>
      </c>
      <c r="AI64" s="54">
        <f t="shared" si="5"/>
        <v>27</v>
      </c>
      <c r="AJ64" s="54"/>
      <c r="AK64" s="54">
        <v>1</v>
      </c>
      <c r="AL64" s="54"/>
      <c r="AM64" s="54">
        <v>4</v>
      </c>
      <c r="AN64" s="54">
        <v>13</v>
      </c>
      <c r="AO64" s="54">
        <v>8</v>
      </c>
      <c r="AP64" s="54">
        <v>1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</row>
    <row r="65" spans="1:126" ht="8.25">
      <c r="A65" s="54"/>
      <c r="B65" s="54" t="s">
        <v>623</v>
      </c>
      <c r="C65" s="54"/>
      <c r="D65" s="54">
        <v>26</v>
      </c>
      <c r="E65" s="54">
        <v>32</v>
      </c>
      <c r="F65" s="54">
        <v>20</v>
      </c>
      <c r="G65" s="54">
        <v>14</v>
      </c>
      <c r="H65" s="54">
        <v>23</v>
      </c>
      <c r="I65" s="54">
        <v>4</v>
      </c>
      <c r="J65" s="54">
        <v>1</v>
      </c>
      <c r="K65" s="54">
        <v>1</v>
      </c>
      <c r="L65" s="54">
        <v>1</v>
      </c>
      <c r="M65" s="54">
        <v>3</v>
      </c>
      <c r="N65" s="54" t="s">
        <v>614</v>
      </c>
      <c r="O65" s="54">
        <v>31.3</v>
      </c>
      <c r="P65" s="144">
        <v>8.5</v>
      </c>
      <c r="Q65" s="144">
        <f t="shared" si="3"/>
        <v>10.309278350515465</v>
      </c>
      <c r="R65" s="144">
        <f t="shared" si="4"/>
        <v>41.0958904109589</v>
      </c>
      <c r="S65" s="54"/>
      <c r="T65" s="127">
        <v>97</v>
      </c>
      <c r="U65" s="127">
        <v>73</v>
      </c>
      <c r="V65" s="127"/>
      <c r="W65" s="142"/>
      <c r="X65" s="142"/>
      <c r="Y65" s="127"/>
      <c r="Z65" s="127"/>
      <c r="AA65" s="142"/>
      <c r="AB65" s="143"/>
      <c r="AC65" s="127"/>
      <c r="AD65" s="127"/>
      <c r="AE65" s="54"/>
      <c r="AF65" s="54"/>
      <c r="AG65" s="54"/>
      <c r="AH65" s="115" t="s">
        <v>624</v>
      </c>
      <c r="AI65" s="54">
        <f t="shared" si="5"/>
        <v>41</v>
      </c>
      <c r="AJ65" s="54"/>
      <c r="AK65" s="54">
        <v>3</v>
      </c>
      <c r="AL65" s="54">
        <v>2</v>
      </c>
      <c r="AM65" s="54">
        <v>5</v>
      </c>
      <c r="AN65" s="54">
        <v>6</v>
      </c>
      <c r="AO65" s="54">
        <v>13</v>
      </c>
      <c r="AP65" s="54">
        <v>12</v>
      </c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</row>
    <row r="66" spans="1:126" ht="8.25">
      <c r="A66" s="54"/>
      <c r="B66" s="54" t="s">
        <v>624</v>
      </c>
      <c r="C66" s="54"/>
      <c r="D66" s="54">
        <v>41</v>
      </c>
      <c r="E66" s="54">
        <v>24</v>
      </c>
      <c r="F66" s="54">
        <v>31</v>
      </c>
      <c r="G66" s="54">
        <v>21</v>
      </c>
      <c r="H66" s="54">
        <v>33</v>
      </c>
      <c r="I66" s="54">
        <v>3</v>
      </c>
      <c r="J66" s="54">
        <v>3</v>
      </c>
      <c r="K66" s="54">
        <v>1</v>
      </c>
      <c r="L66" s="54">
        <v>1</v>
      </c>
      <c r="M66" s="54"/>
      <c r="N66" s="54">
        <v>16.9</v>
      </c>
      <c r="O66" s="54">
        <v>19.9</v>
      </c>
      <c r="P66" s="144">
        <v>7.8</v>
      </c>
      <c r="Q66" s="144">
        <f t="shared" si="3"/>
        <v>8.928571428571429</v>
      </c>
      <c r="R66" s="144">
        <f t="shared" si="4"/>
        <v>0</v>
      </c>
      <c r="S66" s="54"/>
      <c r="T66" s="127">
        <v>112</v>
      </c>
      <c r="U66" s="127">
        <v>72</v>
      </c>
      <c r="V66" s="127"/>
      <c r="W66" s="142"/>
      <c r="X66" s="142"/>
      <c r="Y66" s="127"/>
      <c r="Z66" s="127"/>
      <c r="AA66" s="142"/>
      <c r="AB66" s="143"/>
      <c r="AC66" s="127"/>
      <c r="AD66" s="127"/>
      <c r="AE66" s="54"/>
      <c r="AF66" s="54"/>
      <c r="AG66" s="54"/>
      <c r="AH66" s="115" t="s">
        <v>691</v>
      </c>
      <c r="AI66" s="54">
        <f t="shared" si="5"/>
        <v>40</v>
      </c>
      <c r="AJ66" s="54">
        <v>1</v>
      </c>
      <c r="AK66" s="54">
        <v>4</v>
      </c>
      <c r="AL66" s="54"/>
      <c r="AM66" s="54">
        <v>5</v>
      </c>
      <c r="AN66" s="54">
        <v>2</v>
      </c>
      <c r="AO66" s="54">
        <v>23</v>
      </c>
      <c r="AP66" s="54">
        <v>5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</row>
    <row r="67" spans="1:126" ht="8.25">
      <c r="A67" s="54"/>
      <c r="B67" s="54" t="s">
        <v>691</v>
      </c>
      <c r="C67" s="54"/>
      <c r="D67" s="54">
        <v>30</v>
      </c>
      <c r="E67" s="54">
        <v>36</v>
      </c>
      <c r="F67" s="54">
        <v>38</v>
      </c>
      <c r="G67" s="54">
        <v>30</v>
      </c>
      <c r="H67" s="54">
        <v>18</v>
      </c>
      <c r="I67" s="54">
        <v>2</v>
      </c>
      <c r="J67" s="54">
        <v>2</v>
      </c>
      <c r="K67" s="54">
        <v>7</v>
      </c>
      <c r="L67" s="54">
        <v>6</v>
      </c>
      <c r="M67" s="54">
        <v>1</v>
      </c>
      <c r="N67" s="54">
        <v>28.6</v>
      </c>
      <c r="O67" s="54">
        <v>19.2</v>
      </c>
      <c r="P67" s="144">
        <v>61.4</v>
      </c>
      <c r="Q67" s="144">
        <f t="shared" si="3"/>
        <v>70.58823529411765</v>
      </c>
      <c r="R67" s="144">
        <f t="shared" si="4"/>
        <v>12.5</v>
      </c>
      <c r="S67" s="54"/>
      <c r="T67" s="127">
        <v>85</v>
      </c>
      <c r="U67" s="127">
        <v>80</v>
      </c>
      <c r="V67" s="127"/>
      <c r="W67" s="142"/>
      <c r="X67" s="142"/>
      <c r="Y67" s="127"/>
      <c r="Z67" s="127"/>
      <c r="AA67" s="142"/>
      <c r="AB67" s="143"/>
      <c r="AC67" s="127"/>
      <c r="AD67" s="127"/>
      <c r="AE67" s="54"/>
      <c r="AF67" s="54"/>
      <c r="AG67" s="54"/>
      <c r="AH67" s="115" t="s">
        <v>443</v>
      </c>
      <c r="AI67" s="54">
        <f t="shared" si="5"/>
        <v>20</v>
      </c>
      <c r="AJ67" s="54"/>
      <c r="AK67" s="54">
        <v>0</v>
      </c>
      <c r="AL67" s="54">
        <v>1</v>
      </c>
      <c r="AM67" s="54"/>
      <c r="AN67" s="54">
        <v>8</v>
      </c>
      <c r="AO67" s="54">
        <v>10</v>
      </c>
      <c r="AP67" s="54">
        <v>1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</row>
    <row r="68" spans="1:126" ht="8.25">
      <c r="A68" s="54"/>
      <c r="B68" s="54" t="s">
        <v>619</v>
      </c>
      <c r="C68" s="54"/>
      <c r="D68" s="54">
        <v>5</v>
      </c>
      <c r="E68" s="54">
        <v>18</v>
      </c>
      <c r="F68" s="54">
        <v>19</v>
      </c>
      <c r="G68" s="54">
        <v>12</v>
      </c>
      <c r="H68" s="54">
        <v>12</v>
      </c>
      <c r="I68" s="54">
        <v>1</v>
      </c>
      <c r="J68" s="54"/>
      <c r="K68" s="54">
        <v>2</v>
      </c>
      <c r="L68" s="54">
        <v>2</v>
      </c>
      <c r="M68" s="54"/>
      <c r="N68" s="54">
        <v>10</v>
      </c>
      <c r="O68" s="54">
        <v>10</v>
      </c>
      <c r="P68" s="144">
        <v>25.3</v>
      </c>
      <c r="Q68" s="144">
        <f t="shared" si="3"/>
        <v>30.76923076923077</v>
      </c>
      <c r="R68" s="144">
        <f t="shared" si="4"/>
        <v>0</v>
      </c>
      <c r="S68" s="54"/>
      <c r="T68" s="127">
        <v>65</v>
      </c>
      <c r="U68" s="127">
        <v>45</v>
      </c>
      <c r="V68" s="127"/>
      <c r="W68" s="142"/>
      <c r="X68" s="142"/>
      <c r="Y68" s="127"/>
      <c r="Z68" s="127"/>
      <c r="AA68" s="142"/>
      <c r="AB68" s="143"/>
      <c r="AC68" s="127"/>
      <c r="AD68" s="127"/>
      <c r="AE68" s="54"/>
      <c r="AF68" s="54"/>
      <c r="AG68" s="54"/>
      <c r="AH68" s="115" t="s">
        <v>444</v>
      </c>
      <c r="AI68" s="54">
        <f t="shared" si="5"/>
        <v>18</v>
      </c>
      <c r="AJ68" s="54"/>
      <c r="AK68" s="54">
        <v>2</v>
      </c>
      <c r="AL68" s="54">
        <v>2</v>
      </c>
      <c r="AM68" s="54">
        <v>9</v>
      </c>
      <c r="AN68" s="54">
        <v>2</v>
      </c>
      <c r="AO68" s="54">
        <v>1</v>
      </c>
      <c r="AP68" s="54">
        <v>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</row>
    <row r="69" spans="1:126" ht="8.25">
      <c r="A69" s="54"/>
      <c r="B69" s="54" t="s">
        <v>444</v>
      </c>
      <c r="C69" s="54"/>
      <c r="D69" s="54">
        <v>28</v>
      </c>
      <c r="E69" s="54">
        <v>20</v>
      </c>
      <c r="F69" s="54">
        <v>13</v>
      </c>
      <c r="G69" s="54">
        <v>11</v>
      </c>
      <c r="H69" s="54">
        <v>11</v>
      </c>
      <c r="I69" s="54"/>
      <c r="J69" s="54">
        <v>2</v>
      </c>
      <c r="K69" s="54">
        <v>1</v>
      </c>
      <c r="L69" s="54">
        <v>1</v>
      </c>
      <c r="M69" s="54"/>
      <c r="N69" s="54">
        <v>11.1</v>
      </c>
      <c r="O69" s="54"/>
      <c r="P69" s="144">
        <v>11.4</v>
      </c>
      <c r="Q69" s="144">
        <f t="shared" si="3"/>
        <v>14.925373134328359</v>
      </c>
      <c r="R69" s="144">
        <f t="shared" si="4"/>
        <v>0</v>
      </c>
      <c r="S69" s="54"/>
      <c r="T69" s="127">
        <v>67</v>
      </c>
      <c r="U69" s="127">
        <v>37</v>
      </c>
      <c r="V69" s="127"/>
      <c r="W69" s="142"/>
      <c r="X69" s="142"/>
      <c r="Y69" s="127"/>
      <c r="Z69" s="127"/>
      <c r="AA69" s="142"/>
      <c r="AB69" s="143"/>
      <c r="AC69" s="127"/>
      <c r="AD69" s="127"/>
      <c r="AE69" s="54"/>
      <c r="AF69" s="54"/>
      <c r="AG69" s="54"/>
      <c r="AH69" s="115" t="s">
        <v>792</v>
      </c>
      <c r="AI69" s="54">
        <f t="shared" si="5"/>
        <v>22</v>
      </c>
      <c r="AJ69" s="54"/>
      <c r="AK69" s="54">
        <v>1</v>
      </c>
      <c r="AL69" s="54">
        <v>1</v>
      </c>
      <c r="AM69" s="54"/>
      <c r="AN69" s="54">
        <v>5</v>
      </c>
      <c r="AO69" s="54">
        <v>13</v>
      </c>
      <c r="AP69" s="54">
        <v>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</row>
    <row r="70" spans="1:126" ht="8.25">
      <c r="A70" s="54"/>
      <c r="B70" s="54" t="s">
        <v>792</v>
      </c>
      <c r="C70" s="54"/>
      <c r="D70" s="54">
        <v>4</v>
      </c>
      <c r="E70" s="54">
        <v>8</v>
      </c>
      <c r="F70" s="54">
        <v>9</v>
      </c>
      <c r="G70" s="54">
        <v>0</v>
      </c>
      <c r="H70" s="54">
        <v>15</v>
      </c>
      <c r="I70" s="54"/>
      <c r="J70" s="54">
        <v>2</v>
      </c>
      <c r="K70" s="54">
        <v>0</v>
      </c>
      <c r="L70" s="54"/>
      <c r="M70" s="54">
        <v>3</v>
      </c>
      <c r="N70" s="54">
        <v>40</v>
      </c>
      <c r="O70" s="54"/>
      <c r="P70" s="144">
        <v>0</v>
      </c>
      <c r="Q70" s="144">
        <f t="shared" si="3"/>
        <v>0</v>
      </c>
      <c r="R70" s="144">
        <f t="shared" si="4"/>
        <v>71.42857142857143</v>
      </c>
      <c r="S70" s="54"/>
      <c r="T70" s="127">
        <v>46</v>
      </c>
      <c r="U70" s="127">
        <v>42</v>
      </c>
      <c r="V70" s="127"/>
      <c r="W70" s="142"/>
      <c r="X70" s="142"/>
      <c r="Y70" s="127"/>
      <c r="Z70" s="127"/>
      <c r="AA70" s="142"/>
      <c r="AB70" s="143"/>
      <c r="AC70" s="127"/>
      <c r="AD70" s="127"/>
      <c r="AE70" s="54"/>
      <c r="AF70" s="54"/>
      <c r="AG70" s="54"/>
      <c r="AH70" s="115" t="s">
        <v>748</v>
      </c>
      <c r="AI70" s="54">
        <f t="shared" si="5"/>
        <v>19</v>
      </c>
      <c r="AJ70" s="54">
        <v>1</v>
      </c>
      <c r="AK70" s="54">
        <v>5</v>
      </c>
      <c r="AL70" s="54"/>
      <c r="AM70" s="54">
        <v>4</v>
      </c>
      <c r="AN70" s="54">
        <v>2</v>
      </c>
      <c r="AO70" s="54">
        <v>6</v>
      </c>
      <c r="AP70" s="54">
        <v>1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</row>
    <row r="71" spans="1:126" ht="8.25">
      <c r="A71" s="54"/>
      <c r="B71" s="54" t="s">
        <v>748</v>
      </c>
      <c r="C71" s="54"/>
      <c r="D71" s="54">
        <v>10</v>
      </c>
      <c r="E71" s="54">
        <v>16</v>
      </c>
      <c r="F71" s="54">
        <v>18</v>
      </c>
      <c r="G71" s="54">
        <v>13</v>
      </c>
      <c r="H71" s="54">
        <v>8</v>
      </c>
      <c r="I71" s="54"/>
      <c r="J71" s="54"/>
      <c r="K71" s="54">
        <v>0</v>
      </c>
      <c r="L71" s="54"/>
      <c r="M71" s="54"/>
      <c r="N71" s="54">
        <v>54.5</v>
      </c>
      <c r="O71" s="54"/>
      <c r="P71" s="144">
        <v>0</v>
      </c>
      <c r="Q71" s="144">
        <f t="shared" si="3"/>
        <v>0</v>
      </c>
      <c r="R71" s="144">
        <f t="shared" si="4"/>
        <v>0</v>
      </c>
      <c r="S71" s="54"/>
      <c r="T71" s="127">
        <v>43</v>
      </c>
      <c r="U71" s="127">
        <v>38</v>
      </c>
      <c r="V71" s="127"/>
      <c r="W71" s="142"/>
      <c r="X71" s="142"/>
      <c r="Y71" s="127"/>
      <c r="Z71" s="127"/>
      <c r="AA71" s="142"/>
      <c r="AB71" s="143"/>
      <c r="AC71" s="127"/>
      <c r="AD71" s="127"/>
      <c r="AE71" s="54"/>
      <c r="AF71" s="54"/>
      <c r="AG71" s="54"/>
      <c r="AH71" s="115" t="s">
        <v>552</v>
      </c>
      <c r="AI71" s="54">
        <f t="shared" si="5"/>
        <v>18</v>
      </c>
      <c r="AJ71" s="54"/>
      <c r="AK71" s="54">
        <v>1</v>
      </c>
      <c r="AL71" s="54"/>
      <c r="AM71" s="54">
        <v>4</v>
      </c>
      <c r="AN71" s="54">
        <v>7</v>
      </c>
      <c r="AO71" s="54">
        <v>4</v>
      </c>
      <c r="AP71" s="54">
        <v>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</row>
    <row r="72" spans="1:126" ht="8.25">
      <c r="A72" s="54"/>
      <c r="B72" s="54" t="s">
        <v>552</v>
      </c>
      <c r="C72" s="54"/>
      <c r="D72" s="54">
        <v>17</v>
      </c>
      <c r="E72" s="54">
        <v>19</v>
      </c>
      <c r="F72" s="54">
        <v>22</v>
      </c>
      <c r="G72" s="54">
        <v>17</v>
      </c>
      <c r="H72" s="54">
        <v>16</v>
      </c>
      <c r="I72" s="54"/>
      <c r="J72" s="54">
        <v>5</v>
      </c>
      <c r="K72" s="54">
        <v>2</v>
      </c>
      <c r="L72" s="54">
        <v>1</v>
      </c>
      <c r="M72" s="54"/>
      <c r="N72" s="54">
        <v>50.6</v>
      </c>
      <c r="O72" s="54"/>
      <c r="P72" s="144">
        <v>69.4</v>
      </c>
      <c r="Q72" s="144">
        <f t="shared" si="3"/>
        <v>17.857142857142858</v>
      </c>
      <c r="R72" s="144">
        <f t="shared" si="4"/>
        <v>0</v>
      </c>
      <c r="S72" s="54"/>
      <c r="T72" s="127">
        <v>56</v>
      </c>
      <c r="U72" s="127">
        <v>64</v>
      </c>
      <c r="V72" s="127"/>
      <c r="W72" s="142"/>
      <c r="X72" s="142"/>
      <c r="Y72" s="127"/>
      <c r="Z72" s="127"/>
      <c r="AA72" s="142"/>
      <c r="AB72" s="143"/>
      <c r="AC72" s="127"/>
      <c r="AD72" s="127"/>
      <c r="AE72" s="54"/>
      <c r="AF72" s="54"/>
      <c r="AG72" s="54"/>
      <c r="AH72" s="115" t="s">
        <v>553</v>
      </c>
      <c r="AI72" s="54">
        <f t="shared" si="5"/>
        <v>31</v>
      </c>
      <c r="AJ72" s="54">
        <v>1</v>
      </c>
      <c r="AK72" s="54">
        <v>0</v>
      </c>
      <c r="AL72" s="54">
        <v>4</v>
      </c>
      <c r="AM72" s="54"/>
      <c r="AN72" s="54">
        <v>7</v>
      </c>
      <c r="AO72" s="54">
        <v>6</v>
      </c>
      <c r="AP72" s="54">
        <v>13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</row>
    <row r="73" spans="1:126" ht="8.25">
      <c r="A73" s="54"/>
      <c r="B73" s="54" t="s">
        <v>553</v>
      </c>
      <c r="C73" s="54"/>
      <c r="D73" s="54">
        <v>7</v>
      </c>
      <c r="E73" s="54">
        <v>4</v>
      </c>
      <c r="F73" s="54">
        <v>26</v>
      </c>
      <c r="G73" s="54">
        <v>20</v>
      </c>
      <c r="H73" s="54">
        <v>15</v>
      </c>
      <c r="I73" s="54">
        <v>1</v>
      </c>
      <c r="J73" s="54">
        <v>1</v>
      </c>
      <c r="K73" s="54">
        <v>1</v>
      </c>
      <c r="L73" s="54">
        <v>1</v>
      </c>
      <c r="M73" s="54">
        <v>4</v>
      </c>
      <c r="N73" s="54"/>
      <c r="O73" s="54">
        <v>11.6</v>
      </c>
      <c r="P73" s="144">
        <v>11</v>
      </c>
      <c r="Q73" s="144">
        <f t="shared" si="3"/>
        <v>12.82051282051282</v>
      </c>
      <c r="R73" s="144"/>
      <c r="S73" s="54"/>
      <c r="T73" s="127">
        <v>78</v>
      </c>
      <c r="U73" s="127">
        <v>33</v>
      </c>
      <c r="V73" s="127"/>
      <c r="W73" s="142"/>
      <c r="X73" s="142"/>
      <c r="Y73" s="127"/>
      <c r="Z73" s="127"/>
      <c r="AA73" s="142"/>
      <c r="AB73" s="143"/>
      <c r="AC73" s="127"/>
      <c r="AD73" s="127"/>
      <c r="AE73" s="54"/>
      <c r="AF73" s="54"/>
      <c r="AG73" s="54"/>
      <c r="AH73" s="115" t="s">
        <v>554</v>
      </c>
      <c r="AI73" s="54">
        <f t="shared" si="5"/>
        <v>20</v>
      </c>
      <c r="AJ73" s="54">
        <v>2</v>
      </c>
      <c r="AK73" s="54">
        <v>5</v>
      </c>
      <c r="AL73" s="54">
        <v>1</v>
      </c>
      <c r="AM73" s="54">
        <v>3</v>
      </c>
      <c r="AN73" s="54"/>
      <c r="AO73" s="54">
        <v>7</v>
      </c>
      <c r="AP73" s="54">
        <v>2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</row>
    <row r="74" spans="1:126" ht="8.25">
      <c r="A74" s="54"/>
      <c r="B74" s="54" t="s">
        <v>554</v>
      </c>
      <c r="C74" s="54"/>
      <c r="D74" s="54">
        <v>22</v>
      </c>
      <c r="E74" s="54">
        <v>14</v>
      </c>
      <c r="F74" s="54">
        <v>15</v>
      </c>
      <c r="G74" s="54">
        <v>8</v>
      </c>
      <c r="H74" s="54">
        <v>19</v>
      </c>
      <c r="I74" s="54">
        <v>2</v>
      </c>
      <c r="J74" s="54"/>
      <c r="K74" s="54">
        <v>0</v>
      </c>
      <c r="L74" s="54"/>
      <c r="M74" s="54">
        <v>1</v>
      </c>
      <c r="N74" s="54">
        <v>33.6</v>
      </c>
      <c r="O74" s="54">
        <v>16.3</v>
      </c>
      <c r="P74" s="144">
        <v>0</v>
      </c>
      <c r="Q74" s="144">
        <f t="shared" si="3"/>
        <v>0</v>
      </c>
      <c r="R74" s="144">
        <f t="shared" si="4"/>
        <v>20</v>
      </c>
      <c r="S74" s="54"/>
      <c r="T74" s="127">
        <v>68</v>
      </c>
      <c r="U74" s="127">
        <v>50</v>
      </c>
      <c r="V74" s="127"/>
      <c r="W74" s="142"/>
      <c r="X74" s="142"/>
      <c r="Y74" s="127"/>
      <c r="Z74" s="127"/>
      <c r="AA74" s="142"/>
      <c r="AB74" s="143"/>
      <c r="AC74" s="127"/>
      <c r="AD74" s="127"/>
      <c r="AE74" s="54"/>
      <c r="AF74" s="54"/>
      <c r="AG74" s="54"/>
      <c r="AH74" s="115" t="s">
        <v>620</v>
      </c>
      <c r="AI74" s="54">
        <f t="shared" si="5"/>
        <v>21</v>
      </c>
      <c r="AJ74" s="54">
        <v>1</v>
      </c>
      <c r="AK74" s="54">
        <v>1</v>
      </c>
      <c r="AL74" s="54"/>
      <c r="AM74" s="54"/>
      <c r="AN74" s="54">
        <v>6</v>
      </c>
      <c r="AO74" s="54">
        <v>13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</row>
    <row r="75" spans="1:126" ht="8.25">
      <c r="A75" s="54"/>
      <c r="B75" s="54" t="s">
        <v>620</v>
      </c>
      <c r="C75" s="54"/>
      <c r="D75" s="54">
        <v>25</v>
      </c>
      <c r="E75" s="54">
        <v>26</v>
      </c>
      <c r="F75" s="54">
        <v>27</v>
      </c>
      <c r="G75" s="54">
        <v>9</v>
      </c>
      <c r="H75" s="54">
        <v>21</v>
      </c>
      <c r="I75" s="54">
        <v>1</v>
      </c>
      <c r="J75" s="54">
        <v>1</v>
      </c>
      <c r="K75" s="54">
        <v>1</v>
      </c>
      <c r="L75" s="54">
        <v>1</v>
      </c>
      <c r="M75" s="54"/>
      <c r="N75" s="54">
        <v>12.8</v>
      </c>
      <c r="O75" s="54">
        <v>10.8</v>
      </c>
      <c r="P75" s="144">
        <v>11.6</v>
      </c>
      <c r="Q75" s="144">
        <f t="shared" si="3"/>
        <v>14.925373134328359</v>
      </c>
      <c r="R75" s="144">
        <f t="shared" si="4"/>
        <v>0</v>
      </c>
      <c r="S75" s="54"/>
      <c r="T75" s="127">
        <v>67</v>
      </c>
      <c r="U75" s="127">
        <v>66</v>
      </c>
      <c r="V75" s="127"/>
      <c r="W75" s="142"/>
      <c r="X75" s="142"/>
      <c r="Y75" s="127"/>
      <c r="Z75" s="127"/>
      <c r="AA75" s="142"/>
      <c r="AB75" s="143"/>
      <c r="AC75" s="127"/>
      <c r="AD75" s="127"/>
      <c r="AE75" s="54"/>
      <c r="AF75" s="54"/>
      <c r="AG75" s="54"/>
      <c r="AH75" s="115" t="s">
        <v>621</v>
      </c>
      <c r="AI75" s="54">
        <f t="shared" si="5"/>
        <v>38</v>
      </c>
      <c r="AJ75" s="54"/>
      <c r="AK75" s="54">
        <v>3</v>
      </c>
      <c r="AL75" s="54"/>
      <c r="AM75" s="54">
        <v>2</v>
      </c>
      <c r="AN75" s="54">
        <v>10</v>
      </c>
      <c r="AO75" s="54">
        <v>21</v>
      </c>
      <c r="AP75" s="54">
        <v>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</row>
    <row r="76" spans="1:126" ht="8.25">
      <c r="A76" s="54"/>
      <c r="B76" s="54" t="s">
        <v>621</v>
      </c>
      <c r="C76" s="54"/>
      <c r="D76" s="54">
        <v>28</v>
      </c>
      <c r="E76" s="54">
        <v>14</v>
      </c>
      <c r="F76" s="54">
        <v>31</v>
      </c>
      <c r="G76" s="54">
        <v>23</v>
      </c>
      <c r="H76" s="54">
        <v>19</v>
      </c>
      <c r="I76" s="54">
        <v>1</v>
      </c>
      <c r="J76" s="54"/>
      <c r="K76" s="54">
        <v>1</v>
      </c>
      <c r="L76" s="54">
        <v>1</v>
      </c>
      <c r="M76" s="54"/>
      <c r="N76" s="54">
        <v>23</v>
      </c>
      <c r="O76" s="54">
        <v>9.9</v>
      </c>
      <c r="P76" s="144">
        <v>13.7</v>
      </c>
      <c r="Q76" s="144">
        <f t="shared" si="3"/>
        <v>18.867924528301884</v>
      </c>
      <c r="R76" s="144">
        <f t="shared" si="4"/>
        <v>0</v>
      </c>
      <c r="S76" s="54"/>
      <c r="T76" s="127">
        <v>53</v>
      </c>
      <c r="U76" s="127">
        <v>54</v>
      </c>
      <c r="V76" s="127"/>
      <c r="W76" s="142"/>
      <c r="X76" s="142"/>
      <c r="Y76" s="127"/>
      <c r="Z76" s="127"/>
      <c r="AA76" s="142"/>
      <c r="AB76" s="143"/>
      <c r="AC76" s="127"/>
      <c r="AD76" s="127"/>
      <c r="AE76" s="54"/>
      <c r="AF76" s="54"/>
      <c r="AG76" s="54"/>
      <c r="AH76" s="115" t="s">
        <v>622</v>
      </c>
      <c r="AI76" s="54">
        <f t="shared" si="5"/>
        <v>14</v>
      </c>
      <c r="AJ76" s="54"/>
      <c r="AK76" s="54"/>
      <c r="AL76" s="54"/>
      <c r="AM76" s="54">
        <v>2</v>
      </c>
      <c r="AN76" s="54">
        <v>3</v>
      </c>
      <c r="AO76" s="54">
        <v>8</v>
      </c>
      <c r="AP76" s="54">
        <v>1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</row>
    <row r="77" spans="1:126" ht="8.25">
      <c r="A77" s="54"/>
      <c r="B77" s="54" t="s">
        <v>622</v>
      </c>
      <c r="C77" s="54"/>
      <c r="D77" s="54">
        <v>8</v>
      </c>
      <c r="E77" s="54">
        <v>11</v>
      </c>
      <c r="F77" s="54">
        <v>8</v>
      </c>
      <c r="G77" s="54">
        <v>4</v>
      </c>
      <c r="H77" s="54">
        <v>10</v>
      </c>
      <c r="I77" s="54">
        <v>2</v>
      </c>
      <c r="J77" s="54">
        <v>3</v>
      </c>
      <c r="K77" s="54">
        <v>1</v>
      </c>
      <c r="L77" s="54">
        <v>1</v>
      </c>
      <c r="M77" s="54">
        <v>1</v>
      </c>
      <c r="N77" s="54">
        <v>37.7</v>
      </c>
      <c r="O77" s="54">
        <v>40.8</v>
      </c>
      <c r="P77" s="144">
        <v>23.8</v>
      </c>
      <c r="Q77" s="144">
        <f t="shared" si="3"/>
        <v>28.57142857142857</v>
      </c>
      <c r="R77" s="144">
        <f t="shared" si="4"/>
        <v>40</v>
      </c>
      <c r="S77" s="54"/>
      <c r="T77" s="127">
        <v>35</v>
      </c>
      <c r="U77" s="127">
        <v>25</v>
      </c>
      <c r="V77" s="127"/>
      <c r="W77" s="142"/>
      <c r="X77" s="142"/>
      <c r="Y77" s="127"/>
      <c r="Z77" s="127"/>
      <c r="AA77" s="142"/>
      <c r="AB77" s="143"/>
      <c r="AC77" s="127"/>
      <c r="AD77" s="127"/>
      <c r="AE77" s="54"/>
      <c r="AF77" s="54"/>
      <c r="AG77" s="54"/>
      <c r="AH77" s="115" t="s">
        <v>612</v>
      </c>
      <c r="AI77" s="54">
        <f t="shared" si="5"/>
        <v>131</v>
      </c>
      <c r="AJ77" s="54">
        <v>11</v>
      </c>
      <c r="AK77" s="54">
        <v>8</v>
      </c>
      <c r="AL77" s="54"/>
      <c r="AM77" s="54">
        <v>11</v>
      </c>
      <c r="AN77" s="54">
        <v>43</v>
      </c>
      <c r="AO77" s="54">
        <v>32</v>
      </c>
      <c r="AP77" s="54">
        <v>26</v>
      </c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</row>
    <row r="78" spans="1:126" ht="8.25">
      <c r="A78" s="54"/>
      <c r="B78" s="54" t="s">
        <v>612</v>
      </c>
      <c r="C78" s="54"/>
      <c r="D78" s="54">
        <v>118</v>
      </c>
      <c r="E78" s="54">
        <v>122</v>
      </c>
      <c r="F78" s="54">
        <v>115</v>
      </c>
      <c r="G78" s="54">
        <v>84</v>
      </c>
      <c r="H78" s="54">
        <v>85</v>
      </c>
      <c r="I78" s="54">
        <v>32</v>
      </c>
      <c r="J78" s="54">
        <v>26</v>
      </c>
      <c r="K78" s="54">
        <v>27</v>
      </c>
      <c r="L78" s="54">
        <v>19</v>
      </c>
      <c r="M78" s="54">
        <v>22</v>
      </c>
      <c r="N78" s="54">
        <v>24</v>
      </c>
      <c r="O78" s="54">
        <v>46.2</v>
      </c>
      <c r="P78" s="144">
        <v>40.4</v>
      </c>
      <c r="Q78" s="144">
        <f t="shared" si="3"/>
        <v>452.3809523809524</v>
      </c>
      <c r="R78" s="144">
        <f t="shared" si="4"/>
        <v>35.256410256410255</v>
      </c>
      <c r="S78" s="54"/>
      <c r="T78" s="127">
        <v>42</v>
      </c>
      <c r="U78" s="127">
        <v>624</v>
      </c>
      <c r="V78" s="127"/>
      <c r="W78" s="142"/>
      <c r="X78" s="142"/>
      <c r="Y78" s="127"/>
      <c r="Z78" s="127"/>
      <c r="AA78" s="142"/>
      <c r="AB78" s="143"/>
      <c r="AC78" s="127"/>
      <c r="AD78" s="127"/>
      <c r="AE78" s="54"/>
      <c r="AF78" s="54"/>
      <c r="AG78" s="54"/>
      <c r="AH78" s="115" t="s">
        <v>615</v>
      </c>
      <c r="AI78" s="54">
        <f t="shared" si="5"/>
        <v>12</v>
      </c>
      <c r="AJ78" s="54"/>
      <c r="AK78" s="54"/>
      <c r="AL78" s="54"/>
      <c r="AM78" s="54"/>
      <c r="AN78" s="54">
        <v>1</v>
      </c>
      <c r="AO78" s="54">
        <v>11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</row>
    <row r="79" spans="1:126" ht="8.25">
      <c r="A79" s="54"/>
      <c r="B79" s="54" t="s">
        <v>615</v>
      </c>
      <c r="C79" s="54"/>
      <c r="D79" s="54">
        <v>13</v>
      </c>
      <c r="E79" s="54">
        <v>29</v>
      </c>
      <c r="F79" s="54">
        <v>12</v>
      </c>
      <c r="G79" s="54">
        <v>9</v>
      </c>
      <c r="H79" s="54">
        <v>17</v>
      </c>
      <c r="I79" s="54"/>
      <c r="J79" s="54">
        <v>2</v>
      </c>
      <c r="K79" s="54">
        <v>1</v>
      </c>
      <c r="L79" s="54">
        <v>1</v>
      </c>
      <c r="M79" s="54">
        <v>1</v>
      </c>
      <c r="N79" s="54"/>
      <c r="O79" s="54"/>
      <c r="P79" s="144">
        <v>16.1</v>
      </c>
      <c r="Q79" s="144">
        <f>L79/T79*1000</f>
        <v>1.9011406844106464</v>
      </c>
      <c r="R79" s="144">
        <f t="shared" si="4"/>
        <v>25</v>
      </c>
      <c r="S79" s="54"/>
      <c r="T79" s="127">
        <v>526</v>
      </c>
      <c r="U79" s="127">
        <v>40</v>
      </c>
      <c r="V79" s="127"/>
      <c r="W79" s="142"/>
      <c r="X79" s="142"/>
      <c r="Y79" s="127"/>
      <c r="Z79" s="127"/>
      <c r="AA79" s="159"/>
      <c r="AB79" s="159"/>
      <c r="AC79" s="159"/>
      <c r="AD79" s="159"/>
      <c r="AE79" s="54"/>
      <c r="AF79" s="54"/>
      <c r="AG79" s="54"/>
      <c r="AH79" s="117" t="s">
        <v>616</v>
      </c>
      <c r="AI79" s="131">
        <f t="shared" si="5"/>
        <v>600</v>
      </c>
      <c r="AJ79" s="131">
        <f aca="true" t="shared" si="6" ref="AJ79:AP79">SUM(AJ60:AJ78)</f>
        <v>20</v>
      </c>
      <c r="AK79" s="131">
        <f t="shared" si="6"/>
        <v>39</v>
      </c>
      <c r="AL79" s="131">
        <f t="shared" si="6"/>
        <v>13</v>
      </c>
      <c r="AM79" s="131">
        <f t="shared" si="6"/>
        <v>60</v>
      </c>
      <c r="AN79" s="131">
        <f t="shared" si="6"/>
        <v>161</v>
      </c>
      <c r="AO79" s="131">
        <f t="shared" si="6"/>
        <v>229</v>
      </c>
      <c r="AP79" s="131">
        <f t="shared" si="6"/>
        <v>78</v>
      </c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</row>
    <row r="80" spans="1:126" ht="11.25" customHeight="1">
      <c r="A80" s="54"/>
      <c r="B80" s="131" t="s">
        <v>128</v>
      </c>
      <c r="C80" s="131"/>
      <c r="D80" s="131">
        <f aca="true" t="shared" si="7" ref="D80:M80">SUM(D61:D79)</f>
        <v>477</v>
      </c>
      <c r="E80" s="131">
        <f t="shared" si="7"/>
        <v>487</v>
      </c>
      <c r="F80" s="131">
        <f t="shared" si="7"/>
        <v>478</v>
      </c>
      <c r="G80" s="131">
        <f t="shared" si="7"/>
        <v>337</v>
      </c>
      <c r="H80" s="131">
        <f t="shared" si="7"/>
        <v>388</v>
      </c>
      <c r="I80" s="131">
        <f t="shared" si="7"/>
        <v>65</v>
      </c>
      <c r="J80" s="131">
        <f t="shared" si="7"/>
        <v>60</v>
      </c>
      <c r="K80" s="131">
        <f t="shared" si="7"/>
        <v>53</v>
      </c>
      <c r="L80" s="131">
        <f t="shared" si="7"/>
        <v>41</v>
      </c>
      <c r="M80" s="131">
        <f t="shared" si="7"/>
        <v>42</v>
      </c>
      <c r="N80" s="131">
        <v>36.1</v>
      </c>
      <c r="O80" s="131">
        <v>26.2</v>
      </c>
      <c r="P80" s="145">
        <v>32</v>
      </c>
      <c r="Q80" s="145">
        <f>L80/T80*1000</f>
        <v>23.04665542439573</v>
      </c>
      <c r="R80" s="145">
        <f t="shared" si="4"/>
        <v>26.481715006305173</v>
      </c>
      <c r="S80" s="54"/>
      <c r="T80" s="131">
        <f>SUM(T61:T79)</f>
        <v>1779</v>
      </c>
      <c r="U80" s="131">
        <f>SUM(U61:U79)</f>
        <v>1586</v>
      </c>
      <c r="V80" s="127"/>
      <c r="W80" s="159"/>
      <c r="X80" s="127"/>
      <c r="Y80" s="127"/>
      <c r="Z80" s="127"/>
      <c r="AA80" s="127"/>
      <c r="AB80" s="127"/>
      <c r="AC80" s="127"/>
      <c r="AD80" s="127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</row>
    <row r="81" spans="1:126" ht="8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144" t="s">
        <v>614</v>
      </c>
      <c r="R81" s="144" t="s">
        <v>614</v>
      </c>
      <c r="S81" s="54"/>
      <c r="T81" s="54"/>
      <c r="U81" s="54"/>
      <c r="V81" s="127"/>
      <c r="W81" s="127"/>
      <c r="X81" s="127"/>
      <c r="Y81" s="127"/>
      <c r="Z81" s="127"/>
      <c r="AA81" s="127"/>
      <c r="AB81" s="127"/>
      <c r="AC81" s="127"/>
      <c r="AD81" s="127"/>
      <c r="AE81" s="54"/>
      <c r="AF81" s="54"/>
      <c r="AG81" s="54"/>
      <c r="AH81" s="54"/>
      <c r="AI81" s="54" t="s">
        <v>625</v>
      </c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</row>
    <row r="82" spans="1:126" ht="8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27"/>
      <c r="W82" s="127"/>
      <c r="X82" s="127"/>
      <c r="Y82" s="127"/>
      <c r="Z82" s="127"/>
      <c r="AA82" s="127"/>
      <c r="AB82" s="127"/>
      <c r="AC82" s="127"/>
      <c r="AD82" s="127"/>
      <c r="AE82" s="54"/>
      <c r="AF82" s="54"/>
      <c r="AG82" s="54"/>
      <c r="AH82" s="54"/>
      <c r="AI82" s="54" t="s">
        <v>888</v>
      </c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</row>
    <row r="83" spans="1:126" ht="8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27"/>
      <c r="W83" s="127"/>
      <c r="X83" s="127"/>
      <c r="Y83" s="127"/>
      <c r="Z83" s="127"/>
      <c r="AA83" s="127"/>
      <c r="AB83" s="127"/>
      <c r="AC83" s="127"/>
      <c r="AD83" s="127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</row>
    <row r="84" spans="1:126" ht="8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27"/>
      <c r="W84" s="127"/>
      <c r="X84" s="127"/>
      <c r="Y84" s="127"/>
      <c r="Z84" s="127"/>
      <c r="AA84" s="127"/>
      <c r="AB84" s="127"/>
      <c r="AC84" s="127"/>
      <c r="AD84" s="127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</row>
    <row r="85" spans="1:126" ht="8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</row>
    <row r="86" spans="1:126" ht="8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</row>
    <row r="87" spans="1:126" ht="8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</row>
    <row r="88" spans="1:126" ht="8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60">
        <v>43</v>
      </c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</row>
    <row r="89" spans="1:126" ht="8.25">
      <c r="A89" s="54"/>
      <c r="B89" s="54"/>
      <c r="C89" s="54"/>
      <c r="D89" s="54"/>
      <c r="E89" s="54"/>
      <c r="F89" s="54"/>
      <c r="G89" s="54"/>
      <c r="H89" s="54"/>
      <c r="I89" s="54"/>
      <c r="J89" s="54" t="s">
        <v>614</v>
      </c>
      <c r="K89" s="54"/>
      <c r="L89" s="160"/>
      <c r="M89" s="54" t="s">
        <v>614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</row>
    <row r="90" spans="1:126" ht="8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</row>
    <row r="91" spans="1:126" ht="8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</row>
    <row r="92" spans="1:126" ht="8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</row>
    <row r="93" spans="1:126" ht="8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</row>
    <row r="94" spans="1:126" ht="8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</row>
    <row r="95" spans="1:126" ht="8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</row>
    <row r="96" spans="1:126" ht="8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</row>
    <row r="97" spans="1:126" ht="8.25">
      <c r="A97" s="978">
        <v>50</v>
      </c>
      <c r="B97" s="978"/>
      <c r="C97" s="978"/>
      <c r="D97" s="978"/>
      <c r="E97" s="978"/>
      <c r="F97" s="978"/>
      <c r="G97" s="978"/>
      <c r="H97" s="978"/>
      <c r="I97" s="978"/>
      <c r="J97" s="978"/>
      <c r="K97" s="978"/>
      <c r="L97" s="978"/>
      <c r="M97" s="978"/>
      <c r="N97" s="978"/>
      <c r="O97" s="978"/>
      <c r="P97" s="978"/>
      <c r="Q97" s="978"/>
      <c r="R97" s="978"/>
      <c r="S97" s="978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</row>
    <row r="98" spans="1:126" ht="8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</row>
    <row r="99" spans="1:126" ht="8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</row>
    <row r="100" spans="1:126" ht="8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</row>
    <row r="101" spans="1:126" ht="8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</row>
    <row r="102" spans="1:126" ht="8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</row>
    <row r="103" spans="1:126" ht="8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</row>
    <row r="104" spans="1:126" ht="8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</row>
    <row r="105" spans="1:126" ht="8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</row>
    <row r="106" spans="1:126" ht="8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</row>
    <row r="107" spans="1:126" ht="8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</row>
    <row r="108" spans="1:126" ht="8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</row>
    <row r="109" spans="1:126" ht="8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</row>
    <row r="110" spans="1:126" ht="8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</row>
    <row r="111" spans="1:126" ht="8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</row>
    <row r="112" spans="1:126" ht="8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</row>
    <row r="113" spans="1:126" ht="8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</row>
    <row r="114" spans="1:126" ht="8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</row>
    <row r="115" spans="1:126" ht="8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</row>
    <row r="116" spans="1:126" ht="8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</row>
    <row r="117" spans="1:126" ht="8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</row>
    <row r="118" spans="1:126" ht="8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</row>
    <row r="119" spans="1:126" ht="8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</row>
    <row r="120" spans="1:126" ht="8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</row>
    <row r="121" spans="1:126" ht="8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</row>
    <row r="122" spans="1:126" ht="8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</row>
    <row r="123" spans="1:126" ht="8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</row>
    <row r="124" spans="1:126" ht="8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</row>
    <row r="125" spans="1:126" ht="8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</row>
    <row r="126" spans="1:126" ht="8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</row>
    <row r="127" spans="1:126" ht="8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</row>
    <row r="128" spans="1:126" ht="8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</row>
    <row r="129" spans="1:126" ht="8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</row>
    <row r="130" spans="1:126" ht="8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</row>
    <row r="131" spans="1:126" ht="8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</row>
    <row r="132" spans="1:126" ht="8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</row>
    <row r="133" spans="1:126" ht="8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</row>
    <row r="134" spans="1:126" ht="8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</row>
    <row r="135" spans="1:126" ht="8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</row>
    <row r="136" spans="1:126" ht="8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</row>
    <row r="137" spans="1:126" ht="8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</row>
    <row r="138" spans="1:126" ht="8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</row>
    <row r="139" spans="1:126" ht="8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</row>
    <row r="140" spans="1:126" ht="8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</row>
    <row r="141" spans="1:126" ht="8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</row>
    <row r="142" spans="1:126" ht="8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</row>
    <row r="143" spans="1:126" ht="8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</row>
    <row r="144" spans="1:126" ht="8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</row>
    <row r="145" spans="1:126" ht="8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</row>
    <row r="146" spans="1:126" ht="8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</row>
    <row r="147" spans="1:126" ht="8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</row>
    <row r="148" spans="1:126" ht="8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</row>
    <row r="149" spans="1:126" ht="8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</row>
    <row r="150" spans="1:126" ht="8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</row>
    <row r="151" spans="1:126" ht="8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</row>
    <row r="152" spans="1:126" ht="8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</row>
    <row r="153" spans="1:126" ht="8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</row>
    <row r="154" spans="1:126" ht="8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</row>
    <row r="155" spans="1:126" ht="8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</row>
    <row r="156" spans="1:126" ht="8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</row>
    <row r="157" spans="1:126" ht="8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</row>
    <row r="158" spans="1:126" ht="8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</row>
    <row r="159" spans="1:126" ht="8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</row>
    <row r="160" spans="1:126" ht="8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</row>
    <row r="161" spans="1:126" ht="8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</row>
    <row r="162" spans="1:126" ht="8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</row>
    <row r="163" spans="1:126" ht="8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</row>
    <row r="164" spans="1:126" ht="8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</row>
    <row r="165" spans="1:126" ht="8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</row>
    <row r="166" spans="1:126" ht="8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</row>
    <row r="167" spans="1:126" ht="8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</row>
    <row r="168" spans="1:126" ht="8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</row>
    <row r="169" spans="1:126" ht="8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</row>
    <row r="170" spans="1:126" ht="8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</row>
    <row r="171" spans="1:126" ht="8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</row>
    <row r="172" spans="1:126" ht="8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</row>
    <row r="173" spans="1:126" ht="8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</row>
    <row r="174" spans="1:126" ht="8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</row>
    <row r="175" spans="1:126" ht="8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</row>
    <row r="176" spans="1:126" ht="8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</row>
    <row r="177" spans="1:126" ht="8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</row>
    <row r="178" spans="1:126" ht="8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</row>
    <row r="179" spans="1:126" ht="8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</row>
    <row r="180" spans="1:126" ht="8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</row>
    <row r="181" spans="1:126" ht="8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</row>
    <row r="182" spans="1:126" ht="8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</row>
    <row r="183" spans="1:126" ht="8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</row>
    <row r="184" spans="1:126" ht="8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</row>
    <row r="185" spans="1:126" ht="8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</row>
    <row r="186" spans="1:126" ht="8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</row>
    <row r="187" spans="1:126" ht="8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</row>
    <row r="188" spans="1:126" ht="8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</row>
    <row r="189" spans="1:126" ht="8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</row>
    <row r="190" spans="1:126" ht="8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</row>
    <row r="191" spans="1:126" ht="8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</row>
    <row r="192" spans="1:126" ht="8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</row>
    <row r="193" spans="1:126" ht="8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</row>
    <row r="194" spans="1:126" ht="8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</row>
    <row r="195" spans="1:126" ht="8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</row>
    <row r="196" spans="1:126" ht="8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</row>
    <row r="197" spans="1:126" ht="8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</row>
    <row r="198" spans="1:126" ht="8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</row>
    <row r="199" spans="1:126" ht="8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</row>
    <row r="200" spans="1:126" ht="8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</row>
    <row r="201" spans="1:126" ht="8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</row>
    <row r="202" spans="1:126" ht="8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</row>
    <row r="203" spans="1:126" ht="8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</row>
    <row r="204" spans="1:126" ht="8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</row>
    <row r="205" spans="1:126" ht="8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</row>
    <row r="206" spans="1:126" ht="8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</row>
    <row r="207" spans="1:126" ht="8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</row>
    <row r="208" spans="1:126" ht="8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</row>
    <row r="209" spans="1:126" ht="8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</row>
    <row r="210" spans="1:126" ht="8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</row>
    <row r="211" spans="1:126" ht="8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</row>
    <row r="212" spans="1:126" ht="8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</row>
    <row r="213" spans="1:126" ht="8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</row>
    <row r="214" spans="1:126" ht="8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</row>
    <row r="215" spans="1:126" ht="8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</row>
    <row r="216" spans="1:126" ht="8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</row>
    <row r="217" spans="1:126" ht="8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</row>
    <row r="218" spans="1:126" ht="8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</row>
    <row r="219" spans="1:126" ht="8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</row>
    <row r="220" spans="1:126" ht="8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</row>
    <row r="221" spans="1:126" ht="8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</row>
    <row r="222" spans="1:126" ht="8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</row>
    <row r="223" spans="1:126" ht="8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</row>
    <row r="224" spans="1:126" ht="8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</row>
    <row r="225" spans="1:126" ht="8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</row>
    <row r="226" spans="1:126" ht="8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</row>
    <row r="227" spans="1:126" ht="8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</row>
    <row r="228" spans="1:126" ht="8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</row>
    <row r="229" spans="1:126" ht="8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</row>
    <row r="230" spans="1:126" ht="8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</row>
    <row r="231" spans="1:126" ht="8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</row>
    <row r="232" spans="1:126" ht="8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</row>
    <row r="233" spans="1:126" ht="8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</row>
    <row r="234" spans="1:126" ht="8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</row>
    <row r="235" spans="1:126" ht="8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</row>
    <row r="236" spans="1:126" ht="8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</row>
    <row r="237" spans="1:126" ht="8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</row>
    <row r="238" spans="1:126" ht="8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</row>
    <row r="239" spans="1:126" ht="8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</row>
    <row r="240" spans="1:126" ht="8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</row>
    <row r="241" spans="1:126" ht="8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</row>
    <row r="242" spans="1:126" ht="8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</row>
    <row r="243" spans="1:126" ht="8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</row>
    <row r="244" spans="1:126" ht="8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</row>
    <row r="245" spans="1:126" ht="8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</row>
    <row r="246" spans="1:126" ht="8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</row>
    <row r="247" spans="1:126" ht="8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</row>
    <row r="248" spans="1:126" ht="8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</row>
    <row r="249" spans="1:126" ht="8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</row>
    <row r="250" spans="1:126" ht="8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</row>
    <row r="251" spans="1:126" ht="8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</row>
    <row r="252" spans="1:126" ht="8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</row>
    <row r="253" spans="1:126" ht="8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</row>
    <row r="254" spans="1:126" ht="8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</row>
    <row r="255" spans="1:126" ht="8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</row>
    <row r="256" spans="1:126" ht="8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</row>
    <row r="257" spans="1:126" ht="8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</row>
    <row r="258" spans="1:126" ht="8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</row>
    <row r="259" spans="1:126" ht="8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</row>
    <row r="260" spans="1:126" ht="8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</row>
    <row r="261" spans="1:126" ht="8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</row>
    <row r="262" spans="1:126" ht="8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</row>
    <row r="263" spans="1:126" ht="8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</row>
    <row r="264" spans="1:126" ht="8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</row>
    <row r="265" spans="1:126" ht="8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</row>
    <row r="266" spans="1:126" ht="8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</row>
    <row r="267" spans="1:126" ht="8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</row>
    <row r="268" spans="1:126" ht="8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</row>
    <row r="269" spans="1:126" ht="8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</row>
    <row r="270" spans="1:126" ht="8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</row>
    <row r="271" spans="1:126" ht="8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</row>
    <row r="272" spans="1:126" ht="8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</row>
    <row r="273" spans="1:126" ht="8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</row>
    <row r="274" spans="1:126" ht="8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</row>
    <row r="275" spans="1:126" ht="8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</row>
    <row r="276" spans="1:126" ht="8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</row>
    <row r="277" spans="1:126" ht="8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</row>
    <row r="278" spans="1:126" ht="8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</row>
    <row r="279" spans="1:126" ht="8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</row>
    <row r="280" spans="1:126" ht="8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</row>
    <row r="281" spans="1:126" ht="8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</row>
    <row r="282" spans="1:126" ht="8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</row>
    <row r="283" spans="1:126" ht="8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</row>
    <row r="284" spans="1:126" ht="8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</row>
    <row r="285" spans="1:126" ht="8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</row>
    <row r="286" spans="1:126" ht="8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</row>
    <row r="287" spans="1:126" ht="8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</row>
    <row r="288" spans="1:126" ht="8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</row>
    <row r="289" spans="1:126" ht="8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</row>
    <row r="290" spans="1:126" ht="8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</row>
    <row r="291" spans="1:126" ht="8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</row>
    <row r="292" spans="1:126" ht="8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</row>
    <row r="293" spans="1:126" ht="8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</row>
    <row r="294" spans="1:126" ht="8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</row>
    <row r="295" spans="1:126" ht="8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</row>
    <row r="296" spans="1:126" ht="8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</row>
    <row r="297" spans="1:126" ht="8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</row>
    <row r="298" spans="1:126" ht="8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</row>
    <row r="299" spans="1:126" ht="8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</row>
    <row r="300" spans="1:126" ht="8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</row>
    <row r="301" spans="1:126" ht="8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</row>
    <row r="302" spans="1:126" ht="8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</row>
    <row r="303" spans="1:126" ht="8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</row>
    <row r="304" spans="1:126" ht="8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</row>
    <row r="305" spans="1:126" ht="8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</row>
    <row r="306" spans="1:126" ht="8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</row>
    <row r="307" spans="1:126" ht="8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</row>
    <row r="308" spans="1:126" ht="8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</row>
    <row r="309" spans="1:126" ht="8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</row>
    <row r="310" spans="1:126" ht="8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</row>
    <row r="311" spans="1:126" ht="8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</row>
    <row r="312" spans="1:126" ht="8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</row>
    <row r="313" spans="1:126" ht="8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</row>
    <row r="314" spans="1:126" ht="8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</row>
    <row r="315" spans="1:126" ht="8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</row>
    <row r="316" spans="1:126" ht="8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</row>
    <row r="317" spans="1:126" ht="8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</row>
    <row r="318" spans="1:126" ht="8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</row>
    <row r="319" spans="1:126" ht="8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</row>
    <row r="320" spans="1:126" ht="8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</row>
    <row r="321" spans="1:126" ht="8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</row>
    <row r="322" spans="1:126" ht="8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</row>
    <row r="323" spans="1:126" ht="8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</row>
    <row r="324" spans="1:126" ht="8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</row>
    <row r="325" spans="1:126" ht="8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</row>
    <row r="326" spans="1:126" ht="8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</row>
    <row r="327" spans="1:126" ht="8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</row>
    <row r="328" spans="1:126" ht="8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</row>
    <row r="329" spans="1:126" ht="8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</row>
    <row r="330" spans="1:126" ht="8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</row>
    <row r="331" spans="1:126" ht="8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</row>
    <row r="332" spans="1:126" ht="8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</row>
    <row r="333" spans="1:126" ht="8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</row>
    <row r="334" spans="1:126" ht="8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</row>
    <row r="335" spans="1:126" ht="8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</row>
    <row r="336" spans="1:126" ht="8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</row>
    <row r="337" spans="1:126" ht="8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</row>
    <row r="338" spans="1:126" ht="8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</row>
    <row r="339" spans="1:126" ht="8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</row>
    <row r="340" spans="1:126" ht="8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</row>
    <row r="341" spans="1:126" ht="8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</row>
    <row r="342" spans="1:126" ht="8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</row>
    <row r="343" spans="1:126" ht="8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</row>
    <row r="344" spans="1:126" ht="8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</row>
    <row r="345" spans="1:126" ht="8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</row>
    <row r="346" spans="1:126" ht="8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</row>
    <row r="347" spans="1:126" ht="8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</row>
    <row r="348" spans="1:126" ht="8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</row>
    <row r="349" spans="1:126" ht="8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</row>
    <row r="350" spans="1:126" ht="8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</row>
    <row r="351" spans="1:126" ht="8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</row>
    <row r="352" spans="1:126" ht="8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</row>
    <row r="353" spans="1:126" ht="8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</row>
    <row r="354" spans="1:126" ht="8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</row>
    <row r="355" spans="1:126" ht="8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</row>
    <row r="356" spans="1:126" ht="8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</row>
    <row r="357" spans="1:126" ht="8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</row>
    <row r="358" spans="1:126" ht="8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</row>
    <row r="359" spans="1:126" ht="8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</row>
    <row r="360" spans="1:126" ht="8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</row>
    <row r="361" spans="1:126" ht="8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</row>
    <row r="362" spans="1:126" ht="8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</row>
    <row r="363" spans="1:126" ht="8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</row>
    <row r="364" spans="1:126" ht="8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</row>
    <row r="365" spans="1:126" ht="8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</row>
    <row r="366" spans="1:126" ht="8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</row>
    <row r="367" spans="1:126" ht="8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</row>
    <row r="368" spans="1:126" ht="8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</row>
    <row r="369" spans="1:126" ht="8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</row>
    <row r="370" spans="1:126" ht="8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</row>
    <row r="371" spans="1:126" ht="8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</row>
    <row r="372" spans="1:126" ht="8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</row>
    <row r="373" spans="1:126" ht="8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</row>
    <row r="374" spans="1:126" ht="8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</row>
    <row r="375" spans="1:126" ht="8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</row>
    <row r="376" spans="1:126" ht="8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</row>
    <row r="377" spans="1:126" ht="8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</row>
    <row r="378" spans="1:126" ht="8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</row>
    <row r="379" spans="1:126" ht="8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</row>
    <row r="380" spans="1:126" ht="8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</row>
    <row r="381" spans="1:126" ht="8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</row>
    <row r="382" spans="1:126" ht="8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</row>
    <row r="383" spans="1:126" ht="8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</row>
    <row r="384" spans="1:126" ht="8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</row>
    <row r="385" spans="1:126" ht="8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</row>
    <row r="386" spans="1:126" ht="8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</row>
    <row r="387" spans="1:126" ht="8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</row>
    <row r="388" spans="1:126" ht="8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</row>
    <row r="389" spans="1:126" ht="8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</row>
    <row r="390" spans="1:126" ht="8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</row>
    <row r="391" spans="1:126" ht="8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</row>
    <row r="392" spans="1:126" ht="8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</row>
    <row r="393" spans="1:126" ht="8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</row>
    <row r="394" spans="1:126" ht="8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</row>
    <row r="395" spans="1:126" ht="8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</row>
    <row r="396" spans="1:126" ht="8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</row>
    <row r="397" spans="1:126" ht="8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</row>
    <row r="398" spans="1:126" ht="8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</row>
    <row r="399" spans="1:126" ht="8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</row>
    <row r="400" spans="1:126" ht="8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</row>
    <row r="401" spans="1:126" ht="8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</row>
    <row r="402" spans="1:126" ht="8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</row>
    <row r="403" spans="1:126" ht="8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</row>
    <row r="404" spans="1:126" ht="8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</row>
    <row r="405" spans="1:126" ht="8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</row>
    <row r="406" spans="1:126" ht="8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</row>
    <row r="407" spans="1:126" ht="8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</row>
    <row r="408" spans="1:126" ht="8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</row>
    <row r="409" spans="1:126" ht="8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</row>
    <row r="410" spans="1:126" ht="8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</row>
    <row r="411" spans="1:126" ht="8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</row>
    <row r="412" spans="1:126" ht="8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</row>
    <row r="413" spans="1:126" ht="8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</row>
    <row r="414" spans="1:126" ht="8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</row>
    <row r="415" spans="1:126" ht="8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</row>
    <row r="416" spans="1:126" ht="8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</row>
    <row r="417" spans="1:126" ht="8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</row>
    <row r="418" spans="1:126" ht="8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</row>
    <row r="419" spans="1:126" ht="8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</row>
    <row r="420" spans="1:126" ht="8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</row>
    <row r="421" spans="1:126" ht="8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</row>
    <row r="422" spans="1:126" ht="8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</row>
    <row r="423" spans="1:126" ht="8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</row>
    <row r="424" spans="1:126" ht="8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</row>
    <row r="425" spans="1:126" ht="8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</row>
    <row r="426" spans="1:126" ht="8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</row>
    <row r="427" spans="1:126" ht="8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</row>
    <row r="428" spans="1:126" ht="8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</row>
    <row r="429" spans="1:126" ht="8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</row>
    <row r="430" spans="1:126" ht="8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</row>
    <row r="431" spans="1:126" ht="8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</row>
    <row r="432" spans="1:126" ht="8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</row>
    <row r="433" spans="1:126" ht="8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</row>
    <row r="434" spans="1:126" ht="8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</row>
    <row r="435" spans="1:126" ht="8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</row>
    <row r="436" spans="1:126" ht="8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</row>
    <row r="437" spans="1:126" ht="8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</row>
    <row r="438" spans="1:126" ht="8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</row>
    <row r="439" spans="1:126" ht="8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</row>
    <row r="440" spans="1:126" ht="8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</row>
    <row r="441" spans="1:126" ht="8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</row>
    <row r="442" spans="1:126" ht="8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</row>
    <row r="443" spans="1:126" ht="8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</row>
    <row r="444" spans="1:126" ht="8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</row>
    <row r="445" spans="1:126" ht="8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</row>
    <row r="446" spans="1:126" ht="8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</row>
    <row r="447" spans="1:126" ht="8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</row>
    <row r="448" spans="1:126" ht="8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</row>
    <row r="449" spans="1:126" ht="8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</row>
    <row r="450" spans="1:126" ht="8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</row>
    <row r="451" spans="1:126" ht="8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</row>
    <row r="452" spans="1:126" ht="8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</row>
    <row r="453" spans="1:126" ht="8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</row>
    <row r="454" spans="1:126" ht="8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</row>
    <row r="455" spans="1:126" ht="8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</row>
    <row r="456" spans="1:126" ht="8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</row>
    <row r="457" spans="1:126" ht="8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</row>
    <row r="458" spans="1:126" ht="8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</row>
    <row r="459" spans="1:126" ht="8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</row>
    <row r="460" spans="1:126" ht="8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</row>
    <row r="461" spans="1:126" ht="8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</row>
    <row r="462" spans="1:126" ht="8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</row>
    <row r="463" spans="1:126" ht="8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</row>
    <row r="464" spans="1:126" ht="8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</row>
    <row r="465" spans="1:126" ht="8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</row>
    <row r="466" spans="1:126" ht="8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</row>
    <row r="467" spans="1:126" ht="8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</row>
    <row r="468" spans="1:126" ht="8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</row>
    <row r="469" spans="1:126" ht="8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</row>
    <row r="470" spans="1:126" ht="8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</row>
    <row r="471" spans="1:126" ht="8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</row>
    <row r="472" spans="1:126" ht="8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</row>
    <row r="473" spans="1:126" ht="8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</row>
    <row r="474" spans="1:126" ht="8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</row>
    <row r="475" spans="1:126" ht="8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</row>
    <row r="476" spans="1:126" ht="8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</row>
    <row r="477" spans="1:126" ht="8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</row>
    <row r="478" spans="1:126" ht="8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</row>
    <row r="479" spans="1:126" ht="8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</row>
    <row r="480" spans="1:126" ht="8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</row>
    <row r="481" spans="1:126" ht="8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</row>
    <row r="482" spans="1:126" ht="8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</row>
    <row r="483" spans="1:126" ht="8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</row>
    <row r="484" spans="1:126" ht="8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</row>
    <row r="485" spans="1:126" ht="8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</row>
    <row r="486" spans="1:126" ht="8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</row>
    <row r="487" spans="1:126" ht="8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</row>
    <row r="488" spans="1:126" ht="8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</row>
    <row r="489" spans="1:126" ht="8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</row>
    <row r="490" spans="1:126" ht="8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</row>
    <row r="491" spans="1:126" ht="8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</row>
    <row r="492" spans="1:126" ht="8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</row>
    <row r="493" spans="1:126" ht="8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</row>
    <row r="494" spans="1:126" ht="8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</row>
    <row r="495" spans="1:126" ht="8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</row>
    <row r="496" spans="1:126" ht="8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</row>
    <row r="497" spans="1:126" ht="8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</row>
    <row r="498" spans="1:126" ht="8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</row>
    <row r="499" spans="1:126" ht="8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</row>
    <row r="500" spans="1:126" ht="8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</row>
    <row r="501" spans="1:126" ht="8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</row>
    <row r="502" spans="1:126" ht="8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</row>
    <row r="503" spans="1:126" ht="8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</row>
    <row r="504" spans="1:126" ht="8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</row>
    <row r="505" spans="1:126" ht="8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</row>
    <row r="506" spans="1:126" ht="8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</row>
    <row r="507" spans="1:126" ht="8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</row>
    <row r="508" spans="1:126" ht="8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</row>
    <row r="509" spans="1:126" ht="8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</row>
    <row r="510" spans="1:126" ht="8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</row>
    <row r="511" spans="1:126" ht="8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</row>
    <row r="512" spans="1:126" ht="8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</row>
    <row r="513" spans="1:126" ht="8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</row>
    <row r="514" spans="1:126" ht="8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</row>
    <row r="515" spans="1:126" ht="8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</row>
    <row r="516" spans="1:126" ht="8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</row>
    <row r="517" spans="1:126" ht="8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</row>
    <row r="518" spans="1:126" ht="8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</row>
    <row r="519" spans="1:126" ht="8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</row>
    <row r="520" spans="1:126" ht="8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</row>
    <row r="521" spans="1:126" ht="8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</row>
    <row r="522" spans="1:126" ht="8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</row>
    <row r="523" spans="1:126" ht="8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</row>
    <row r="524" spans="1:126" ht="8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</row>
    <row r="525" spans="1:126" ht="8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</row>
    <row r="526" spans="1:126" ht="8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</row>
    <row r="527" spans="1:126" ht="8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</row>
    <row r="528" spans="1:126" ht="8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</row>
    <row r="529" spans="1:126" ht="8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</row>
    <row r="530" spans="1:126" ht="8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</row>
    <row r="531" spans="1:126" ht="8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</row>
    <row r="532" spans="1:126" ht="8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</row>
    <row r="533" spans="1:126" ht="8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</row>
    <row r="534" spans="1:126" ht="8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</row>
    <row r="535" spans="1:126" ht="8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</row>
    <row r="536" spans="1:126" ht="8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</row>
    <row r="537" spans="1:126" ht="8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</row>
    <row r="538" spans="1:126" ht="8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</row>
    <row r="539" spans="1:126" ht="8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</row>
    <row r="540" spans="1:126" ht="8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</row>
    <row r="541" spans="1:126" ht="8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</row>
    <row r="542" spans="1:126" ht="8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</row>
    <row r="543" spans="1:126" ht="8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</row>
    <row r="544" spans="1:126" ht="8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</row>
    <row r="545" spans="1:126" ht="8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</row>
    <row r="546" spans="1:126" ht="8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</row>
    <row r="547" spans="1:126" ht="8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</row>
    <row r="548" spans="1:126" ht="8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</row>
    <row r="549" spans="1:126" ht="8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</row>
    <row r="550" spans="1:126" ht="8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</row>
    <row r="551" spans="1:126" ht="8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</row>
    <row r="552" spans="1:126" ht="8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</row>
    <row r="553" spans="1:126" ht="8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</row>
    <row r="554" spans="1:126" ht="8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</row>
    <row r="555" spans="1:126" ht="8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</row>
    <row r="556" spans="1:126" ht="8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</row>
    <row r="557" spans="1:126" ht="8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</row>
    <row r="558" spans="1:126" ht="8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</row>
    <row r="559" spans="1:126" ht="8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</row>
    <row r="560" spans="1:126" ht="8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</row>
    <row r="561" spans="1:126" ht="8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</row>
    <row r="562" spans="1:126" ht="8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</row>
    <row r="563" spans="1:126" ht="8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</row>
    <row r="564" spans="1:126" ht="8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</row>
    <row r="565" spans="1:126" ht="8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</row>
    <row r="566" spans="1:126" ht="8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</row>
    <row r="567" spans="1:126" ht="8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</row>
    <row r="568" spans="1:126" ht="8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</row>
    <row r="569" spans="1:126" ht="8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</row>
    <row r="570" spans="1:126" ht="8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</row>
    <row r="571" spans="1:126" ht="8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</row>
    <row r="572" spans="1:126" ht="8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</row>
    <row r="573" spans="1:126" ht="8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</row>
    <row r="574" spans="1:126" ht="8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</row>
    <row r="575" spans="1:126" ht="8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</row>
    <row r="576" spans="1:126" ht="8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</row>
    <row r="577" spans="1:126" ht="8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</row>
    <row r="578" spans="1:126" ht="8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</row>
    <row r="579" spans="1:126" ht="8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</row>
    <row r="580" spans="1:126" ht="8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</row>
    <row r="581" spans="1:126" ht="8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</row>
    <row r="582" spans="1:126" ht="8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</row>
    <row r="583" spans="1:126" ht="8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</row>
    <row r="584" spans="1:126" ht="8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</row>
    <row r="585" spans="1:126" ht="8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</row>
    <row r="586" spans="1:126" ht="8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</row>
    <row r="587" spans="1:126" ht="8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</row>
    <row r="588" spans="1:126" ht="8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</row>
    <row r="589" spans="1:126" ht="8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</row>
    <row r="590" spans="1:126" ht="8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</row>
    <row r="591" spans="1:126" ht="8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</row>
    <row r="592" spans="1:126" ht="8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</row>
    <row r="593" spans="1:126" ht="8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</row>
    <row r="594" spans="1:126" ht="8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</row>
    <row r="595" spans="1:126" ht="8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</row>
    <row r="596" spans="1:126" ht="8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</row>
    <row r="597" spans="1:126" ht="8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</row>
    <row r="598" spans="1:126" ht="8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</row>
    <row r="599" spans="1:126" ht="8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</row>
    <row r="600" spans="1:126" ht="8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</row>
    <row r="601" spans="1:126" ht="8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</row>
    <row r="602" spans="1:126" ht="8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</row>
    <row r="603" spans="1:126" ht="8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</row>
    <row r="604" spans="1:126" ht="8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</row>
    <row r="605" spans="1:126" ht="8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</row>
    <row r="606" spans="1:126" ht="8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</row>
    <row r="607" spans="1:126" ht="8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</row>
    <row r="608" spans="1:126" ht="8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</row>
    <row r="609" spans="1:126" ht="8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</row>
    <row r="610" spans="1:126" ht="8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</row>
    <row r="611" spans="1:126" ht="8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</row>
    <row r="612" spans="1:126" ht="8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</row>
    <row r="613" spans="1:126" ht="8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</row>
    <row r="614" spans="1:126" ht="8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</row>
    <row r="615" spans="1:126" ht="8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</row>
    <row r="616" spans="1:126" ht="8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</row>
    <row r="617" spans="1:126" ht="8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</row>
    <row r="618" spans="1:126" ht="8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</row>
    <row r="619" spans="1:126" ht="8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</row>
    <row r="620" spans="1:126" ht="8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</row>
    <row r="621" spans="1:126" ht="8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</row>
    <row r="622" spans="1:126" ht="8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</row>
    <row r="623" spans="1:126" ht="8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</row>
    <row r="624" spans="1:126" ht="8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</row>
    <row r="625" spans="1:126" ht="8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</row>
    <row r="626" spans="1:126" ht="8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</row>
    <row r="627" spans="1:126" ht="8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</row>
    <row r="628" spans="1:126" ht="8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</row>
    <row r="629" spans="1:126" ht="8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</row>
    <row r="630" spans="1:126" ht="8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</row>
    <row r="631" spans="1:126" ht="8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</row>
    <row r="632" spans="1:126" ht="8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</row>
    <row r="633" spans="1:126" ht="8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</row>
    <row r="634" spans="1:126" ht="8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</row>
    <row r="635" spans="1:126" ht="8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</row>
    <row r="636" spans="1:126" ht="8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</row>
    <row r="637" spans="1:126" ht="8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</row>
    <row r="638" spans="1:126" ht="8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</row>
    <row r="639" spans="1:126" ht="8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</row>
    <row r="640" spans="1:126" ht="8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</row>
    <row r="641" spans="1:126" ht="8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</row>
    <row r="642" spans="1:126" ht="8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</row>
    <row r="643" spans="1:126" ht="8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</row>
    <row r="644" spans="1:126" ht="8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</row>
    <row r="645" spans="1:126" ht="8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</row>
    <row r="646" spans="1:126" ht="8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</row>
    <row r="647" spans="1:126" ht="8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</row>
    <row r="648" spans="1:126" ht="8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</row>
    <row r="649" spans="1:126" ht="8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</row>
    <row r="650" spans="1:126" ht="8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</row>
    <row r="651" spans="1:126" ht="8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</row>
    <row r="652" spans="1:126" ht="8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</row>
    <row r="653" spans="1:126" ht="8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</row>
    <row r="654" spans="1:126" ht="8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</row>
    <row r="655" spans="1:126" ht="8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</row>
    <row r="656" spans="1:126" ht="8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</row>
    <row r="657" spans="1:126" ht="8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</row>
    <row r="658" spans="1:126" ht="8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</row>
    <row r="659" spans="1:126" ht="8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</row>
    <row r="660" spans="1:126" ht="8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</row>
    <row r="661" spans="1:126" ht="8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</row>
    <row r="662" spans="1:126" ht="8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</row>
    <row r="663" spans="1:126" ht="8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</row>
    <row r="664" spans="1:126" ht="8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</row>
    <row r="665" spans="1:126" ht="8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</row>
    <row r="666" spans="1:126" ht="8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</row>
    <row r="667" spans="1:126" ht="8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</row>
    <row r="668" spans="1:126" ht="8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</row>
    <row r="669" spans="1:126" ht="8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</row>
    <row r="670" spans="1:126" ht="8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</row>
    <row r="671" spans="1:126" ht="8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</row>
    <row r="672" spans="1:126" ht="8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</row>
    <row r="673" spans="1:126" ht="8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</row>
    <row r="674" spans="1:126" ht="8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</row>
    <row r="675" spans="1:126" ht="8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</row>
    <row r="676" spans="1:126" ht="8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</row>
    <row r="677" spans="1:126" ht="8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</row>
    <row r="678" spans="1:126" ht="8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</row>
    <row r="679" spans="1:126" ht="8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</row>
    <row r="680" spans="1:126" ht="8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</row>
    <row r="681" spans="1:126" ht="8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</row>
    <row r="682" spans="1:126" ht="8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</row>
    <row r="683" spans="1:126" ht="8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</row>
    <row r="684" spans="1:126" ht="8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</row>
    <row r="685" spans="1:126" ht="8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</row>
    <row r="686" spans="1:126" ht="8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</row>
    <row r="687" spans="1:126" ht="8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</row>
    <row r="688" spans="1:126" ht="8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</row>
    <row r="689" spans="1:126" ht="8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</row>
    <row r="690" spans="1:126" ht="8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</row>
    <row r="691" spans="1:126" ht="8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</row>
    <row r="692" spans="1:126" ht="8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</row>
    <row r="693" spans="1:126" ht="8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</row>
    <row r="694" spans="1:126" ht="8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</row>
    <row r="695" spans="1:126" ht="8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</row>
    <row r="696" spans="1:126" ht="8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</row>
    <row r="697" spans="1:126" ht="8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</row>
    <row r="698" spans="1:126" ht="8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</row>
    <row r="699" spans="1:126" ht="8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</row>
    <row r="700" spans="1:126" ht="8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</row>
    <row r="701" spans="1:126" ht="8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</row>
    <row r="702" spans="1:126" ht="8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</row>
    <row r="703" spans="1:126" ht="8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</row>
    <row r="704" spans="1:126" ht="8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</row>
    <row r="705" spans="1:126" ht="8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</row>
    <row r="706" spans="1:126" ht="8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</row>
    <row r="707" spans="1:126" ht="8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</row>
    <row r="708" spans="1:126" ht="8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</row>
    <row r="709" spans="1:126" ht="8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</row>
    <row r="710" spans="1:126" ht="8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</row>
    <row r="711" spans="1:126" ht="8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</row>
    <row r="712" spans="1:126" ht="8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</row>
    <row r="713" spans="1:126" ht="8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</row>
    <row r="714" spans="1:126" ht="8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</row>
    <row r="715" spans="1:126" ht="8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</row>
    <row r="716" spans="1:126" ht="8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</row>
    <row r="717" spans="1:126" ht="8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</row>
    <row r="718" spans="1:126" ht="8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</row>
    <row r="719" spans="1:126" ht="8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</row>
    <row r="720" spans="1:126" ht="8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</row>
    <row r="721" spans="1:126" ht="8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</row>
    <row r="722" spans="1:126" ht="8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</row>
    <row r="723" spans="1:126" ht="8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</row>
    <row r="724" spans="1:126" ht="8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</row>
    <row r="725" spans="1:126" ht="8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</row>
    <row r="726" spans="1:126" ht="8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</row>
    <row r="727" spans="1:126" ht="8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</row>
    <row r="728" spans="1:126" ht="8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</row>
    <row r="729" spans="1:126" ht="8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</row>
    <row r="730" spans="1:126" ht="8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</row>
    <row r="731" spans="1:126" ht="8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</row>
    <row r="732" spans="1:126" ht="8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</row>
    <row r="733" spans="1:126" ht="8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</row>
    <row r="734" spans="1:126" ht="8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</row>
    <row r="735" spans="1:126" ht="8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</row>
    <row r="736" spans="1:126" ht="8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</row>
    <row r="737" spans="1:126" ht="8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</row>
    <row r="738" spans="1:126" ht="8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</row>
    <row r="739" spans="1:126" ht="8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</row>
    <row r="740" spans="1:126" ht="8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</row>
    <row r="741" spans="1:126" ht="8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</row>
    <row r="742" spans="1:126" ht="8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</row>
    <row r="743" spans="1:126" ht="8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</row>
    <row r="744" spans="1:126" ht="8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</row>
    <row r="745" spans="1:126" ht="8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</row>
    <row r="746" spans="1:126" ht="8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</row>
    <row r="747" spans="1:126" ht="8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</row>
    <row r="748" spans="1:126" ht="8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</row>
    <row r="749" spans="1:126" ht="8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</row>
    <row r="750" spans="1:126" ht="8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</row>
    <row r="751" spans="1:126" ht="8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</row>
    <row r="752" spans="1:126" ht="8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</row>
    <row r="753" spans="1:126" ht="8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</row>
    <row r="754" spans="1:126" ht="8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</row>
    <row r="755" spans="1:126" ht="8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</row>
    <row r="756" spans="1:126" ht="8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</row>
    <row r="757" spans="1:126" ht="8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</row>
    <row r="758" spans="1:126" ht="8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</row>
    <row r="759" spans="1:126" ht="8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</row>
    <row r="760" spans="1:126" ht="8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</row>
    <row r="761" spans="1:126" ht="8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</row>
    <row r="762" spans="1:126" ht="8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</row>
    <row r="763" spans="1:126" ht="8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</row>
    <row r="764" spans="1:126" ht="8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</row>
    <row r="765" spans="1:126" ht="8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</row>
    <row r="766" spans="1:126" ht="8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</row>
    <row r="767" spans="1:126" ht="8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</row>
    <row r="768" spans="1:126" ht="8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</row>
    <row r="769" spans="1:126" ht="8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</row>
    <row r="770" spans="1:126" ht="8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</row>
    <row r="771" spans="1:126" ht="8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</row>
    <row r="772" spans="1:126" ht="8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</row>
    <row r="773" spans="1:126" ht="8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</row>
    <row r="774" spans="1:126" ht="8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</row>
    <row r="775" spans="1:126" ht="8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</row>
    <row r="776" spans="1:126" ht="8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</row>
    <row r="777" spans="1:126" ht="8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</row>
    <row r="778" spans="1:126" ht="8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</row>
    <row r="779" spans="1:126" ht="8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</row>
    <row r="780" spans="1:126" ht="8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</row>
    <row r="781" spans="1:126" ht="8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</row>
    <row r="782" spans="1:126" ht="8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</row>
    <row r="783" spans="1:126" ht="8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</row>
    <row r="784" spans="1:126" ht="8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</row>
    <row r="785" spans="1:126" ht="8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</row>
    <row r="786" spans="1:126" ht="8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</row>
    <row r="787" spans="1:126" ht="8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</row>
    <row r="788" spans="1:126" ht="8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</row>
    <row r="789" spans="1:126" ht="8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</row>
    <row r="790" spans="1:126" ht="8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</row>
    <row r="791" spans="1:126" ht="8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</row>
    <row r="792" spans="1:126" ht="8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</row>
    <row r="793" spans="1:126" ht="8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</row>
    <row r="794" spans="1:126" ht="8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</row>
    <row r="795" spans="1:126" ht="8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</row>
    <row r="796" spans="1:126" ht="8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</row>
    <row r="797" spans="1:126" ht="8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</row>
    <row r="798" spans="1:126" ht="8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</row>
    <row r="799" spans="1:126" ht="8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</row>
    <row r="800" spans="1:126" ht="8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</row>
    <row r="801" spans="1:126" ht="8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</row>
    <row r="802" spans="1:126" ht="8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</row>
    <row r="803" spans="1:126" ht="8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</row>
    <row r="804" spans="1:126" ht="8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</row>
    <row r="805" spans="1:126" ht="8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</row>
    <row r="806" spans="1:126" ht="8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</row>
    <row r="807" spans="1:126" ht="8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</row>
    <row r="808" spans="1:126" ht="8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</row>
    <row r="809" spans="1:126" ht="8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</row>
    <row r="810" spans="1:126" ht="8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</row>
    <row r="811" spans="1:126" ht="8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</row>
    <row r="812" spans="1:126" ht="8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</row>
    <row r="813" spans="1:126" ht="8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</row>
    <row r="814" spans="1:126" ht="8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</row>
    <row r="815" spans="1:126" ht="8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</row>
    <row r="816" spans="1:126" ht="8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</row>
    <row r="817" spans="1:126" ht="8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</row>
    <row r="818" spans="1:126" ht="8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</row>
    <row r="819" spans="1:126" ht="8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</row>
    <row r="820" spans="1:126" ht="8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</row>
    <row r="821" spans="1:126" ht="8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</row>
    <row r="822" spans="1:126" ht="8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</row>
    <row r="823" spans="1:126" ht="8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</row>
    <row r="824" spans="1:126" ht="8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</row>
    <row r="825" spans="1:126" ht="8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</row>
    <row r="826" spans="1:126" ht="8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</row>
    <row r="827" spans="1:126" ht="8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</row>
    <row r="828" spans="1:126" ht="8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</row>
    <row r="829" spans="1:126" ht="8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</row>
    <row r="830" spans="1:126" ht="8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</row>
    <row r="831" spans="1:126" ht="8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</row>
    <row r="832" spans="1:126" ht="8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</row>
    <row r="833" spans="1:126" ht="8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</row>
    <row r="834" spans="1:126" ht="8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</row>
    <row r="835" spans="1:126" ht="8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</row>
    <row r="836" spans="1:126" ht="8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</row>
    <row r="837" spans="1:126" ht="8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</row>
    <row r="838" spans="1:126" ht="8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</row>
    <row r="839" spans="1:126" ht="8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</row>
    <row r="840" spans="1:126" ht="8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</row>
    <row r="841" spans="1:126" ht="8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</row>
    <row r="842" spans="1:126" ht="8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</row>
    <row r="843" spans="1:126" ht="8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</row>
    <row r="844" spans="1:126" ht="8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</row>
    <row r="845" spans="1:126" ht="8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</row>
    <row r="846" spans="1:126" ht="8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</row>
    <row r="847" spans="1:126" ht="8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</row>
    <row r="848" spans="1:126" ht="8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</row>
    <row r="849" spans="1:126" ht="8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</row>
    <row r="850" spans="1:126" ht="8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</row>
    <row r="851" spans="1:126" ht="8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</row>
    <row r="852" spans="1:126" ht="8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</row>
    <row r="853" spans="1:126" ht="8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</row>
    <row r="854" spans="1:126" ht="8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</row>
    <row r="855" spans="1:126" ht="8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</row>
    <row r="856" spans="1:126" ht="8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</row>
    <row r="857" spans="1:126" ht="8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</row>
    <row r="858" spans="1:126" ht="8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</row>
    <row r="859" spans="1:126" ht="8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</row>
    <row r="860" spans="1:126" ht="8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</row>
    <row r="861" spans="1:126" ht="8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</row>
    <row r="862" spans="1:126" ht="8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</row>
    <row r="863" spans="1:126" ht="8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</row>
    <row r="864" spans="1:126" ht="8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</row>
    <row r="865" spans="1:126" ht="8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</row>
    <row r="866" spans="1:126" ht="8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</row>
    <row r="867" spans="1:126" ht="8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</row>
    <row r="868" spans="1:126" ht="8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</row>
    <row r="869" spans="1:126" ht="8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</row>
    <row r="870" spans="1:126" ht="8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</row>
    <row r="871" spans="1:126" ht="8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</row>
    <row r="872" spans="1:126" ht="8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</row>
    <row r="873" spans="1:126" ht="8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</row>
    <row r="874" spans="1:126" ht="8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</row>
    <row r="875" spans="1:126" ht="8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</row>
    <row r="876" spans="1:126" ht="8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</row>
    <row r="877" spans="1:126" ht="8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</row>
    <row r="878" spans="1:126" ht="8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</row>
    <row r="879" spans="1:126" ht="8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</row>
    <row r="880" spans="1:126" ht="8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</row>
    <row r="881" spans="1:126" ht="8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</row>
    <row r="882" spans="1:126" ht="8.2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</row>
    <row r="883" spans="1:126" ht="8.2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</row>
    <row r="884" spans="1:126" ht="8.2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</row>
    <row r="885" spans="1:126" ht="8.2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</row>
    <row r="886" spans="1:126" ht="8.2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</row>
    <row r="887" spans="1:126" ht="8.2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</row>
    <row r="888" spans="1:126" ht="8.2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</row>
    <row r="889" spans="1:126" ht="8.2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</row>
    <row r="890" spans="1:126" ht="8.2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</row>
    <row r="891" spans="1:126" ht="8.2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</row>
    <row r="892" spans="1:126" ht="8.2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</row>
    <row r="893" spans="1:126" ht="8.2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</row>
    <row r="894" spans="1:126" ht="8.2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</row>
    <row r="895" spans="1:126" ht="8.2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</row>
    <row r="896" spans="1:126" ht="8.2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</row>
    <row r="897" spans="1:126" ht="8.2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</row>
    <row r="898" spans="1:126" ht="8.2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</row>
    <row r="899" spans="1:126" ht="8.2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</row>
    <row r="900" spans="1:126" ht="8.2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</row>
    <row r="901" spans="1:126" ht="8.2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</row>
    <row r="902" spans="1:126" ht="8.2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</row>
    <row r="903" spans="1:126" ht="8.2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</row>
    <row r="904" spans="1:126" ht="8.2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</row>
    <row r="905" spans="1:126" ht="8.2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</row>
    <row r="906" spans="1:126" ht="8.2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</row>
    <row r="907" spans="1:126" ht="8.2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</row>
    <row r="908" spans="1:126" ht="8.2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</row>
    <row r="909" spans="1:126" ht="8.2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</row>
    <row r="910" spans="1:126" ht="8.2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</row>
    <row r="911" spans="1:126" ht="8.2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</row>
    <row r="912" spans="1:126" ht="8.2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</row>
    <row r="913" spans="1:126" ht="8.2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</row>
    <row r="914" spans="1:126" ht="8.2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</row>
    <row r="915" spans="1:126" ht="8.2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</row>
    <row r="916" spans="1:126" ht="8.2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</row>
    <row r="917" spans="1:126" ht="8.2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</row>
    <row r="918" spans="1:126" ht="8.2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</row>
    <row r="919" spans="1:126" ht="8.2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</row>
    <row r="920" spans="1:126" ht="8.2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</row>
    <row r="921" spans="1:126" ht="8.2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</row>
    <row r="922" spans="1:126" ht="8.2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</row>
    <row r="923" spans="1:126" ht="8.2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</row>
    <row r="924" spans="1:126" ht="8.2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</row>
    <row r="925" spans="1:126" ht="8.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</row>
    <row r="926" spans="1:126" ht="8.2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</row>
    <row r="927" spans="1:126" ht="8.2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</row>
    <row r="928" spans="1:126" ht="8.2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</row>
    <row r="929" spans="1:126" ht="8.2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</row>
    <row r="930" spans="1:126" ht="8.2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</row>
    <row r="931" spans="1:126" ht="8.2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</row>
    <row r="932" spans="1:126" ht="8.2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</row>
    <row r="933" spans="1:126" ht="8.2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</row>
    <row r="934" spans="1:126" ht="8.2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</row>
    <row r="935" spans="1:126" ht="8.2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</row>
    <row r="936" spans="1:126" ht="8.2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</row>
    <row r="937" spans="1:126" ht="8.2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</row>
    <row r="938" spans="1:126" ht="8.2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</row>
    <row r="939" spans="1:126" ht="8.2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</row>
    <row r="940" spans="1:126" ht="8.2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</row>
    <row r="941" spans="1:126" ht="8.2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</row>
    <row r="942" spans="1:126" ht="8.2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</row>
    <row r="943" spans="1:126" ht="8.2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</row>
    <row r="944" spans="1:126" ht="8.2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</row>
    <row r="945" spans="1:126" ht="8.2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</row>
    <row r="946" spans="1:126" ht="8.2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</row>
    <row r="947" spans="1:126" ht="8.2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</row>
    <row r="948" spans="1:126" ht="8.2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</row>
    <row r="949" spans="1:126" ht="8.2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</row>
    <row r="950" spans="1:126" ht="8.2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</row>
    <row r="951" spans="1:126" ht="8.2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</row>
    <row r="952" spans="1:126" ht="8.2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</row>
    <row r="953" spans="1:126" ht="8.2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</row>
    <row r="954" spans="1:126" ht="8.2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</row>
    <row r="955" spans="1:126" ht="8.2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</row>
    <row r="956" spans="1:126" ht="8.2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</row>
    <row r="957" spans="1:126" ht="8.2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</row>
    <row r="958" spans="1:126" ht="8.2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</row>
  </sheetData>
  <sheetProtection/>
  <mergeCells count="25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95" bottom="0.734251969" header="0.3" footer="0.261811024"/>
  <pageSetup horizontalDpi="600" verticalDpi="600" orientation="landscape" paperSize="9" r:id="rId1"/>
  <headerFooter alignWithMargins="0">
    <oddHeader>&amp;L&amp;8&amp;USection 16. Health</oddHeader>
    <oddFooter>&amp;L&amp;18 39&amp;R&amp;"Arial Mon,Regular"&amp;18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M42" sqref="M42"/>
    </sheetView>
  </sheetViews>
  <sheetFormatPr defaultColWidth="9.25390625" defaultRowHeight="12.75"/>
  <cols>
    <col min="1" max="1" width="9.00390625" style="89" customWidth="1"/>
    <col min="2" max="2" width="7.875" style="89" customWidth="1"/>
    <col min="3" max="3" width="5.875" style="89" customWidth="1"/>
    <col min="4" max="4" width="5.125" style="89" customWidth="1"/>
    <col min="5" max="5" width="6.00390625" style="89" customWidth="1"/>
    <col min="6" max="6" width="5.125" style="89" customWidth="1"/>
    <col min="7" max="7" width="5.25390625" style="89" customWidth="1"/>
    <col min="8" max="8" width="5.75390625" style="89" customWidth="1"/>
    <col min="9" max="9" width="6.00390625" style="89" customWidth="1"/>
    <col min="10" max="10" width="4.375" style="89" customWidth="1"/>
    <col min="11" max="11" width="4.875" style="89" customWidth="1"/>
    <col min="12" max="12" width="5.125" style="89" customWidth="1"/>
    <col min="13" max="13" width="5.375" style="89" customWidth="1"/>
    <col min="14" max="14" width="4.25390625" style="89" customWidth="1"/>
    <col min="15" max="15" width="4.75390625" style="89" customWidth="1"/>
    <col min="16" max="17" width="4.375" style="89" customWidth="1"/>
    <col min="18" max="18" width="3.375" style="89" customWidth="1"/>
    <col min="19" max="19" width="3.875" style="89" customWidth="1"/>
    <col min="20" max="20" width="4.375" style="89" customWidth="1"/>
    <col min="21" max="21" width="4.125" style="89" customWidth="1"/>
    <col min="22" max="22" width="3.25390625" style="89" customWidth="1"/>
    <col min="23" max="23" width="4.75390625" style="89" customWidth="1"/>
    <col min="24" max="24" width="4.25390625" style="89" customWidth="1"/>
    <col min="25" max="26" width="3.875" style="89" customWidth="1"/>
    <col min="27" max="16384" width="9.25390625" style="89" customWidth="1"/>
  </cols>
  <sheetData>
    <row r="1" spans="1:25" ht="12">
      <c r="A1" s="49"/>
      <c r="B1" s="88"/>
      <c r="C1" s="88"/>
      <c r="D1" s="88"/>
      <c r="E1" s="49"/>
      <c r="F1" s="88"/>
      <c r="G1" s="49"/>
      <c r="H1" s="171" t="s">
        <v>96</v>
      </c>
      <c r="I1" s="171"/>
      <c r="J1" s="180"/>
      <c r="K1" s="180"/>
      <c r="L1" s="180"/>
      <c r="M1" s="180"/>
      <c r="N1" s="180"/>
      <c r="O1" s="180"/>
      <c r="P1" s="180"/>
      <c r="Q1" s="88"/>
      <c r="R1" s="88"/>
      <c r="S1" s="88"/>
      <c r="T1" s="88"/>
      <c r="U1" s="88"/>
      <c r="V1" s="88"/>
      <c r="W1" s="88"/>
      <c r="X1" s="88"/>
      <c r="Y1" s="88"/>
    </row>
    <row r="2" spans="1:25" ht="12">
      <c r="A2" s="49"/>
      <c r="B2" s="88" t="s">
        <v>614</v>
      </c>
      <c r="C2" s="88"/>
      <c r="D2" s="88"/>
      <c r="E2" s="49"/>
      <c r="F2" s="88"/>
      <c r="G2" s="49"/>
      <c r="H2" s="181" t="s">
        <v>97</v>
      </c>
      <c r="I2" s="173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0.5" customHeight="1">
      <c r="A3" s="49"/>
      <c r="B3" s="129"/>
      <c r="C3" s="129"/>
      <c r="D3" s="130"/>
      <c r="E3" s="130"/>
      <c r="F3" s="129"/>
      <c r="G3" s="129"/>
      <c r="H3" s="129"/>
      <c r="I3" s="129"/>
      <c r="J3" s="13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29"/>
      <c r="U4" s="129"/>
      <c r="V4" s="129"/>
      <c r="W4" s="129"/>
      <c r="X4" s="129"/>
      <c r="Y4" s="129"/>
    </row>
    <row r="5" spans="1:26" ht="11.25" customHeight="1">
      <c r="A5" s="998" t="s">
        <v>91</v>
      </c>
      <c r="B5" s="1000" t="s">
        <v>547</v>
      </c>
      <c r="C5" s="1002" t="s">
        <v>371</v>
      </c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53"/>
      <c r="Z5" s="354"/>
    </row>
    <row r="6" spans="1:26" ht="75" customHeight="1">
      <c r="A6" s="999"/>
      <c r="B6" s="1001"/>
      <c r="C6" s="177" t="s">
        <v>372</v>
      </c>
      <c r="D6" s="177" t="s">
        <v>373</v>
      </c>
      <c r="E6" s="177" t="s">
        <v>374</v>
      </c>
      <c r="F6" s="177" t="s">
        <v>375</v>
      </c>
      <c r="G6" s="177" t="s">
        <v>376</v>
      </c>
      <c r="H6" s="177" t="s">
        <v>377</v>
      </c>
      <c r="I6" s="177" t="s">
        <v>378</v>
      </c>
      <c r="J6" s="177" t="s">
        <v>811</v>
      </c>
      <c r="K6" s="177" t="s">
        <v>379</v>
      </c>
      <c r="L6" s="177" t="s">
        <v>531</v>
      </c>
      <c r="M6" s="177" t="s">
        <v>532</v>
      </c>
      <c r="N6" s="177" t="s">
        <v>533</v>
      </c>
      <c r="O6" s="177" t="s">
        <v>534</v>
      </c>
      <c r="P6" s="178" t="s">
        <v>535</v>
      </c>
      <c r="Q6" s="178" t="s">
        <v>770</v>
      </c>
      <c r="R6" s="177" t="s">
        <v>536</v>
      </c>
      <c r="S6" s="177" t="s">
        <v>537</v>
      </c>
      <c r="T6" s="177" t="s">
        <v>538</v>
      </c>
      <c r="U6" s="177" t="s">
        <v>771</v>
      </c>
      <c r="V6" s="177" t="s">
        <v>145</v>
      </c>
      <c r="W6" s="177" t="s">
        <v>539</v>
      </c>
      <c r="X6" s="177" t="s">
        <v>643</v>
      </c>
      <c r="Y6" s="187" t="s">
        <v>508</v>
      </c>
      <c r="Z6" s="355" t="s">
        <v>812</v>
      </c>
    </row>
    <row r="7" spans="1:25" ht="10.5">
      <c r="A7" s="129" t="s">
        <v>230</v>
      </c>
      <c r="B7" s="179">
        <v>1023</v>
      </c>
      <c r="C7" s="179">
        <v>198</v>
      </c>
      <c r="D7" s="179"/>
      <c r="E7" s="179">
        <v>77</v>
      </c>
      <c r="F7" s="179">
        <v>9</v>
      </c>
      <c r="G7" s="179">
        <v>30</v>
      </c>
      <c r="H7" s="179">
        <v>1</v>
      </c>
      <c r="I7" s="179"/>
      <c r="J7" s="179"/>
      <c r="K7" s="179">
        <v>103</v>
      </c>
      <c r="L7" s="179"/>
      <c r="M7" s="179">
        <v>14</v>
      </c>
      <c r="N7" s="179">
        <v>338</v>
      </c>
      <c r="O7" s="179">
        <v>19</v>
      </c>
      <c r="P7" s="179"/>
      <c r="Q7" s="120"/>
      <c r="R7" s="179"/>
      <c r="S7" s="179"/>
      <c r="T7" s="179"/>
      <c r="U7" s="179"/>
      <c r="V7" s="179"/>
      <c r="W7" s="179"/>
      <c r="X7" s="179"/>
      <c r="Y7" s="49"/>
    </row>
    <row r="8" spans="1:25" ht="10.5">
      <c r="A8" s="129" t="s">
        <v>462</v>
      </c>
      <c r="B8" s="179">
        <v>994</v>
      </c>
      <c r="C8" s="179">
        <v>457</v>
      </c>
      <c r="D8" s="179"/>
      <c r="E8" s="179">
        <v>22</v>
      </c>
      <c r="F8" s="179">
        <v>5</v>
      </c>
      <c r="G8" s="179">
        <v>26</v>
      </c>
      <c r="H8" s="179">
        <v>42</v>
      </c>
      <c r="I8" s="179"/>
      <c r="J8" s="179"/>
      <c r="K8" s="179">
        <v>95</v>
      </c>
      <c r="L8" s="179"/>
      <c r="M8" s="179">
        <v>25</v>
      </c>
      <c r="N8" s="179">
        <v>315</v>
      </c>
      <c r="O8" s="179">
        <v>36</v>
      </c>
      <c r="P8" s="179"/>
      <c r="Q8" s="120"/>
      <c r="R8" s="179"/>
      <c r="S8" s="179"/>
      <c r="T8" s="179"/>
      <c r="U8" s="179"/>
      <c r="V8" s="179"/>
      <c r="W8" s="179"/>
      <c r="X8" s="179"/>
      <c r="Y8" s="49"/>
    </row>
    <row r="9" spans="1:25" ht="10.5">
      <c r="A9" s="129" t="s">
        <v>471</v>
      </c>
      <c r="B9" s="179">
        <v>564</v>
      </c>
      <c r="C9" s="179">
        <v>287</v>
      </c>
      <c r="D9" s="179"/>
      <c r="E9" s="179">
        <v>35</v>
      </c>
      <c r="F9" s="179">
        <v>2</v>
      </c>
      <c r="G9" s="179">
        <v>19</v>
      </c>
      <c r="H9" s="179">
        <v>38</v>
      </c>
      <c r="I9" s="179"/>
      <c r="J9" s="179"/>
      <c r="K9" s="179">
        <v>51</v>
      </c>
      <c r="L9" s="179"/>
      <c r="M9" s="179">
        <v>22</v>
      </c>
      <c r="N9" s="179">
        <v>51</v>
      </c>
      <c r="O9" s="179">
        <v>23</v>
      </c>
      <c r="P9" s="179"/>
      <c r="Q9" s="120"/>
      <c r="R9" s="179"/>
      <c r="S9" s="179"/>
      <c r="T9" s="179"/>
      <c r="U9" s="179"/>
      <c r="V9" s="179"/>
      <c r="W9" s="179"/>
      <c r="X9" s="179"/>
      <c r="Y9" s="49"/>
    </row>
    <row r="10" spans="1:25" ht="10.5">
      <c r="A10" s="129" t="s">
        <v>556</v>
      </c>
      <c r="B10" s="179">
        <v>647</v>
      </c>
      <c r="C10" s="179">
        <v>206</v>
      </c>
      <c r="D10" s="179">
        <v>75</v>
      </c>
      <c r="E10" s="179">
        <v>18</v>
      </c>
      <c r="F10" s="179">
        <v>33</v>
      </c>
      <c r="G10" s="179">
        <v>3</v>
      </c>
      <c r="H10" s="179">
        <v>17</v>
      </c>
      <c r="I10" s="179">
        <v>285</v>
      </c>
      <c r="J10" s="179">
        <v>2</v>
      </c>
      <c r="K10" s="179">
        <v>75</v>
      </c>
      <c r="L10" s="179">
        <v>40</v>
      </c>
      <c r="M10" s="179">
        <v>23</v>
      </c>
      <c r="N10" s="179">
        <v>42</v>
      </c>
      <c r="O10" s="179">
        <v>33</v>
      </c>
      <c r="P10" s="179">
        <v>17</v>
      </c>
      <c r="Q10" s="120"/>
      <c r="R10" s="179">
        <v>3</v>
      </c>
      <c r="S10" s="179">
        <v>2</v>
      </c>
      <c r="T10" s="179"/>
      <c r="U10" s="120"/>
      <c r="V10" s="179"/>
      <c r="W10" s="120"/>
      <c r="X10" s="120"/>
      <c r="Y10" s="49"/>
    </row>
    <row r="11" spans="1:26" ht="10.5">
      <c r="A11" s="129" t="s">
        <v>53</v>
      </c>
      <c r="B11" s="179">
        <v>585</v>
      </c>
      <c r="C11" s="179">
        <v>121</v>
      </c>
      <c r="D11" s="179">
        <v>79</v>
      </c>
      <c r="E11" s="179">
        <v>15</v>
      </c>
      <c r="F11" s="179">
        <v>33</v>
      </c>
      <c r="G11" s="179">
        <v>11</v>
      </c>
      <c r="H11" s="179">
        <v>13</v>
      </c>
      <c r="I11" s="179">
        <v>303</v>
      </c>
      <c r="J11" s="179">
        <v>4</v>
      </c>
      <c r="K11" s="179">
        <v>54</v>
      </c>
      <c r="L11" s="179">
        <v>15</v>
      </c>
      <c r="M11" s="179">
        <v>26</v>
      </c>
      <c r="N11" s="179">
        <v>32</v>
      </c>
      <c r="O11" s="179">
        <v>23</v>
      </c>
      <c r="P11" s="179">
        <v>23</v>
      </c>
      <c r="Q11" s="179"/>
      <c r="R11" s="179">
        <v>1</v>
      </c>
      <c r="S11" s="179"/>
      <c r="T11" s="179">
        <v>2</v>
      </c>
      <c r="U11" s="179"/>
      <c r="V11" s="179">
        <v>3</v>
      </c>
      <c r="W11" s="179"/>
      <c r="X11" s="179"/>
      <c r="Y11" s="52"/>
      <c r="Z11" s="92"/>
    </row>
    <row r="12" spans="1:26" ht="10.5">
      <c r="A12" s="129" t="s">
        <v>9</v>
      </c>
      <c r="B12" s="175">
        <v>769</v>
      </c>
      <c r="C12" s="179">
        <v>185</v>
      </c>
      <c r="D12" s="179">
        <v>9</v>
      </c>
      <c r="E12" s="179">
        <v>14</v>
      </c>
      <c r="F12" s="179">
        <v>3</v>
      </c>
      <c r="G12" s="179">
        <v>6</v>
      </c>
      <c r="H12" s="179">
        <v>3</v>
      </c>
      <c r="I12" s="179">
        <v>182</v>
      </c>
      <c r="J12" s="179"/>
      <c r="K12" s="179">
        <v>49</v>
      </c>
      <c r="L12" s="179">
        <v>10</v>
      </c>
      <c r="M12" s="179">
        <v>20</v>
      </c>
      <c r="N12" s="179">
        <v>41</v>
      </c>
      <c r="O12" s="179">
        <v>57</v>
      </c>
      <c r="P12" s="179"/>
      <c r="Q12" s="179"/>
      <c r="R12" s="179">
        <v>75</v>
      </c>
      <c r="S12" s="179">
        <v>1</v>
      </c>
      <c r="T12" s="179">
        <v>2</v>
      </c>
      <c r="U12" s="179"/>
      <c r="V12" s="179">
        <v>5</v>
      </c>
      <c r="W12" s="179">
        <v>106</v>
      </c>
      <c r="X12" s="179"/>
      <c r="Y12" s="52"/>
      <c r="Z12" s="92"/>
    </row>
    <row r="13" spans="1:26" ht="10.5">
      <c r="A13" s="129" t="s">
        <v>837</v>
      </c>
      <c r="B13" s="179">
        <v>971</v>
      </c>
      <c r="C13" s="179">
        <v>310</v>
      </c>
      <c r="D13" s="179">
        <v>67</v>
      </c>
      <c r="E13" s="179">
        <v>4</v>
      </c>
      <c r="F13" s="179">
        <v>15</v>
      </c>
      <c r="G13" s="179">
        <v>14</v>
      </c>
      <c r="H13" s="179">
        <v>9</v>
      </c>
      <c r="I13" s="179">
        <v>124</v>
      </c>
      <c r="J13" s="179">
        <v>1</v>
      </c>
      <c r="K13" s="179">
        <v>49</v>
      </c>
      <c r="L13" s="179">
        <v>31</v>
      </c>
      <c r="M13" s="179">
        <v>19</v>
      </c>
      <c r="N13" s="179">
        <v>21</v>
      </c>
      <c r="O13" s="179">
        <v>31</v>
      </c>
      <c r="P13" s="179">
        <v>105</v>
      </c>
      <c r="Q13" s="179"/>
      <c r="R13" s="179"/>
      <c r="S13" s="179">
        <v>1</v>
      </c>
      <c r="T13" s="179"/>
      <c r="U13" s="179"/>
      <c r="V13" s="179">
        <v>1</v>
      </c>
      <c r="W13" s="179">
        <v>72</v>
      </c>
      <c r="X13" s="179">
        <v>1</v>
      </c>
      <c r="Y13" s="52"/>
      <c r="Z13" s="92"/>
    </row>
    <row r="14" spans="1:26" ht="10.5">
      <c r="A14" s="52" t="s">
        <v>874</v>
      </c>
      <c r="B14" s="52">
        <v>784</v>
      </c>
      <c r="C14" s="52">
        <v>293</v>
      </c>
      <c r="D14" s="52">
        <v>26</v>
      </c>
      <c r="E14" s="52">
        <v>5</v>
      </c>
      <c r="F14" s="52">
        <v>6</v>
      </c>
      <c r="G14" s="52">
        <v>6</v>
      </c>
      <c r="H14" s="52">
        <v>18</v>
      </c>
      <c r="I14" s="52">
        <v>116</v>
      </c>
      <c r="J14" s="52"/>
      <c r="K14" s="52">
        <v>46</v>
      </c>
      <c r="L14" s="52">
        <v>5</v>
      </c>
      <c r="M14" s="52">
        <v>30</v>
      </c>
      <c r="N14" s="52">
        <v>25</v>
      </c>
      <c r="O14" s="52">
        <v>36</v>
      </c>
      <c r="P14" s="52">
        <v>69</v>
      </c>
      <c r="Q14" s="52"/>
      <c r="R14" s="52">
        <v>2</v>
      </c>
      <c r="S14" s="52"/>
      <c r="T14" s="52">
        <v>2</v>
      </c>
      <c r="U14" s="52"/>
      <c r="V14" s="52"/>
      <c r="W14" s="52">
        <v>42</v>
      </c>
      <c r="X14" s="52"/>
      <c r="Y14" s="52"/>
      <c r="Z14" s="92"/>
    </row>
    <row r="15" spans="1:25" ht="10.5">
      <c r="A15" s="52" t="s">
        <v>818</v>
      </c>
      <c r="B15" s="179">
        <v>487</v>
      </c>
      <c r="C15" s="52">
        <v>142</v>
      </c>
      <c r="D15" s="52">
        <v>10</v>
      </c>
      <c r="E15" s="52">
        <v>1</v>
      </c>
      <c r="F15" s="52">
        <v>36</v>
      </c>
      <c r="G15" s="52">
        <v>2</v>
      </c>
      <c r="H15" s="52">
        <v>8</v>
      </c>
      <c r="I15" s="52">
        <v>102</v>
      </c>
      <c r="J15" s="52"/>
      <c r="K15" s="52">
        <v>42</v>
      </c>
      <c r="L15" s="52">
        <v>7</v>
      </c>
      <c r="M15" s="52">
        <v>24</v>
      </c>
      <c r="N15" s="52">
        <v>15</v>
      </c>
      <c r="O15" s="52">
        <v>37</v>
      </c>
      <c r="P15" s="52">
        <v>41</v>
      </c>
      <c r="Q15" s="52"/>
      <c r="R15" s="52"/>
      <c r="S15" s="52"/>
      <c r="T15" s="52"/>
      <c r="U15" s="52"/>
      <c r="V15" s="52"/>
      <c r="W15" s="52"/>
      <c r="X15" s="52"/>
      <c r="Y15" s="52">
        <v>12</v>
      </c>
    </row>
    <row r="16" spans="1:25" ht="10.5">
      <c r="A16" s="309" t="s">
        <v>597</v>
      </c>
      <c r="B16" s="179">
        <v>484</v>
      </c>
      <c r="C16" s="310">
        <v>102</v>
      </c>
      <c r="D16" s="310">
        <v>1</v>
      </c>
      <c r="E16" s="175">
        <v>4</v>
      </c>
      <c r="F16" s="175">
        <v>95</v>
      </c>
      <c r="G16" s="179">
        <v>6</v>
      </c>
      <c r="H16" s="179">
        <v>4</v>
      </c>
      <c r="I16" s="179">
        <v>29</v>
      </c>
      <c r="J16" s="179"/>
      <c r="K16" s="179">
        <v>65</v>
      </c>
      <c r="L16" s="179">
        <v>7</v>
      </c>
      <c r="M16" s="179">
        <v>36</v>
      </c>
      <c r="N16" s="179">
        <v>23</v>
      </c>
      <c r="O16" s="179">
        <v>27</v>
      </c>
      <c r="P16" s="179">
        <v>74</v>
      </c>
      <c r="Q16" s="179"/>
      <c r="R16" s="179">
        <v>1</v>
      </c>
      <c r="S16" s="179"/>
      <c r="T16" s="179"/>
      <c r="U16" s="179"/>
      <c r="V16" s="179">
        <v>2</v>
      </c>
      <c r="W16" s="179"/>
      <c r="X16" s="179"/>
      <c r="Y16" s="52">
        <v>4</v>
      </c>
    </row>
    <row r="17" spans="1:25" s="92" customFormat="1" ht="10.5">
      <c r="A17" s="309" t="s">
        <v>866</v>
      </c>
      <c r="B17" s="52">
        <v>623</v>
      </c>
      <c r="C17" s="52">
        <v>171</v>
      </c>
      <c r="D17" s="52">
        <v>6</v>
      </c>
      <c r="E17" s="52"/>
      <c r="F17" s="52">
        <v>13</v>
      </c>
      <c r="G17" s="52">
        <v>17</v>
      </c>
      <c r="H17" s="52">
        <v>4</v>
      </c>
      <c r="I17" s="52">
        <v>133</v>
      </c>
      <c r="J17" s="52"/>
      <c r="K17" s="52">
        <v>53</v>
      </c>
      <c r="L17" s="52">
        <v>65</v>
      </c>
      <c r="M17" s="52">
        <v>38</v>
      </c>
      <c r="N17" s="52">
        <v>38</v>
      </c>
      <c r="O17" s="52">
        <v>21</v>
      </c>
      <c r="P17" s="52">
        <v>51</v>
      </c>
      <c r="Q17" s="52"/>
      <c r="R17" s="52"/>
      <c r="S17" s="52"/>
      <c r="T17" s="52">
        <v>1</v>
      </c>
      <c r="U17" s="52"/>
      <c r="V17" s="52">
        <v>2</v>
      </c>
      <c r="W17" s="52"/>
      <c r="X17" s="52"/>
      <c r="Y17" s="52">
        <v>14</v>
      </c>
    </row>
    <row r="18" spans="1:25" s="92" customFormat="1" ht="10.5">
      <c r="A18" s="52" t="s">
        <v>191</v>
      </c>
      <c r="B18" s="52">
        <v>618</v>
      </c>
      <c r="C18" s="52">
        <v>176</v>
      </c>
      <c r="D18" s="52">
        <v>120</v>
      </c>
      <c r="E18" s="52">
        <v>1</v>
      </c>
      <c r="F18" s="52">
        <v>40</v>
      </c>
      <c r="G18" s="52">
        <v>3</v>
      </c>
      <c r="H18" s="52">
        <v>6</v>
      </c>
      <c r="I18" s="52">
        <v>4</v>
      </c>
      <c r="J18" s="52">
        <v>15</v>
      </c>
      <c r="K18" s="52">
        <v>71</v>
      </c>
      <c r="L18" s="52">
        <v>18</v>
      </c>
      <c r="M18" s="52">
        <v>36</v>
      </c>
      <c r="N18" s="52">
        <v>63</v>
      </c>
      <c r="O18" s="52">
        <v>16</v>
      </c>
      <c r="P18" s="52">
        <v>33</v>
      </c>
      <c r="Q18" s="52"/>
      <c r="R18" s="52">
        <v>3</v>
      </c>
      <c r="S18" s="52">
        <v>1</v>
      </c>
      <c r="T18" s="52">
        <v>9</v>
      </c>
      <c r="U18" s="52"/>
      <c r="V18" s="52"/>
      <c r="W18" s="52"/>
      <c r="X18" s="52"/>
      <c r="Y18" s="52">
        <v>4</v>
      </c>
    </row>
    <row r="19" spans="1:25" s="92" customFormat="1" ht="10.5">
      <c r="A19" s="52" t="s">
        <v>336</v>
      </c>
      <c r="B19" s="52">
        <v>939</v>
      </c>
      <c r="C19" s="52">
        <v>221</v>
      </c>
      <c r="D19" s="52">
        <v>23</v>
      </c>
      <c r="E19" s="52"/>
      <c r="F19" s="52">
        <v>74</v>
      </c>
      <c r="G19" s="52">
        <v>3</v>
      </c>
      <c r="H19" s="52">
        <v>6</v>
      </c>
      <c r="I19" s="52">
        <v>140</v>
      </c>
      <c r="J19" s="52"/>
      <c r="K19" s="52">
        <v>70</v>
      </c>
      <c r="L19" s="52">
        <v>62</v>
      </c>
      <c r="M19" s="52">
        <v>26</v>
      </c>
      <c r="N19" s="52"/>
      <c r="O19" s="52"/>
      <c r="P19" s="52">
        <v>22</v>
      </c>
      <c r="Q19" s="52"/>
      <c r="R19" s="52">
        <v>4</v>
      </c>
      <c r="S19" s="52"/>
      <c r="T19" s="52">
        <v>7</v>
      </c>
      <c r="U19" s="52"/>
      <c r="V19" s="52">
        <v>2</v>
      </c>
      <c r="W19" s="52"/>
      <c r="X19" s="52">
        <v>278</v>
      </c>
      <c r="Y19" s="52">
        <v>1</v>
      </c>
    </row>
    <row r="20" spans="1:26" ht="10.5">
      <c r="A20" s="52" t="s">
        <v>356</v>
      </c>
      <c r="B20" s="52">
        <v>825</v>
      </c>
      <c r="C20" s="52">
        <v>266</v>
      </c>
      <c r="D20" s="52">
        <v>1</v>
      </c>
      <c r="E20" s="52">
        <v>1</v>
      </c>
      <c r="F20" s="52">
        <v>34</v>
      </c>
      <c r="G20" s="52">
        <v>27</v>
      </c>
      <c r="H20" s="52">
        <v>3</v>
      </c>
      <c r="I20" s="52">
        <v>56</v>
      </c>
      <c r="J20" s="52"/>
      <c r="K20" s="52">
        <v>77</v>
      </c>
      <c r="L20" s="52">
        <v>182</v>
      </c>
      <c r="M20" s="52">
        <v>17</v>
      </c>
      <c r="N20" s="52">
        <v>27</v>
      </c>
      <c r="O20" s="52">
        <v>13</v>
      </c>
      <c r="P20" s="52">
        <v>39</v>
      </c>
      <c r="Q20" s="52">
        <v>49</v>
      </c>
      <c r="R20" s="52">
        <v>2</v>
      </c>
      <c r="S20" s="52">
        <v>3</v>
      </c>
      <c r="T20" s="52">
        <v>14</v>
      </c>
      <c r="U20" s="52">
        <v>3</v>
      </c>
      <c r="V20" s="52"/>
      <c r="W20" s="52"/>
      <c r="X20" s="52">
        <v>55</v>
      </c>
      <c r="Y20" s="52">
        <v>10</v>
      </c>
      <c r="Z20" s="92"/>
    </row>
    <row r="21" spans="1:26" ht="10.5">
      <c r="A21" s="50" t="s">
        <v>944</v>
      </c>
      <c r="B21" s="50">
        <v>564</v>
      </c>
      <c r="C21" s="50">
        <v>144</v>
      </c>
      <c r="D21" s="50">
        <v>12</v>
      </c>
      <c r="E21" s="50">
        <v>1</v>
      </c>
      <c r="F21" s="50">
        <v>6</v>
      </c>
      <c r="G21" s="50">
        <v>6</v>
      </c>
      <c r="H21" s="50">
        <v>68</v>
      </c>
      <c r="I21" s="50">
        <v>33</v>
      </c>
      <c r="J21" s="50"/>
      <c r="K21" s="50">
        <v>63</v>
      </c>
      <c r="L21" s="50">
        <v>65</v>
      </c>
      <c r="M21" s="50">
        <v>29</v>
      </c>
      <c r="N21" s="50">
        <v>69</v>
      </c>
      <c r="O21" s="50">
        <v>6</v>
      </c>
      <c r="P21" s="50">
        <v>25</v>
      </c>
      <c r="Q21" s="50">
        <v>1</v>
      </c>
      <c r="R21" s="50">
        <v>1</v>
      </c>
      <c r="S21" s="50"/>
      <c r="T21" s="50">
        <v>5</v>
      </c>
      <c r="U21" s="50">
        <v>8</v>
      </c>
      <c r="V21" s="50">
        <v>4</v>
      </c>
      <c r="W21" s="50">
        <v>1</v>
      </c>
      <c r="X21" s="50">
        <v>33</v>
      </c>
      <c r="Y21" s="50">
        <v>18</v>
      </c>
      <c r="Z21" s="94"/>
    </row>
    <row r="22" spans="1:26" ht="10.5">
      <c r="A22" s="52" t="s">
        <v>358</v>
      </c>
      <c r="B22" s="52">
        <v>92</v>
      </c>
      <c r="C22" s="52">
        <v>22</v>
      </c>
      <c r="D22" s="52">
        <v>5</v>
      </c>
      <c r="E22" s="52"/>
      <c r="F22" s="52">
        <v>3</v>
      </c>
      <c r="G22" s="52"/>
      <c r="H22" s="52">
        <v>46</v>
      </c>
      <c r="I22" s="52"/>
      <c r="J22" s="52"/>
      <c r="K22" s="52">
        <v>3</v>
      </c>
      <c r="L22" s="52">
        <v>4</v>
      </c>
      <c r="M22" s="52">
        <v>5</v>
      </c>
      <c r="N22" s="52"/>
      <c r="O22" s="52"/>
      <c r="P22" s="52">
        <v>3</v>
      </c>
      <c r="Q22" s="52"/>
      <c r="R22" s="52"/>
      <c r="S22" s="52"/>
      <c r="T22" s="52">
        <v>1</v>
      </c>
      <c r="U22" s="52"/>
      <c r="V22" s="52"/>
      <c r="W22" s="52"/>
      <c r="X22" s="52"/>
      <c r="Y22" s="52"/>
      <c r="Z22" s="92"/>
    </row>
    <row r="23" spans="1:26" ht="10.5">
      <c r="A23" s="52" t="s">
        <v>947</v>
      </c>
      <c r="B23" s="52">
        <v>127</v>
      </c>
      <c r="C23" s="52">
        <v>35</v>
      </c>
      <c r="D23" s="52">
        <v>5</v>
      </c>
      <c r="E23" s="52"/>
      <c r="F23" s="52">
        <v>5</v>
      </c>
      <c r="G23" s="52"/>
      <c r="H23" s="52">
        <v>48</v>
      </c>
      <c r="I23" s="52"/>
      <c r="J23" s="52"/>
      <c r="K23" s="52">
        <v>6</v>
      </c>
      <c r="L23" s="52">
        <v>4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92"/>
    </row>
    <row r="24" spans="1:26" ht="10.5">
      <c r="A24" s="52" t="s">
        <v>954</v>
      </c>
      <c r="B24" s="52">
        <v>151</v>
      </c>
      <c r="C24" s="52">
        <v>48</v>
      </c>
      <c r="D24" s="52">
        <v>5</v>
      </c>
      <c r="E24" s="52"/>
      <c r="F24" s="52">
        <v>5</v>
      </c>
      <c r="G24" s="52"/>
      <c r="H24" s="52">
        <v>49</v>
      </c>
      <c r="I24" s="52"/>
      <c r="J24" s="52"/>
      <c r="K24" s="52">
        <v>13</v>
      </c>
      <c r="L24" s="52">
        <v>7</v>
      </c>
      <c r="M24" s="52">
        <v>7</v>
      </c>
      <c r="N24" s="52"/>
      <c r="O24" s="52"/>
      <c r="P24" s="52">
        <v>10</v>
      </c>
      <c r="Q24" s="52"/>
      <c r="R24" s="52"/>
      <c r="S24" s="52"/>
      <c r="T24" s="52">
        <v>2</v>
      </c>
      <c r="U24" s="52"/>
      <c r="V24" s="52"/>
      <c r="W24" s="52"/>
      <c r="X24" s="52"/>
      <c r="Y24" s="52"/>
      <c r="Z24" s="92"/>
    </row>
    <row r="25" spans="1:27" ht="10.5">
      <c r="A25" s="52" t="s">
        <v>960</v>
      </c>
      <c r="B25" s="52">
        <v>199</v>
      </c>
      <c r="C25" s="52">
        <v>60</v>
      </c>
      <c r="D25" s="52">
        <v>6</v>
      </c>
      <c r="E25" s="52"/>
      <c r="F25" s="52">
        <v>5</v>
      </c>
      <c r="G25" s="52"/>
      <c r="H25" s="52">
        <v>49</v>
      </c>
      <c r="I25" s="52"/>
      <c r="J25" s="52"/>
      <c r="K25" s="52">
        <v>23</v>
      </c>
      <c r="L25" s="52">
        <v>22</v>
      </c>
      <c r="M25" s="52">
        <v>10</v>
      </c>
      <c r="N25" s="52"/>
      <c r="O25" s="52"/>
      <c r="P25" s="52">
        <v>13</v>
      </c>
      <c r="Q25" s="52">
        <v>1</v>
      </c>
      <c r="R25" s="52"/>
      <c r="S25" s="52"/>
      <c r="T25" s="52">
        <v>2</v>
      </c>
      <c r="U25" s="52"/>
      <c r="V25" s="52"/>
      <c r="W25" s="52"/>
      <c r="X25" s="52"/>
      <c r="Y25" s="52"/>
      <c r="Z25" s="92"/>
      <c r="AA25" s="92"/>
    </row>
    <row r="26" spans="1:26" ht="10.5">
      <c r="A26" s="50" t="s">
        <v>974</v>
      </c>
      <c r="B26" s="50">
        <v>297</v>
      </c>
      <c r="C26" s="50">
        <v>70</v>
      </c>
      <c r="D26" s="50">
        <v>8</v>
      </c>
      <c r="E26" s="50"/>
      <c r="F26" s="50">
        <v>5</v>
      </c>
      <c r="G26" s="50">
        <v>4</v>
      </c>
      <c r="H26" s="50">
        <v>50</v>
      </c>
      <c r="I26" s="50"/>
      <c r="J26" s="50"/>
      <c r="K26" s="50">
        <v>30</v>
      </c>
      <c r="L26" s="50">
        <v>30</v>
      </c>
      <c r="M26" s="50">
        <v>14</v>
      </c>
      <c r="N26" s="50">
        <v>49</v>
      </c>
      <c r="O26" s="50">
        <v>3</v>
      </c>
      <c r="P26" s="50">
        <v>14</v>
      </c>
      <c r="Q26" s="50">
        <v>1</v>
      </c>
      <c r="R26" s="50"/>
      <c r="S26" s="50"/>
      <c r="T26" s="50">
        <v>2</v>
      </c>
      <c r="U26" s="50"/>
      <c r="V26" s="50">
        <v>4</v>
      </c>
      <c r="W26" s="50"/>
      <c r="X26" s="50"/>
      <c r="Y26" s="50"/>
      <c r="Z26" s="94"/>
    </row>
    <row r="27" spans="1:26" ht="10.5">
      <c r="A27" s="52" t="s">
        <v>935</v>
      </c>
      <c r="B27" s="52">
        <v>48</v>
      </c>
      <c r="C27" s="52">
        <v>26</v>
      </c>
      <c r="D27" s="52"/>
      <c r="E27" s="52"/>
      <c r="F27" s="52"/>
      <c r="G27" s="52"/>
      <c r="H27" s="52">
        <v>3</v>
      </c>
      <c r="I27" s="52"/>
      <c r="J27" s="52"/>
      <c r="K27" s="52">
        <v>4</v>
      </c>
      <c r="L27" s="52">
        <v>7</v>
      </c>
      <c r="M27" s="52"/>
      <c r="N27" s="52"/>
      <c r="O27" s="52"/>
      <c r="P27" s="52">
        <v>8</v>
      </c>
      <c r="Q27" s="52"/>
      <c r="R27" s="52"/>
      <c r="S27" s="52"/>
      <c r="T27" s="52"/>
      <c r="U27" s="52"/>
      <c r="V27" s="52"/>
      <c r="W27" s="52"/>
      <c r="X27" s="52"/>
      <c r="Y27" s="52"/>
      <c r="Z27" s="92"/>
    </row>
    <row r="28" spans="1:26" ht="10.5">
      <c r="A28" s="52" t="s">
        <v>948</v>
      </c>
      <c r="B28" s="52">
        <v>73</v>
      </c>
      <c r="C28" s="52">
        <v>31</v>
      </c>
      <c r="D28" s="52"/>
      <c r="E28" s="52"/>
      <c r="F28" s="52"/>
      <c r="G28" s="52"/>
      <c r="H28" s="52">
        <v>6</v>
      </c>
      <c r="I28" s="52"/>
      <c r="J28" s="52"/>
      <c r="K28" s="52">
        <v>4</v>
      </c>
      <c r="L28" s="52">
        <v>7</v>
      </c>
      <c r="M28" s="52">
        <v>4</v>
      </c>
      <c r="N28" s="52"/>
      <c r="O28" s="52"/>
      <c r="P28" s="52">
        <v>16</v>
      </c>
      <c r="Q28" s="52"/>
      <c r="R28" s="52"/>
      <c r="S28" s="52"/>
      <c r="T28" s="52">
        <v>1</v>
      </c>
      <c r="U28" s="52"/>
      <c r="V28" s="52"/>
      <c r="W28" s="52"/>
      <c r="X28" s="52"/>
      <c r="Y28" s="52"/>
      <c r="Z28" s="92"/>
    </row>
    <row r="29" spans="1:26" ht="10.5">
      <c r="A29" s="52" t="s">
        <v>955</v>
      </c>
      <c r="B29" s="52">
        <v>129</v>
      </c>
      <c r="C29" s="52">
        <v>55</v>
      </c>
      <c r="D29" s="52"/>
      <c r="E29" s="52"/>
      <c r="F29" s="52"/>
      <c r="G29" s="52"/>
      <c r="H29" s="52">
        <v>7</v>
      </c>
      <c r="I29" s="52"/>
      <c r="J29" s="52"/>
      <c r="K29" s="52">
        <v>20</v>
      </c>
      <c r="L29" s="52">
        <v>17</v>
      </c>
      <c r="M29" s="52">
        <v>5</v>
      </c>
      <c r="N29" s="52"/>
      <c r="O29" s="52"/>
      <c r="P29" s="52">
        <v>24</v>
      </c>
      <c r="Q29" s="52"/>
      <c r="R29" s="52"/>
      <c r="S29" s="52"/>
      <c r="T29" s="52">
        <v>1</v>
      </c>
      <c r="U29" s="52"/>
      <c r="V29" s="52"/>
      <c r="W29" s="52"/>
      <c r="X29" s="52"/>
      <c r="Y29" s="52"/>
      <c r="Z29" s="92"/>
    </row>
    <row r="30" spans="1:26" ht="10.5">
      <c r="A30" s="52" t="s">
        <v>961</v>
      </c>
      <c r="B30" s="52">
        <v>165</v>
      </c>
      <c r="C30" s="52">
        <v>67</v>
      </c>
      <c r="D30" s="52">
        <v>2</v>
      </c>
      <c r="E30" s="52"/>
      <c r="F30" s="52"/>
      <c r="G30" s="52"/>
      <c r="H30" s="52">
        <v>7</v>
      </c>
      <c r="I30" s="52"/>
      <c r="J30" s="52"/>
      <c r="K30" s="52">
        <v>26</v>
      </c>
      <c r="L30" s="52">
        <v>27</v>
      </c>
      <c r="M30" s="52">
        <v>5</v>
      </c>
      <c r="N30" s="52"/>
      <c r="O30" s="52"/>
      <c r="P30" s="52">
        <v>30</v>
      </c>
      <c r="Q30" s="52"/>
      <c r="R30" s="52"/>
      <c r="S30" s="52"/>
      <c r="T30" s="52">
        <v>1</v>
      </c>
      <c r="U30" s="52"/>
      <c r="V30" s="52"/>
      <c r="W30" s="52"/>
      <c r="X30" s="52"/>
      <c r="Y30" s="52"/>
      <c r="Z30" s="92"/>
    </row>
    <row r="31" spans="1:26" ht="10.5">
      <c r="A31" s="50" t="s">
        <v>968</v>
      </c>
      <c r="B31" s="50">
        <v>195</v>
      </c>
      <c r="C31" s="50">
        <v>74</v>
      </c>
      <c r="D31" s="50">
        <v>2</v>
      </c>
      <c r="E31" s="50"/>
      <c r="F31" s="50"/>
      <c r="G31" s="50">
        <v>2</v>
      </c>
      <c r="H31" s="50">
        <v>7</v>
      </c>
      <c r="I31" s="50"/>
      <c r="J31" s="50"/>
      <c r="K31" s="50">
        <v>35</v>
      </c>
      <c r="L31" s="50">
        <v>31</v>
      </c>
      <c r="M31" s="50">
        <v>7</v>
      </c>
      <c r="N31" s="50"/>
      <c r="O31" s="50"/>
      <c r="P31" s="50">
        <v>31</v>
      </c>
      <c r="Q31" s="50">
        <v>5</v>
      </c>
      <c r="R31" s="50"/>
      <c r="S31" s="50"/>
      <c r="T31" s="50">
        <v>1</v>
      </c>
      <c r="U31" s="50"/>
      <c r="V31" s="50"/>
      <c r="W31" s="50"/>
      <c r="X31" s="50"/>
      <c r="Y31" s="50"/>
      <c r="Z31" s="94"/>
    </row>
  </sheetData>
  <sheetProtection/>
  <mergeCells count="3">
    <mergeCell ref="A5:A6"/>
    <mergeCell ref="B5:B6"/>
    <mergeCell ref="C5:X5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&amp;R&amp;"Arial Mon,Regular"&amp;8&amp;UÁ¿ëýã 16. Ýð¿¿ë ìýíä</oddHeader>
    <oddFooter>&amp;R&amp;18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2010-06-05T23:05:27Z</cp:lastPrinted>
  <dcterms:created xsi:type="dcterms:W3CDTF">1999-06-29T18:08:04Z</dcterms:created>
  <dcterms:modified xsi:type="dcterms:W3CDTF">2010-06-07T01:30:46Z</dcterms:modified>
  <cp:category/>
  <cp:version/>
  <cp:contentType/>
  <cp:contentStatus/>
</cp:coreProperties>
</file>