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16" activeTab="23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" sheetId="11" r:id="rId11"/>
    <sheet name="horogdol" sheetId="12" r:id="rId12"/>
    <sheet name="om-1" sheetId="13" r:id="rId13"/>
    <sheet name="TG5" sheetId="14" r:id="rId14"/>
    <sheet name="TG6" sheetId="15" r:id="rId15"/>
    <sheet name="egleg" sheetId="16" r:id="rId16"/>
    <sheet name="Tsag uur" sheetId="17" r:id="rId17"/>
    <sheet name="TO1" sheetId="18" r:id="rId18"/>
    <sheet name="TO2" sheetId="19" r:id="rId19"/>
    <sheet name="MXG" sheetId="20" r:id="rId20"/>
    <sheet name="G2" sheetId="21" r:id="rId21"/>
    <sheet name="G1" sheetId="22" r:id="rId22"/>
    <sheet name="HX" sheetId="23" r:id="rId23"/>
    <sheet name="¯íý" sheetId="24" r:id="rId24"/>
  </sheets>
  <externalReferences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<sst xmlns="http://schemas.openxmlformats.org/spreadsheetml/2006/main" count="3670" uniqueCount="2063">
  <si>
    <t>Ìàëûí ìàõ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</si>
  <si>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</si>
  <si>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</si>
  <si>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</si>
  <si>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</si>
  <si>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</si>
  <si>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</si>
  <si>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</si>
  <si>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</si>
  <si>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</si>
  <si>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</si>
  <si>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</si>
  <si>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</si>
  <si>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</si>
  <si>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accumulative</t>
  </si>
  <si>
    <t xml:space="preserve"> 8. UNEMPLOYMENT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</si>
  <si>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</si>
  <si>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</si>
  <si>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</si>
  <si>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</si>
  <si>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</si>
  <si>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</si>
  <si>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</si>
  <si>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</si>
  <si>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</si>
  <si>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</si>
  <si>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</si>
  <si>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</si>
  <si>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</si>
  <si>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</si>
  <si>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</si>
  <si>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</si>
  <si>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</si>
  <si>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</si>
  <si>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</si>
  <si>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</si>
  <si>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</si>
  <si>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</si>
  <si>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</si>
  <si>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</si>
  <si>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</si>
  <si>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×óëóóò</t>
  </si>
  <si>
    <t>Òàðèàò</t>
  </si>
  <si>
    <t xml:space="preserve">  ñàðûí</t>
  </si>
  <si>
    <t>Soum</t>
  </si>
  <si>
    <t>1999 I-XII</t>
  </si>
  <si>
    <t>Õýìæèõ</t>
  </si>
  <si>
    <t>3. Òàéëàíò ñàðä àæèëä îðñîí àæèëã¿é÷¿¿ä</t>
  </si>
  <si>
    <t>Constant</t>
  </si>
  <si>
    <t>2001  I-XII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</si>
  <si>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</si>
  <si>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</si>
  <si>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</si>
  <si>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</si>
  <si>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 xml:space="preserve">         7.4. Subsidies for unemployment</t>
  </si>
  <si>
    <t xml:space="preserve">                  - õîðøîî</t>
  </si>
  <si>
    <t>3.16 pure water</t>
  </si>
  <si>
    <t>Öóñàí</t>
  </si>
  <si>
    <t>Áðó-</t>
  </si>
  <si>
    <t xml:space="preserve">7.2. Àæèëã¿é÷¿¿ä, ñóìäààð         </t>
  </si>
  <si>
    <t>7.2. Unemployment, by soums</t>
  </si>
  <si>
    <t xml:space="preserve">7.3Àæèëã¿é÷¿¿ä, áîëîâñðîëîîð </t>
  </si>
  <si>
    <t>7.3 Unemployment, by education levels</t>
  </si>
  <si>
    <t xml:space="preserve">    7.4. Àæèëã¿éäëèéí òýòãýìæ</t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</si>
  <si>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</si>
  <si>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</si>
  <si>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t>Ãýðèéí ìîäîí òàâèëãà</t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</si>
  <si>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</si>
  <si>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</si>
  <si>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</si>
  <si>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</si>
  <si>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16.3 Expanded immunization coverage for infants</t>
  </si>
  <si>
    <t xml:space="preserve">          16.4  Õ¿í àìûí òºðºëò, íàñ áàðàëò, ñóìààð</t>
  </si>
  <si>
    <t xml:space="preserve">          16.4  Number of births and deaths, by soum</t>
  </si>
  <si>
    <t xml:space="preserve">         16.5  Õàëäâàðò ºâ÷íººð ºâ÷ëºãñäèéí òîî</t>
  </si>
  <si>
    <t xml:space="preserve">          16.5 Number of infectious disease cases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</si>
  <si>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</si>
  <si>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</si>
  <si>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</si>
  <si>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</si>
  <si>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</si>
  <si>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</si>
  <si>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>2. Òàéëàíò ñàðä íýìýãäñýí àæèëã¿é÷¿¿ä - á¿ãä</t>
  </si>
  <si>
    <t xml:space="preserve"> 2. Increase of unemployment at the particular month</t>
  </si>
  <si>
    <t>3. ¯¿íýýñ: îðîí òîîíû öîìõîòãîëîîð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</si>
  <si>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</si>
  <si>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</si>
  <si>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</si>
  <si>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</si>
  <si>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</si>
  <si>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</si>
  <si>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 xml:space="preserve">             - áàéãóóëëàãà òàòàí áóóãäñàí</t>
  </si>
  <si>
    <t xml:space="preserve">             - ººð ãàçðààñ øèëæèæ èðñýí</t>
  </si>
  <si>
    <r>
      <t xml:space="preserve">     - òóñãàé äóíä </t>
    </r>
    <r>
      <rPr>
        <i/>
        <sz val="7"/>
        <rFont val="Arial Mon"/>
        <family val="2"/>
      </rPr>
      <t>specialized secondary</t>
    </r>
  </si>
  <si>
    <r>
      <t xml:space="preserve">     - á¿ðýí äóíä </t>
    </r>
    <r>
      <rPr>
        <i/>
        <sz val="7"/>
        <rFont val="Arial Mon"/>
        <family val="2"/>
      </rPr>
      <t>secondary I</t>
    </r>
  </si>
  <si>
    <r>
      <t xml:space="preserve">     - á¿ðýí áóñ äóíä </t>
    </r>
    <r>
      <rPr>
        <i/>
        <sz val="7"/>
        <rFont val="Arial Mon"/>
        <family val="2"/>
      </rPr>
      <t>secondary II</t>
    </r>
  </si>
  <si>
    <r>
      <t xml:space="preserve">     - áàãà </t>
    </r>
    <r>
      <rPr>
        <i/>
        <sz val="7"/>
        <rFont val="Arial Mon"/>
        <family val="2"/>
      </rPr>
      <t xml:space="preserve"> primary</t>
    </r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</si>
  <si>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</si>
  <si>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</si>
  <si>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</si>
  <si>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</si>
  <si>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</si>
  <si>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</si>
  <si>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</si>
  <si>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</si>
  <si>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</si>
  <si>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¯¿íýýñ: ýìýãòýé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</si>
  <si>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</si>
  <si>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</si>
  <si>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</si>
  <si>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</si>
  <si>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</si>
  <si>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</si>
  <si>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</si>
  <si>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</si>
  <si>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</si>
  <si>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</si>
  <si>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</si>
  <si>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</si>
  <si>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</si>
  <si>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</si>
  <si>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</si>
  <si>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</si>
  <si>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</si>
  <si>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>ªñºëò, áóóðàëò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</si>
  <si>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</si>
  <si>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</si>
  <si>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</si>
  <si>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</si>
  <si>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</si>
  <si>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</si>
  <si>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</si>
  <si>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</si>
  <si>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</si>
  <si>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</si>
  <si>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</si>
  <si>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</si>
  <si>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</si>
  <si>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</si>
  <si>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</si>
  <si>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</si>
  <si>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</si>
  <si>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</si>
  <si>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</si>
  <si>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</si>
  <si>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</si>
  <si>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</si>
  <si>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r>
      <t xml:space="preserve"> Òºðºëò1                                </t>
    </r>
    <r>
      <rPr>
        <i/>
        <sz val="8"/>
        <rFont val="Arial Mon"/>
        <family val="2"/>
      </rPr>
      <t>Births</t>
    </r>
  </si>
  <si>
    <t xml:space="preserve">  10.4 Production of the major commodities</t>
  </si>
  <si>
    <t xml:space="preserve"> 10.3 Àæ ¿éëäâýðèéí íèéò á¿òýýãäõ¿¿í, çýðýãö¿¿ëýõ ¿íýýð /ìÿí.òºã/</t>
  </si>
  <si>
    <t xml:space="preserve">    Number of </t>
  </si>
  <si>
    <t>1999 III</t>
  </si>
  <si>
    <t>2000 III</t>
  </si>
  <si>
    <t>2010  I</t>
  </si>
  <si>
    <t>2006 I-XII</t>
  </si>
  <si>
    <t>Óëàà-</t>
  </si>
  <si>
    <t>íóóä</t>
  </si>
  <si>
    <t xml:space="preserve"> Èõòàìèð</t>
  </si>
  <si>
    <t>Ondor-Ulaan</t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</si>
  <si>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</si>
  <si>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</si>
  <si>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</si>
  <si>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</si>
  <si>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</si>
  <si>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</si>
  <si>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 xml:space="preserve">                           - Õ¿íñíèé íîãîî ãà-ãààð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</si>
  <si>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</si>
  <si>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</si>
  <si>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</si>
  <si>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</si>
  <si>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</si>
  <si>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</si>
  <si>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</si>
  <si>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</si>
  <si>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</si>
  <si>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</si>
  <si>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</si>
  <si>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</si>
  <si>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</si>
  <si>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</si>
  <si>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</si>
  <si>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</si>
  <si>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</si>
  <si>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</si>
  <si>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</si>
  <si>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</si>
  <si>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</si>
  <si>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 xml:space="preserve"> 7.1.Àæèëã¿é÷¿¿äèéí òîî, øàëòãààíààð     </t>
  </si>
  <si>
    <t>Èõ/Ih</t>
  </si>
  <si>
    <t>1995 I-XII</t>
  </si>
  <si>
    <t>Íýõìýëèéí Tetiles</t>
  </si>
  <si>
    <t xml:space="preserve">             - ìýðãýæëèéí àæèë îëäîõã¿éãýýñ</t>
  </si>
  <si>
    <t>1995  I-XII</t>
  </si>
  <si>
    <t>1997  I-XII</t>
  </si>
  <si>
    <t>1999  I-XII</t>
  </si>
  <si>
    <t>2000  I-XII</t>
  </si>
  <si>
    <t>2003,12,03</t>
  </si>
  <si>
    <t>Central budjet revenue , mln,tog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</si>
  <si>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</si>
  <si>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</si>
  <si>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</si>
  <si>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</si>
  <si>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</si>
  <si>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</si>
  <si>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</si>
  <si>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</si>
  <si>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</si>
  <si>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</si>
  <si>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</si>
  <si>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</si>
  <si>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</si>
  <si>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</si>
  <si>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</si>
  <si>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</si>
  <si>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</si>
  <si>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</si>
  <si>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Çºð¿¿ +, -</t>
  </si>
  <si>
    <t>%</t>
  </si>
  <si>
    <t xml:space="preserve">      (+, -)</t>
  </si>
  <si>
    <t xml:space="preserve">  3.2 printings</t>
  </si>
  <si>
    <t>Íàðèéí áîîâ</t>
  </si>
  <si>
    <t xml:space="preserve"> ÍÁÁ 1000 à/ò õ¿¿õäýä IMR per alive births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</si>
  <si>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</si>
  <si>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</si>
  <si>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</si>
  <si>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</si>
  <si>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</si>
  <si>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</si>
  <si>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</si>
  <si>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</si>
  <si>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</si>
  <si>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</si>
  <si>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</si>
  <si>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</si>
  <si>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</si>
  <si>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</si>
  <si>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</si>
  <si>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</si>
  <si>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</si>
  <si>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</si>
  <si>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</si>
  <si>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</si>
  <si>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</si>
  <si>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</si>
  <si>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</si>
  <si>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</si>
  <si>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</si>
  <si>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</si>
  <si>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</si>
  <si>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</si>
  <si>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</si>
  <si>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</si>
  <si>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</si>
  <si>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</si>
  <si>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</si>
  <si>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</si>
  <si>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</si>
  <si>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</si>
  <si>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</si>
  <si>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</si>
  <si>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</si>
  <si>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</si>
  <si>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</si>
  <si>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</si>
  <si>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</si>
  <si>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</si>
  <si>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</si>
  <si>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</si>
  <si>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</si>
  <si>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</si>
  <si>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</si>
  <si>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</si>
  <si>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 xml:space="preserve">                - migrants</t>
  </si>
  <si>
    <t>Ihtamir</t>
  </si>
  <si>
    <t>Chuluut</t>
  </si>
  <si>
    <t>Hangai</t>
  </si>
  <si>
    <t>Tariat</t>
  </si>
  <si>
    <t>Erdenemandal</t>
  </si>
  <si>
    <r>
      <t xml:space="preserve">Îëãîñîí òýòãýìæ, ìÿí.òºã </t>
    </r>
    <r>
      <rPr>
        <i/>
        <sz val="7"/>
        <rFont val="Arial Mon"/>
        <family val="2"/>
      </rPr>
      <t>Granted subsidies, thous.¥</t>
    </r>
  </si>
  <si>
    <r>
      <t xml:space="preserve">                                      Á¿ãä        </t>
    </r>
    <r>
      <rPr>
        <i/>
        <sz val="7"/>
        <rFont val="Arial Mon"/>
        <family val="2"/>
      </rPr>
      <t xml:space="preserve"> </t>
    </r>
  </si>
  <si>
    <r>
      <t xml:space="preserve"> </t>
    </r>
    <r>
      <rPr>
        <i/>
        <sz val="7"/>
        <rFont val="Arial Mon"/>
        <family val="2"/>
      </rPr>
      <t>Soum</t>
    </r>
  </si>
  <si>
    <r>
      <t xml:space="preserve">     - äýýä  </t>
    </r>
    <r>
      <rPr>
        <i/>
        <sz val="7"/>
        <rFont val="Arial Mon"/>
        <family val="2"/>
      </rPr>
      <t>high</t>
    </r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</si>
  <si>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</si>
  <si>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</si>
  <si>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</si>
  <si>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</si>
  <si>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</si>
  <si>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</si>
  <si>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</si>
  <si>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</si>
  <si>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</si>
  <si>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</si>
  <si>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</si>
  <si>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Òàéëàíò ñàðûí ýöýñò áàéãàà àæèëã¿é÷¿¿ä, íàñààð</t>
  </si>
  <si>
    <t xml:space="preserve"> Unemployed people at the end of the particular</t>
  </si>
  <si>
    <t>3.3 äýýë</t>
  </si>
  <si>
    <t>ø</t>
  </si>
  <si>
    <t xml:space="preserve">  3.3 national dress</t>
  </si>
  <si>
    <t xml:space="preserve"> month, by age group</t>
  </si>
  <si>
    <t>16-24</t>
  </si>
  <si>
    <t>25-34</t>
  </si>
  <si>
    <t>35-44</t>
  </si>
  <si>
    <t>45-60</t>
  </si>
  <si>
    <t>1999/1998</t>
  </si>
  <si>
    <t>2008 I-XII</t>
  </si>
  <si>
    <t>2009 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</si>
  <si>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</si>
  <si>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</si>
  <si>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</si>
  <si>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</si>
  <si>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</si>
  <si>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</si>
  <si>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</si>
  <si>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</si>
  <si>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</si>
  <si>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</si>
  <si>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</si>
  <si>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</si>
  <si>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</si>
  <si>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</si>
  <si>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</si>
  <si>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</si>
  <si>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</si>
  <si>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</si>
  <si>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</si>
  <si>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</si>
  <si>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</si>
  <si>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</si>
  <si>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>2.7 ò¿ëýý</t>
  </si>
  <si>
    <t xml:space="preserve">  2.7 fuel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</si>
  <si>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</si>
  <si>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</si>
  <si>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</si>
  <si>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</si>
  <si>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</si>
  <si>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</si>
  <si>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</si>
  <si>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</si>
  <si>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</si>
  <si>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</si>
  <si>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</si>
  <si>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</si>
  <si>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</si>
  <si>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</si>
  <si>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</si>
  <si>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</si>
  <si>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Óëñûí òºñâèéí áàéãóóëëàãûí çàðëàãà</t>
  </si>
  <si>
    <t xml:space="preserve">           Îðîí íóòãèéí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</si>
  <si>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</si>
  <si>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</si>
  <si>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</si>
  <si>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</si>
  <si>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</si>
  <si>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</si>
  <si>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</si>
  <si>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</si>
  <si>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</si>
  <si>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</si>
  <si>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</si>
  <si>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</si>
  <si>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</si>
  <si>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</si>
  <si>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</si>
  <si>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</si>
  <si>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</si>
  <si>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</si>
  <si>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</si>
  <si>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 xml:space="preserve">                - other</t>
  </si>
  <si>
    <t>1. ªìíºõ ñàðûí ýöýñò áàéñàí àæèëã¿é÷¿¿ä - á¿ãä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</si>
  <si>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</si>
  <si>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</si>
  <si>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</si>
  <si>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</si>
  <si>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</si>
  <si>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</si>
  <si>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</si>
  <si>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</si>
  <si>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</si>
  <si>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</si>
  <si>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</si>
  <si>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</si>
  <si>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</si>
  <si>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</si>
  <si>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</si>
  <si>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</si>
  <si>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</si>
  <si>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</si>
  <si>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</si>
  <si>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</si>
  <si>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</si>
  <si>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</si>
  <si>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</si>
  <si>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</si>
  <si>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</si>
  <si>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</si>
  <si>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</si>
  <si>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</si>
  <si>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</si>
  <si>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</si>
  <si>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</si>
  <si>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</si>
  <si>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</si>
  <si>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</si>
  <si>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</si>
  <si>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</si>
  <si>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</si>
  <si>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</si>
  <si>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</si>
  <si>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</si>
  <si>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</si>
  <si>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</si>
  <si>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</si>
  <si>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</si>
  <si>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</si>
  <si>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</si>
  <si>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</si>
  <si>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</si>
  <si>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</si>
  <si>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</si>
  <si>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</si>
  <si>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áàéãóóëëàãûí ìýäýýãýýð àâàâ.                õºäºëãººíèéã òîîöîîã¿é áîëíî.</t>
  </si>
  <si>
    <t xml:space="preserve">                                         Õ¯Í ÀÌÛÍ ÒÎÎ</t>
  </si>
  <si>
    <t xml:space="preserve">   Note :       1. Data of births and deaths were taken     * In the estimation of total population</t>
  </si>
  <si>
    <t xml:space="preserve">                      from the Health organization reports.       migration has excluded.</t>
  </si>
  <si>
    <t xml:space="preserve">   Òàéëáàð : 1. Òºðºëò, íàñ áàðàëòûã ýð¿¿ë ìýíäèéí   * Õ¿í àìûí òîîã òîîöîõîä øèëæèëò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</si>
  <si>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</si>
  <si>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</si>
  <si>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</si>
  <si>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</si>
  <si>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</si>
  <si>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</si>
  <si>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</si>
  <si>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</si>
  <si>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</si>
  <si>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</si>
  <si>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</si>
  <si>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</si>
  <si>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</si>
  <si>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ãóòàë, õóâöàñ</t>
  </si>
  <si>
    <t xml:space="preserve">  Footwear and wearing</t>
  </si>
  <si>
    <t xml:space="preserve">                     -Vegetables, tonnes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</si>
  <si>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</si>
  <si>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</si>
  <si>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</si>
  <si>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</si>
  <si>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</si>
  <si>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</si>
  <si>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</si>
  <si>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</si>
  <si>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</si>
  <si>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</si>
  <si>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</si>
  <si>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</si>
  <si>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</si>
  <si>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t xml:space="preserve">                                10.2 Sold production of the industry, at current price, mln.tog</t>
  </si>
  <si>
    <t xml:space="preserve">             16.1  Main indicators of health</t>
  </si>
  <si>
    <t xml:space="preserve">          16.2  Òºðºëò, ýõ, õ¿¿õäèéí ýð¿¿ë ìýíä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</si>
  <si>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</si>
  <si>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</si>
  <si>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</si>
  <si>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</si>
  <si>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</si>
  <si>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</si>
  <si>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</si>
  <si>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</si>
  <si>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</si>
  <si>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</si>
  <si>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</si>
  <si>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</si>
  <si>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</si>
  <si>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</si>
  <si>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</si>
  <si>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</si>
  <si>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</si>
  <si>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</si>
  <si>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</si>
  <si>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</si>
  <si>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</si>
  <si>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</si>
  <si>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</si>
  <si>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</si>
  <si>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</si>
  <si>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</si>
  <si>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¯¿íýýñ: ýì</t>
  </si>
  <si>
    <t>Àìàðæñàí ýõèéí òîî</t>
  </si>
  <si>
    <r>
      <t xml:space="preserve">       Îíû ýöñèéí õ¿í àì                                        </t>
    </r>
    <r>
      <rPr>
        <i/>
        <sz val="8"/>
        <rFont val="Arial Mon"/>
        <family val="2"/>
      </rPr>
      <t>Population    /at the end of the year/</t>
    </r>
  </si>
  <si>
    <t xml:space="preserve"> ÍÁ  GP</t>
  </si>
  <si>
    <t xml:space="preserve">             - öýðãýýñ õàëàãäñàí</t>
  </si>
  <si>
    <t xml:space="preserve">                  - cooperatives</t>
  </si>
  <si>
    <t xml:space="preserve">                  - áóñàä</t>
  </si>
  <si>
    <t xml:space="preserve">                  - other</t>
  </si>
  <si>
    <t>thous.¥</t>
  </si>
  <si>
    <t xml:space="preserve"> Òºñâèéí çàðëàãà , ñàÿ òºã</t>
  </si>
  <si>
    <t xml:space="preserve">  ÍÁÁ   Number of infant deaths</t>
  </si>
  <si>
    <t>Sums</t>
  </si>
  <si>
    <t xml:space="preserve"> Unemployed people at the end of the particular month</t>
  </si>
  <si>
    <t>¯¿íýýñ: óðüä íü àæèë õèéæ áàéñàí</t>
  </si>
  <si>
    <t xml:space="preserve"> Of which: formerly they worked by any job</t>
  </si>
  <si>
    <t>1999 IX</t>
  </si>
  <si>
    <t>ºññºí ä¿í</t>
  </si>
  <si>
    <t>monthly</t>
  </si>
  <si>
    <t xml:space="preserve">Ñóì </t>
  </si>
  <si>
    <t>Æàðãàëàíò</t>
  </si>
  <si>
    <t>Öýíõýð</t>
  </si>
  <si>
    <t>ªíäºð-Óëààí</t>
  </si>
  <si>
    <t>3.10 ýì/ìîä</t>
  </si>
  <si>
    <t xml:space="preserve">    ¯¿íýýñ:  - óëñûí ¿éëäâýðèéí ãàçàð</t>
  </si>
  <si>
    <t>Ýñãèé</t>
  </si>
  <si>
    <t>Felt</t>
  </si>
  <si>
    <t>Newspaper</t>
  </si>
  <si>
    <t>Printings</t>
  </si>
  <si>
    <t xml:space="preserve">             - ñóðãóóëü òºãññºí</t>
  </si>
  <si>
    <t xml:space="preserve">                - graduated any school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</si>
  <si>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</si>
  <si>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</si>
  <si>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</si>
  <si>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</si>
  <si>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</si>
  <si>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</si>
  <si>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</si>
  <si>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7. ÀÆÈËÃ¯É×¯¯Ä</t>
  </si>
  <si>
    <t>7. UNEMPLOYMENT</t>
  </si>
  <si>
    <t>Õààëãà</t>
  </si>
  <si>
    <t xml:space="preserve">                - professional job not available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</si>
  <si>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</si>
  <si>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</si>
  <si>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</si>
  <si>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</si>
  <si>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</si>
  <si>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</si>
  <si>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</si>
  <si>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</si>
  <si>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</si>
  <si>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</si>
  <si>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</si>
  <si>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</si>
  <si>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</si>
  <si>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</si>
  <si>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</si>
  <si>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</si>
  <si>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</si>
  <si>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>Tsetserleg</t>
  </si>
  <si>
    <t>Ìîäîí òýðýã</t>
  </si>
  <si>
    <t xml:space="preserve">  Wooden cart</t>
  </si>
  <si>
    <t xml:space="preserve">  3.4 leather boots</t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</si>
  <si>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</si>
  <si>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t xml:space="preserve">                  - òºðèéí, òºñºâò áàéãóóëëàãàä</t>
  </si>
  <si>
    <t xml:space="preserve"> Of which:  -  state-owned enterprises</t>
  </si>
  <si>
    <t>5. Íàñ áàðàëò,ñóìààð</t>
  </si>
  <si>
    <t xml:space="preserve"> 10.3 Gross industrial products, at constant prices, /thous.tog/</t>
  </si>
  <si>
    <t xml:space="preserve">         16. ÝÐ¯¯Ë ÌÝÍÄ</t>
  </si>
  <si>
    <t xml:space="preserve">         16.HEALTH</t>
  </si>
  <si>
    <t xml:space="preserve">             16.1  Ýð¿¿ë ìýíäèéí ¿íäñýí ¿ç¿¿ëýëò¿¿ä</t>
  </si>
  <si>
    <t>Óëààíóóä</t>
  </si>
  <si>
    <t xml:space="preserve">      1. Õ¿íñíèé á¿òýýãäõ¿¿í</t>
  </si>
  <si>
    <t>1. ªìíºõ ñàðûí ýöýñò áàéñàí àæèëã¿é÷¿¿ä- á¿ãä</t>
  </si>
  <si>
    <t xml:space="preserve">                                           8.1 Àæèëã¿é÷¿¿äèéí òîî, øàëòãààíààð</t>
  </si>
  <si>
    <t xml:space="preserve">                                  8.1  Number of unemployed people, by causes</t>
  </si>
  <si>
    <t>8. ÀÆÈËÃ¯É×¯¯Ä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</si>
  <si>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</si>
  <si>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</si>
  <si>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</si>
  <si>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</si>
  <si>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</si>
  <si>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</si>
  <si>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</si>
  <si>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r>
      <t xml:space="preserve">     - áîëîâñðîëã¿é  </t>
    </r>
    <r>
      <rPr>
        <i/>
        <sz val="7"/>
        <rFont val="Arial Mon"/>
        <family val="2"/>
      </rPr>
      <t>uneducated</t>
    </r>
  </si>
  <si>
    <r>
      <t>Ñàíõ¿¿æèëò</t>
    </r>
    <r>
      <rPr>
        <i/>
        <sz val="7"/>
        <rFont val="Arial Mon"/>
        <family val="2"/>
      </rPr>
      <t xml:space="preserve">                               Finances</t>
    </r>
  </si>
  <si>
    <r>
      <t xml:space="preserve">¯ëäýãäýë                                   </t>
    </r>
    <r>
      <rPr>
        <i/>
        <sz val="7"/>
        <rFont val="Arial Mon"/>
        <family val="2"/>
      </rPr>
      <t>Remainder</t>
    </r>
  </si>
  <si>
    <r>
      <t xml:space="preserve">Òýòãýìæ îëãîñîí õ¿í         </t>
    </r>
    <r>
      <rPr>
        <i/>
        <sz val="7"/>
        <rFont val="Arial Mon"/>
        <family val="2"/>
      </rPr>
      <t xml:space="preserve">Number of persons </t>
    </r>
  </si>
  <si>
    <t>×èõýð</t>
  </si>
  <si>
    <t>Ãóðèë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</si>
  <si>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</si>
  <si>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</si>
  <si>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</si>
  <si>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</si>
  <si>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 xml:space="preserve">     ¯¿íýýñ: îðîí òîîíû öîìõîòãîëîîð</t>
  </si>
  <si>
    <t>Õàíãàé</t>
  </si>
  <si>
    <t xml:space="preserve">                  - íºõºðëºë, êîìïàíè</t>
  </si>
  <si>
    <t>Ñ¿ðåý</t>
  </si>
  <si>
    <t>Õ¿éòýí</t>
  </si>
  <si>
    <t>Õàìóó</t>
  </si>
  <si>
    <t>Ìººãºí-</t>
  </si>
  <si>
    <t>Áîîì</t>
  </si>
  <si>
    <t>Òàðâà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</si>
  <si>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</si>
  <si>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</si>
  <si>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</si>
  <si>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</si>
  <si>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</si>
  <si>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</si>
  <si>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</si>
  <si>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</si>
  <si>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</si>
  <si>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</si>
  <si>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</si>
  <si>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</si>
  <si>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</si>
  <si>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</si>
  <si>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</si>
  <si>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</si>
  <si>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</si>
  <si>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</si>
  <si>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</si>
  <si>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</si>
  <si>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</si>
  <si>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 xml:space="preserve"> Á¿ãä*</t>
  </si>
  <si>
    <t xml:space="preserve"> Total*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</si>
  <si>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</si>
  <si>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</si>
  <si>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</si>
  <si>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 SOUM</t>
  </si>
  <si>
    <t>Of which: women</t>
  </si>
  <si>
    <t>Àæèëã¿é÷¿¿ä - á¿ãä</t>
  </si>
  <si>
    <t xml:space="preserve">   Total</t>
  </si>
  <si>
    <t>women</t>
  </si>
  <si>
    <r>
      <t xml:space="preserve">Íàñ áàðàëò1                      </t>
    </r>
    <r>
      <rPr>
        <i/>
        <sz val="8"/>
        <rFont val="Arial Mon"/>
        <family val="2"/>
      </rPr>
      <t>Deaths</t>
    </r>
  </si>
  <si>
    <r>
      <t xml:space="preserve"> Öýâýð ºñºëò                     </t>
    </r>
    <r>
      <rPr>
        <i/>
        <sz val="8"/>
        <rFont val="Arial Mon"/>
        <family val="2"/>
      </rPr>
      <t>Natural increase</t>
    </r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</si>
  <si>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</si>
  <si>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</si>
  <si>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</si>
  <si>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</si>
  <si>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</si>
  <si>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</si>
  <si>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</si>
  <si>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</si>
  <si>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>Õóâöàñ ¿éëäâýðëýë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</si>
  <si>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</si>
  <si>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</si>
  <si>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</si>
  <si>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</si>
  <si>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</si>
  <si>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</si>
  <si>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</si>
  <si>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</si>
  <si>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</si>
  <si>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</si>
  <si>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</si>
  <si>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</si>
  <si>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</si>
  <si>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</si>
  <si>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</si>
  <si>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</si>
  <si>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</si>
  <si>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</si>
  <si>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Õîëáîîíû òàðèôûí îðëîãî, ñàÿ òºãðºã</t>
  </si>
  <si>
    <t>Total revenue of transport, mln tog</t>
  </si>
  <si>
    <t>Total revenue of communication, mln tog</t>
  </si>
  <si>
    <t xml:space="preserve">     - ìýðãýæëèéí àíõàí øàòíû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</si>
  <si>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</si>
  <si>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</si>
  <si>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</si>
  <si>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</si>
  <si>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</si>
  <si>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</si>
  <si>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</si>
  <si>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</si>
  <si>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</si>
  <si>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</si>
  <si>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</si>
  <si>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</si>
  <si>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</si>
  <si>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</si>
  <si>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</si>
  <si>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</si>
  <si>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</si>
  <si>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</si>
  <si>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</si>
  <si>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</si>
  <si>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</si>
  <si>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</si>
  <si>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</si>
  <si>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</si>
  <si>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</si>
  <si>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</si>
  <si>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</si>
  <si>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</si>
  <si>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</si>
  <si>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</si>
  <si>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</si>
  <si>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</si>
  <si>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</si>
  <si>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</si>
  <si>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</si>
  <si>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</si>
  <si>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</si>
  <si>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</si>
  <si>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</si>
  <si>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</si>
  <si>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 xml:space="preserve"> 10.4 Ãîë íýðèéí á¿òýýãäýõ¿¿í ¿éëäâýðëýëò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</si>
  <si>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</si>
  <si>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</si>
  <si>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</si>
  <si>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</si>
  <si>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</si>
  <si>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</si>
  <si>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</si>
  <si>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</si>
  <si>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2003  I-XII</t>
  </si>
  <si>
    <t>2003 I-XII</t>
  </si>
  <si>
    <t xml:space="preserve">                - first time they are looking for job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</si>
  <si>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</si>
  <si>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</si>
  <si>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</si>
  <si>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</si>
  <si>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</si>
  <si>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</si>
  <si>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</si>
  <si>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</si>
  <si>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</si>
  <si>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</si>
  <si>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</si>
  <si>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</si>
  <si>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</si>
  <si>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          7.1. Number of unemployed people, by causes</t>
  </si>
  <si>
    <t>Central budjet expenditure, mln, tog</t>
  </si>
  <si>
    <t>2001 I-XII</t>
  </si>
  <si>
    <t>1999 X</t>
  </si>
  <si>
    <t>Îðîí íóòãèéí òºñâèéí îðëîãî, ñàÿ.òºã</t>
  </si>
  <si>
    <t xml:space="preserve">           16.2  Number of births,maternal and infant deaths</t>
  </si>
  <si>
    <t xml:space="preserve"> Complex ger</t>
  </si>
  <si>
    <t>hilis</t>
  </si>
  <si>
    <t>¨ëîì</t>
  </si>
  <si>
    <t>Íÿ-</t>
  </si>
  <si>
    <t>ðàéí</t>
  </si>
  <si>
    <t>¿æèë</t>
  </si>
  <si>
    <t xml:space="preserve">                                </t>
  </si>
  <si>
    <t xml:space="preserve">¯¿íýýñ : ýìýãòýé  </t>
  </si>
  <si>
    <t>Äýýä</t>
  </si>
  <si>
    <t>High</t>
  </si>
  <si>
    <t>Òóñ. Äóíä</t>
  </si>
  <si>
    <t>secondary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</si>
  <si>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</si>
  <si>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</si>
  <si>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</si>
  <si>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</si>
  <si>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</si>
  <si>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</si>
  <si>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</si>
  <si>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</si>
  <si>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</si>
  <si>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</si>
  <si>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</si>
  <si>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</si>
  <si>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</si>
  <si>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</si>
  <si>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</si>
  <si>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</si>
  <si>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</si>
  <si>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</si>
  <si>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</si>
  <si>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</si>
  <si>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</si>
  <si>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</si>
  <si>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</si>
  <si>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</si>
  <si>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</si>
  <si>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</si>
  <si>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</si>
  <si>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</si>
  <si>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</si>
  <si>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 xml:space="preserve">   Á¿ãä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</si>
  <si>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</si>
  <si>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</si>
  <si>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</si>
  <si>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</si>
  <si>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</si>
  <si>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</si>
  <si>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</si>
  <si>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</si>
  <si>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</si>
  <si>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</si>
  <si>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</si>
  <si>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</si>
  <si>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 xml:space="preserve"> Ä¿í</t>
  </si>
  <si>
    <t>SOUM</t>
  </si>
  <si>
    <t>3.7 ýñãèé</t>
  </si>
  <si>
    <t xml:space="preserve">  ì</t>
  </si>
  <si>
    <t>2000 I</t>
  </si>
  <si>
    <t xml:space="preserve">            - àíõ óäàà àæèë õàéæ áàéãàà</t>
  </si>
  <si>
    <t>Unemployed people - total</t>
  </si>
  <si>
    <t>Of which : women</t>
  </si>
  <si>
    <t>Áîëîâñðîëûí ò¿âøèíãýýð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</si>
  <si>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</si>
  <si>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</si>
  <si>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</si>
  <si>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</si>
  <si>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</si>
  <si>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</si>
  <si>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</si>
  <si>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</si>
  <si>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ìÿí/õ¿í       thous</t>
  </si>
  <si>
    <t xml:space="preserve">Of which preventive </t>
  </si>
  <si>
    <t>4. Òàéëàíò ñàðä á¿ðòãýëýýñ õàñàãäñàí àæ-÷¿¿ä</t>
  </si>
  <si>
    <t xml:space="preserve"> 4. Excluded unemployed people from registration</t>
  </si>
  <si>
    <t>Òàéëàíò ñàðûí ýöýñò áàéãàà àæèëã¿é÷¿¿ä- á¿ãä</t>
  </si>
  <si>
    <t>2004  I-XII</t>
  </si>
  <si>
    <t>2010 I</t>
  </si>
  <si>
    <t>2010-I</t>
  </si>
  <si>
    <t>ªÎÌ¯</t>
  </si>
  <si>
    <t>Áýëòãýñýí õàäëàí  ìÿí.òí</t>
  </si>
  <si>
    <t>2009  II</t>
  </si>
  <si>
    <t>2009 I-XII</t>
  </si>
  <si>
    <t>2009 II</t>
  </si>
  <si>
    <t>2008  I-XII</t>
  </si>
  <si>
    <t>2009  I-XII</t>
  </si>
  <si>
    <t>2010  I-XII</t>
  </si>
  <si>
    <t>2009  III</t>
  </si>
  <si>
    <t>2009 III</t>
  </si>
  <si>
    <t>2009  IY</t>
  </si>
  <si>
    <t>2009 IY</t>
  </si>
  <si>
    <t>10000õ¿í àìä íîîãäîõ õàëäâàðò ºâ÷íèé ãàðàëò</t>
  </si>
  <si>
    <t>Number of births / live births/</t>
  </si>
  <si>
    <t>Òºðñºí õ¿¿õäèéí òîî / àìüä òºðºëò/</t>
  </si>
  <si>
    <t>2009  Y</t>
  </si>
  <si>
    <t>2009 Y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</si>
  <si>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</si>
  <si>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</si>
  <si>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</si>
  <si>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</si>
  <si>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</si>
  <si>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2009  YI</t>
  </si>
  <si>
    <t>2009 YI</t>
  </si>
  <si>
    <t>Õ¿ðìýí áëîê</t>
  </si>
  <si>
    <t>2009  YII</t>
  </si>
  <si>
    <t>2009 YII</t>
  </si>
  <si>
    <t>Âààêóóì öîíõ</t>
  </si>
  <si>
    <t>2009  YIII</t>
  </si>
  <si>
    <t>2009 YIII</t>
  </si>
  <si>
    <t>2009  IX</t>
  </si>
  <si>
    <t>2009 IX</t>
  </si>
  <si>
    <t>2009  X</t>
  </si>
  <si>
    <t>2009 X</t>
  </si>
  <si>
    <t>2009 XI</t>
  </si>
  <si>
    <t>2009  XI</t>
  </si>
  <si>
    <t>2010 XII</t>
  </si>
  <si>
    <t>2009 XII</t>
  </si>
  <si>
    <t>2011 I</t>
  </si>
  <si>
    <t>2011/2010%</t>
  </si>
  <si>
    <t>2011  I</t>
  </si>
  <si>
    <t>2012  I</t>
  </si>
  <si>
    <t>2013  I</t>
  </si>
  <si>
    <t>2014  I</t>
  </si>
  <si>
    <t>2015  I</t>
  </si>
  <si>
    <t>2016  I</t>
  </si>
  <si>
    <t>2017  I</t>
  </si>
  <si>
    <t>2018  I</t>
  </si>
  <si>
    <t>2019  I</t>
  </si>
  <si>
    <t>2020  I</t>
  </si>
  <si>
    <t>2021  I</t>
  </si>
  <si>
    <t>2011/2008%</t>
  </si>
  <si>
    <t>2011/2009%</t>
  </si>
  <si>
    <t>2011/2010. %</t>
  </si>
  <si>
    <t>2011-I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</si>
  <si>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</si>
  <si>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</si>
  <si>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</si>
  <si>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</si>
  <si>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</si>
  <si>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</si>
  <si>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 xml:space="preserve">             16.3  0-2 õ¿¿õäèéí âàêöèíæóóëàëòûí õàìðàëò</t>
  </si>
  <si>
    <t>2010 I-XII</t>
  </si>
  <si>
    <t>2010-I-XII</t>
  </si>
  <si>
    <t>2010.II</t>
  </si>
  <si>
    <t>2011.II</t>
  </si>
  <si>
    <t>2010. II</t>
  </si>
  <si>
    <t>2010  II</t>
  </si>
  <si>
    <t>2011  II</t>
  </si>
  <si>
    <t>2010-II</t>
  </si>
  <si>
    <t>2011-II</t>
  </si>
  <si>
    <t>2010 II</t>
  </si>
  <si>
    <t>2011 II</t>
  </si>
  <si>
    <t>II February</t>
  </si>
  <si>
    <t>2012 I</t>
  </si>
  <si>
    <t>2013 I</t>
  </si>
  <si>
    <t>2014 I</t>
  </si>
  <si>
    <t>2015 I</t>
  </si>
  <si>
    <t>2016 I</t>
  </si>
  <si>
    <t>2017 I</t>
  </si>
  <si>
    <t>2018 I</t>
  </si>
  <si>
    <t>2019 I</t>
  </si>
  <si>
    <t>2020 I</t>
  </si>
  <si>
    <t>2021 I</t>
  </si>
  <si>
    <t xml:space="preserve">                       2011 îíû ýõíèé 2  ñàðûí áàéäëààð           </t>
  </si>
  <si>
    <t>I-II</t>
  </si>
  <si>
    <t>9.4  Òîì ìàëûí ç¿é áóñûí õîðîãäîë</t>
  </si>
  <si>
    <t>9.4 Natural losses of adult animals</t>
  </si>
  <si>
    <t>Îíû ýõíèé</t>
  </si>
  <si>
    <t xml:space="preserve">2011.02 ñàð        Á¯ÃÄ / TOTAL /   </t>
  </si>
  <si>
    <r>
      <t>Á¿ãäýýñ: ºâ ÷ í º º ð/</t>
    </r>
    <r>
      <rPr>
        <i/>
        <sz val="8"/>
        <rFont val="Arial Mon"/>
        <family val="2"/>
      </rPr>
      <t>From total: by diseases</t>
    </r>
  </si>
  <si>
    <r>
      <t>Á¿ãäýýñ: õýýëòýã÷ /</t>
    </r>
    <r>
      <rPr>
        <i/>
        <sz val="8"/>
        <rFont val="Arial Mon"/>
        <family val="2"/>
      </rPr>
      <t>From total: by diseases</t>
    </r>
  </si>
  <si>
    <t>Ñóì</t>
  </si>
  <si>
    <t>ìàëä ýçëýõ</t>
  </si>
  <si>
    <t xml:space="preserve">   ¿ ¿  í  ý  ý ñ: of which</t>
  </si>
  <si>
    <t>õóâü</t>
  </si>
  <si>
    <t xml:space="preserve">  Á¿ãä</t>
  </si>
  <si>
    <t>òýìýý</t>
  </si>
  <si>
    <t>àäóó</t>
  </si>
  <si>
    <t xml:space="preserve"> ¿õýð</t>
  </si>
  <si>
    <t xml:space="preserve"> õîíü</t>
  </si>
  <si>
    <t>ÿìàà</t>
  </si>
  <si>
    <t xml:space="preserve">percentage of </t>
  </si>
  <si>
    <t>Camel</t>
  </si>
  <si>
    <t>Horse</t>
  </si>
  <si>
    <t>Cattle</t>
  </si>
  <si>
    <t>Sheep</t>
  </si>
  <si>
    <t>Goat</t>
  </si>
  <si>
    <t>losses to total</t>
  </si>
  <si>
    <t>livestock at the</t>
  </si>
  <si>
    <t>beginning of</t>
  </si>
  <si>
    <t xml:space="preserve"> the year</t>
  </si>
  <si>
    <t>+</t>
  </si>
  <si>
    <t>x</t>
  </si>
  <si>
    <t>PPPY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</si>
  <si>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</si>
  <si>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</si>
  <si>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</si>
  <si>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</si>
  <si>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</si>
  <si>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</si>
  <si>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</si>
  <si>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</si>
  <si>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</si>
  <si>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</si>
  <si>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</si>
  <si>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</si>
  <si>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</si>
  <si>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</si>
  <si>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ìÿí,òºã</t>
  </si>
  <si>
    <t>ñóì</t>
  </si>
  <si>
    <t>sum</t>
  </si>
  <si>
    <t>Àøèãëàõ ëèìèò</t>
  </si>
  <si>
    <t>Ã¿éöýòãýë</t>
  </si>
  <si>
    <t>Execution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</si>
  <si>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</si>
  <si>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</si>
  <si>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</si>
  <si>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</si>
  <si>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</si>
  <si>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</si>
  <si>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permis   thous tog</t>
  </si>
  <si>
    <t>violation of forest, thous.¥</t>
  </si>
  <si>
    <t xml:space="preserve">  thous. tog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</si>
  <si>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</si>
  <si>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</si>
  <si>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</si>
  <si>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(ìÿí.òºã / thous,¥)</t>
  </si>
  <si>
    <t>2011 îíû II ñàð</t>
  </si>
  <si>
    <t xml:space="preserve">                         ¯Ç¯¯ËÝËÒ¯¯Ä</t>
  </si>
  <si>
    <t xml:space="preserve">         Ã</t>
  </si>
  <si>
    <t xml:space="preserve">      Ò</t>
  </si>
  <si>
    <t>ÒÁ %</t>
  </si>
  <si>
    <t xml:space="preserve">         E</t>
  </si>
  <si>
    <t xml:space="preserve">       P</t>
  </si>
  <si>
    <t>FP%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</si>
  <si>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</si>
  <si>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</si>
  <si>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</si>
  <si>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</si>
  <si>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</si>
  <si>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</si>
  <si>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</si>
  <si>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</si>
  <si>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</si>
  <si>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</si>
  <si>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</si>
  <si>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</si>
  <si>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</si>
  <si>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>Ìºíãºí õºðºíãèéí ýöñèéí ¿ëäýãäýë                                      Remainder at the end of the month</t>
  </si>
  <si>
    <t xml:space="preserve">  2.ÍÈÉÃÌÈÉÍ ÕÝÂ ÆÓÐÀÌ ÀÞÓËÃ¯É ÁÀÉÄÀË          2. SOCAL SECURITY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</si>
  <si>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</si>
  <si>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</si>
  <si>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</si>
  <si>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</si>
  <si>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</si>
  <si>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</si>
  <si>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</si>
  <si>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         À. ÓÐÑÃÀË ÇÀÐÄËÛÍ Ä¯Í                                        A. TOTAL CURRENT EXPENDITURE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</si>
  <si>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</si>
  <si>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</si>
  <si>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</si>
  <si>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</si>
  <si>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>9.ÒÝÝÂÝÐ, ÕÎËÁÎÎ</t>
  </si>
  <si>
    <t xml:space="preserve">  9.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</si>
  <si>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</si>
  <si>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</si>
  <si>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</si>
  <si>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</si>
  <si>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</si>
  <si>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 xml:space="preserve"> ( +, - )</t>
  </si>
  <si>
    <t>1.ÎÐÎÍ ÍÓÒÃÈÉÍ ÒªÑÂÈÉÍ ÁÀÉÃÓÓËËÀÃÛÍ ÇÀÐËÀÃÛÍ Ä¯Í 1. GENERAL PUBLIC SERVICE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</si>
  <si>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</si>
  <si>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</si>
  <si>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</si>
  <si>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</si>
  <si>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</si>
  <si>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</si>
  <si>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</si>
  <si>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</si>
  <si>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</si>
  <si>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</si>
  <si>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</si>
  <si>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</si>
  <si>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</si>
  <si>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</si>
  <si>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</si>
  <si>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</si>
  <si>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</si>
  <si>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</si>
  <si>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</si>
  <si>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Áóñàä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</si>
  <si>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</si>
  <si>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</si>
  <si>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</si>
  <si>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</si>
  <si>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</si>
  <si>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</si>
  <si>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</si>
  <si>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</si>
  <si>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</si>
  <si>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</si>
  <si>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</si>
  <si>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</si>
  <si>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</si>
  <si>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</si>
  <si>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</si>
  <si>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</si>
  <si>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</si>
  <si>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</si>
  <si>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</si>
  <si>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</si>
  <si>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</si>
  <si>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</si>
  <si>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</si>
  <si>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</si>
  <si>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</si>
  <si>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</si>
  <si>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</si>
  <si>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</si>
  <si>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</si>
  <si>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</si>
  <si>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</si>
  <si>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</si>
  <si>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</si>
  <si>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</si>
  <si>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Òýýâýð ,õîëáîî</t>
  </si>
  <si>
    <t>Íèéòèéí åðàíõèé ¿éë÷èëãýý</t>
  </si>
  <si>
    <t>Íèãìèéí õýâ æóðàì, àþóëã¿é àæèëëàãàà</t>
  </si>
  <si>
    <t>Àìðàëò, ñïîðò,ñî¸ë,óðëàã</t>
  </si>
  <si>
    <t>Áîëîâñðîë</t>
  </si>
  <si>
    <t>Ýð¿¿ë ìýíä</t>
  </si>
  <si>
    <t>Ýäèéí çàñãèéí áóñàä ¿éë àæèëëàãàà</t>
  </si>
  <si>
    <t>ªãëºã ñóìààð</t>
  </si>
  <si>
    <t>Èõòàìèð</t>
  </si>
  <si>
    <t>ªíäºð-óëààí</t>
  </si>
  <si>
    <t>Ondor-ulaan</t>
  </si>
  <si>
    <t xml:space="preserve">Jargalant 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</si>
  <si>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</si>
  <si>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</si>
  <si>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</si>
  <si>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</si>
  <si>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</si>
  <si>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</si>
  <si>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</si>
  <si>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</si>
  <si>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</si>
  <si>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</si>
  <si>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</si>
  <si>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</si>
  <si>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</si>
  <si>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</si>
  <si>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</si>
  <si>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</si>
  <si>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</si>
  <si>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2010 îíû X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</si>
  <si>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</si>
  <si>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</si>
  <si>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</si>
  <si>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</si>
  <si>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</si>
  <si>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</si>
  <si>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</si>
  <si>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</si>
  <si>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</si>
  <si>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</si>
  <si>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</si>
  <si>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</si>
  <si>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>íýð</t>
  </si>
  <si>
    <t>II</t>
  </si>
  <si>
    <t>I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</si>
  <si>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</si>
  <si>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</si>
  <si>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</si>
  <si>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</si>
  <si>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</si>
  <si>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</si>
  <si>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</si>
  <si>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</si>
  <si>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</si>
  <si>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</si>
  <si>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</si>
  <si>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</si>
  <si>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</si>
  <si>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</si>
  <si>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</si>
  <si>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</si>
  <si>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</si>
  <si>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</si>
  <si>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</si>
  <si>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</si>
  <si>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çóçààí</t>
  </si>
  <si>
    <t>ñòàíöûí</t>
  </si>
  <si>
    <t>Maximim wind speed</t>
  </si>
  <si>
    <t>Number of dist and show storm days</t>
  </si>
  <si>
    <t>.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</si>
  <si>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</si>
  <si>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</si>
  <si>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</si>
  <si>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</si>
  <si>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</si>
  <si>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</si>
  <si>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</si>
  <si>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</si>
  <si>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</si>
  <si>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</si>
  <si>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</si>
  <si>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</si>
  <si>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</si>
  <si>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</si>
  <si>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</si>
  <si>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</si>
  <si>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</si>
  <si>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</si>
  <si>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</si>
  <si>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</si>
  <si>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</si>
  <si>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</si>
  <si>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</si>
  <si>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</si>
  <si>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</si>
  <si>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</si>
  <si>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</si>
  <si>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</si>
  <si>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</si>
  <si>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</si>
  <si>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</si>
  <si>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r>
      <t xml:space="preserve"> ìàë á¿õèé èðãýäèéí îðëîãûí òàòâàðûí 2009 îíû 50%-èéí татварын äóòóóг  òºñºâò îðóóëñàí    </t>
    </r>
    <r>
      <rPr>
        <i/>
        <sz val="8"/>
        <rFont val="Arial Mon"/>
        <family val="2"/>
      </rPr>
      <t xml:space="preserve"> </t>
    </r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</si>
  <si>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</si>
  <si>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</si>
  <si>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</si>
  <si>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</si>
  <si>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</si>
  <si>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</si>
  <si>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</si>
  <si>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</si>
  <si>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Òºëºâ</t>
  </si>
  <si>
    <t>Ã¿éöýò</t>
  </si>
  <si>
    <t>Plan</t>
  </si>
  <si>
    <t>Ñàíõ¿¿</t>
  </si>
  <si>
    <t xml:space="preserve">Finance </t>
  </si>
  <si>
    <t>Ýõ ñóðâàëæ íü: Òºðèéí ñàí,Òàòâàðûí õýëòñèéí ìýäýýãýýð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</si>
  <si>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</si>
  <si>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</si>
  <si>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</t>
  </si>
  <si>
    <t>ã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</si>
  <si>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</si>
  <si>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</si>
  <si>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</si>
  <si>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</si>
  <si>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</si>
  <si>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</si>
  <si>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</si>
  <si>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Ìàë á¿õèé èðãýíèé îðëîãûí òàòâàð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</si>
  <si>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</si>
  <si>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</si>
  <si>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</si>
  <si>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</si>
  <si>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</si>
  <si>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</si>
  <si>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</si>
  <si>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</si>
  <si>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</si>
  <si>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</si>
  <si>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</si>
  <si>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</si>
  <si>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</si>
  <si>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</si>
  <si>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</si>
  <si>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</si>
  <si>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</si>
  <si>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</si>
  <si>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</si>
  <si>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</si>
  <si>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</si>
  <si>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</si>
  <si>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</si>
  <si>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</si>
  <si>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</si>
  <si>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</si>
  <si>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</si>
  <si>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</si>
  <si>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</si>
  <si>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</si>
  <si>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</si>
  <si>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</si>
  <si>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</si>
  <si>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</si>
  <si>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</si>
  <si>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</si>
  <si>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</si>
  <si>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</si>
  <si>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</si>
  <si>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</si>
  <si>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</si>
  <si>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</si>
  <si>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</si>
  <si>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 xml:space="preserve">Ìýäýýëýë ñóðòàë÷èëãàà õèéñýí </t>
  </si>
  <si>
    <t>Èðãýäèéí ãîìäîë ñàíàë, õ¿ñýëò</t>
  </si>
  <si>
    <t>Áàéãóóëëàãà, ÀÀÍýãæ, èðãýäèéí òîî</t>
  </si>
  <si>
    <t>Èð¿¿ëñýí òîî</t>
  </si>
  <si>
    <t>Áàðàãäóóëñàí òîî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</si>
  <si>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</si>
  <si>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</si>
  <si>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</si>
  <si>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</si>
  <si>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</si>
  <si>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</si>
  <si>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</si>
  <si>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</si>
  <si>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</si>
  <si>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</si>
  <si>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</si>
  <si>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</si>
  <si>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</si>
  <si>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</si>
  <si>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</si>
  <si>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</si>
  <si>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</si>
  <si>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</si>
  <si>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</si>
  <si>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</si>
  <si>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</si>
  <si>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</si>
  <si>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</si>
  <si>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</si>
  <si>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</si>
  <si>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</si>
  <si>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</si>
  <si>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</si>
  <si>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</si>
  <si>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</si>
  <si>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</si>
  <si>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</si>
  <si>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</si>
  <si>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</si>
  <si>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</si>
  <si>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</si>
  <si>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</si>
  <si>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</si>
  <si>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</si>
  <si>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</si>
  <si>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2011.03.07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</si>
  <si>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</si>
  <si>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</si>
  <si>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</si>
  <si>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</si>
  <si>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</si>
  <si>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</si>
  <si>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</si>
  <si>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</si>
  <si>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</si>
  <si>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</si>
  <si>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</si>
  <si>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</si>
  <si>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</si>
  <si>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</si>
  <si>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</si>
  <si>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</si>
  <si>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</si>
  <si>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</si>
  <si>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Ýìýãòýé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</si>
  <si>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</si>
  <si>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</si>
  <si>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</si>
  <si>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</si>
  <si>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</si>
  <si>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</si>
  <si>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</si>
  <si>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</si>
  <si>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</si>
  <si>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</si>
  <si>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</si>
  <si>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</si>
  <si>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</si>
  <si>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</si>
  <si>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</si>
  <si>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</si>
  <si>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</si>
  <si>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</si>
  <si>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Periods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</si>
  <si>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</si>
  <si>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</si>
  <si>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</si>
  <si>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</si>
  <si>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</si>
  <si>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</si>
  <si>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</si>
  <si>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</si>
  <si>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</si>
  <si>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</si>
  <si>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</si>
  <si>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</si>
  <si>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</si>
  <si>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</si>
  <si>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Ýõ ñóðâàëæ : Öàãäààãèéí õýëòñèéí ìýäýýãýýð</t>
  </si>
  <si>
    <t xml:space="preserve"> Source : Police Department report</t>
  </si>
  <si>
    <t>17. ÃÝÌÒ ÕÝÐÝÃ</t>
  </si>
  <si>
    <t>17. CRIME</t>
  </si>
  <si>
    <t xml:space="preserve">                      17.1 Àðõàíãàé àéìàãò á¿ðòãýãäñýí ãýìò õýðãèéí òîî, òºðëººð</t>
  </si>
  <si>
    <t xml:space="preserve">                   17.1  Number of offences  committed in Arhangai province, by types</t>
  </si>
  <si>
    <t>Õýðãèéí òºðºë</t>
  </si>
  <si>
    <t>Types of offences</t>
  </si>
  <si>
    <t xml:space="preserve">      Ãàðàëò       Number of offences</t>
  </si>
  <si>
    <t>2009 îíû ìºí</t>
  </si>
  <si>
    <t>ªíãºðñºí îíû ìºí</t>
  </si>
  <si>
    <t>February</t>
  </si>
  <si>
    <t>¿åòýé õàðüöóóëñàí</t>
  </si>
  <si>
    <t>I-XII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</si>
  <si>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</si>
  <si>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</si>
  <si>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</si>
  <si>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</si>
  <si>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</si>
  <si>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</si>
  <si>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</si>
  <si>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</si>
  <si>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</si>
  <si>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</si>
  <si>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</si>
  <si>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</si>
  <si>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</si>
  <si>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</si>
  <si>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</si>
  <si>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</si>
  <si>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</si>
  <si>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</si>
  <si>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</si>
  <si>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</si>
  <si>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</si>
  <si>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</si>
  <si>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</si>
  <si>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</si>
  <si>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</si>
  <si>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</si>
  <si>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</si>
  <si>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</si>
  <si>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</si>
  <si>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</si>
  <si>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</si>
  <si>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</si>
  <si>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</si>
  <si>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</si>
  <si>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</si>
  <si>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</si>
  <si>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</si>
  <si>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</si>
  <si>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</si>
  <si>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</si>
  <si>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</si>
  <si>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</si>
  <si>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</si>
  <si>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</si>
  <si>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</si>
  <si>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</si>
  <si>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</si>
  <si>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</si>
  <si>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</si>
  <si>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</si>
  <si>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</si>
  <si>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</si>
  <si>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</si>
  <si>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</si>
  <si>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</si>
  <si>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</si>
  <si>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</si>
  <si>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</si>
  <si>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</si>
  <si>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</si>
  <si>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</si>
  <si>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</si>
  <si>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</si>
  <si>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</si>
  <si>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</si>
  <si>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</si>
  <si>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</si>
  <si>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</si>
  <si>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</si>
  <si>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</si>
  <si>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5.1 ÍÈÉÃÌÈÉÍ ÕÀËÀÌÆÈÉÍ ÑÀÍÃÈÉÍ ÇÀÐÖÓÓËÀËÒ</t>
  </si>
  <si>
    <t xml:space="preserve">           5.1 CONSUMPTION OF FUND FOR SOCIAL WELFARE</t>
  </si>
  <si>
    <t xml:space="preserve">         Íèéãìèéí õàëàìæèéí ñàíãèéí çàðöóóëàëò</t>
  </si>
  <si>
    <t>2010 - II</t>
  </si>
  <si>
    <t>2011 - II</t>
  </si>
  <si>
    <t>Îëãîñîí òýòãýìæ</t>
  </si>
  <si>
    <t>Õàìðàãäñàí</t>
  </si>
  <si>
    <t>(ìÿí,òºã)</t>
  </si>
  <si>
    <t>õ¿íèé òîî</t>
  </si>
  <si>
    <t>Subsidy</t>
  </si>
  <si>
    <t>Number of</t>
  </si>
  <si>
    <t>(thous.¥)</t>
  </si>
  <si>
    <t>persons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</si>
  <si>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</si>
  <si>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</si>
  <si>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</si>
  <si>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</si>
  <si>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</si>
  <si>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</si>
  <si>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</si>
  <si>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Æèðýìñýí áîëîí õºõ¿¿ë ýõ÷¿¿äèéí ÍÌÒ</t>
  </si>
  <si>
    <t>Pregnancy and nursing mothers FSC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</si>
  <si>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</si>
  <si>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</si>
  <si>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</si>
  <si>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ÕÁ-òýé õ¿¿õäèéãã àñàð÷ áóé èðãýíèé ÍÌÒ</t>
  </si>
  <si>
    <t>Õ¿íèé õºãæèë ñàí</t>
  </si>
  <si>
    <t>â. Òóñëàìæ</t>
  </si>
  <si>
    <t>C. Assistance</t>
  </si>
  <si>
    <t xml:space="preserve">¿¿íýýñ: 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</si>
  <si>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</si>
  <si>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</si>
  <si>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</si>
  <si>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</si>
  <si>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</si>
  <si>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</si>
  <si>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</si>
  <si>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</si>
  <si>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</si>
  <si>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</si>
  <si>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</si>
  <si>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</si>
  <si>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Îëîí íèéòèéí îðîëöîîíä ò¿øèãëýñýí õàëàìæèéí ¿éë÷èëãýý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</si>
  <si>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</si>
  <si>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</si>
  <si>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</si>
  <si>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</si>
  <si>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</si>
  <si>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</si>
  <si>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</si>
  <si>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</si>
  <si>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</si>
  <si>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>01.   ÕYÍÑÍÈÉ ÁÀÐÀÀ, ÑÎÃÒÓÓÐÓÓËÀÕ ÁÓÑ ÓÍÄÀÀ</t>
  </si>
  <si>
    <t>01.1 ÕYÍÑÍÈÉ ÁÀÐÀÀ</t>
  </si>
  <si>
    <t>01.1.1  ÒÀËÕ, ÃÓÐÈË, ÁÓÄÀÀ</t>
  </si>
  <si>
    <t>Ãóðèë, äýýä çýðýã Àëòàí òàðèàÕÊ, çàäãàé</t>
  </si>
  <si>
    <t>Ãóðèë, 1-ð çýðýã Óëààíáààòàð, çàäãàé</t>
  </si>
  <si>
    <t>Ãóðèë, 2-ð çýðýã Óëààíáààòàð, çàäãàé</t>
  </si>
  <si>
    <t>Ãîéìîí, ãàäààä  Ìàêóð 1êã</t>
  </si>
  <si>
    <t xml:space="preserve">Ãîéìîí, äîòîîä Àëòàí òàðèàÕÊ, Òóóçàí </t>
  </si>
  <si>
    <t>Òàëõ, Õ¿íñ Àð ÕÊ-íû, ø</t>
  </si>
  <si>
    <t xml:space="preserve">Ãóðèëàí áîîâ, 0.5êã Õ¿íñ àð õê, </t>
  </si>
  <si>
    <t>Æèãíýìýã ªãººæ ÕÊ, 100 ãð öàéíû</t>
  </si>
  <si>
    <t>Öàãààí áóäàà, çàäãàé, êã</t>
  </si>
  <si>
    <t xml:space="preserve">Øàð áóäàà, çàäãàé, êã, </t>
  </si>
  <si>
    <t>01.1.2  ÌÀÕ, ÌÀÕÀÍ ÁYÒÝÝÃÄÝÕYYÍ</t>
  </si>
  <si>
    <t>Õîíèíû ìàõ, êã</t>
  </si>
  <si>
    <t>Yõðèéí ìàõ, êã</t>
  </si>
  <si>
    <t>Àäóóíû ìàõ, êã</t>
  </si>
  <si>
    <t>ßìààíû ìàõ</t>
  </si>
  <si>
    <t>Äîòîð ìàõ, öóâäàé, öóñã¿é</t>
  </si>
  <si>
    <t>Õèàì, ÷àíàñàí, 1êã</t>
  </si>
  <si>
    <t>01.1.4  ÑYY, ÑYYÍ ÁYÒÝÝÃÄÝÕYYÍ, ªÍÄªÃ</t>
  </si>
  <si>
    <t>Ñ¿¿, çàäãàé, ëèòð</t>
  </si>
  <si>
    <t>Ñ¿¿, ñàâëàñàí, 1ë ªýë¿í</t>
  </si>
  <si>
    <t>Òàðàã, çàäãàé</t>
  </si>
  <si>
    <t>Õîðõîé ààðóóë, çàäãàé, ÷èõýðòýé, êã</t>
  </si>
  <si>
    <t>Àéðàã, 1ëèòð</t>
  </si>
  <si>
    <t>Õóóðàé ñ¿¿, êã, Îðîñ, 25%-í òîñëîãòîé</t>
  </si>
  <si>
    <t>ªíäºã</t>
  </si>
  <si>
    <t>01.1.5  ÒªÐªË ÁYÐÈÉÍ ªªÕ, ÒÎÑ</t>
  </si>
  <si>
    <t>Óðãàìëûí òîñ, 1 ëèòð</t>
  </si>
  <si>
    <t>ªºõºí òîñ, êã</t>
  </si>
  <si>
    <t>Øàð òîñ, êã</t>
  </si>
  <si>
    <t>Ìàñëî, çàäãàé, 1 êã</t>
  </si>
  <si>
    <t>01.1.6  ÆÈÌÑ, ÆÈÌÑÃÝÍÝ</t>
  </si>
  <si>
    <t>Àëèì, øàð, êã</t>
  </si>
  <si>
    <t>Мандарин, êã</t>
  </si>
  <si>
    <t>Yçýì, Õÿòàä, êã</t>
  </si>
  <si>
    <t>01.1.7  ÕYÍÑÍÈÉ ÍÎÃÎÎ</t>
  </si>
  <si>
    <t>Òºìñ, êã</t>
  </si>
  <si>
    <t>Ëóóâàí, êã</t>
  </si>
  <si>
    <t>Ìàíæèí, êã</t>
  </si>
  <si>
    <t>Áàéöàà, êã</t>
  </si>
  <si>
    <t>Ñîíãèíî, êã</t>
  </si>
  <si>
    <t>ªðãºñò õýìõ, øèëòýé, äàðñàí</t>
  </si>
  <si>
    <t>Àëàã ñàëàò, øèëòýé "Urbanek", 630 ãð</t>
  </si>
  <si>
    <t>01.1.8  ÑÀÀÕÀÐ, ÆÈÌÑÍÈÉ ×ÀÍÀÌÀË, ÇªÃÈÉÍ ÁÀË, ×ÈÕÝÐ, ØÎÊÎËÀÄ</t>
  </si>
  <si>
    <t xml:space="preserve">Ýëñýí ÷èõýð, êã, </t>
  </si>
  <si>
    <t>Õàòóó ÷èõýð, 1 êã</t>
  </si>
  <si>
    <t>Çººëºí ÷èõýð, "Ìèøêà", êã</t>
  </si>
  <si>
    <t>Øîêîëàä, "Alpen Gold"</t>
  </si>
  <si>
    <t>Æèìñíèé ÷àíàìàë, "VIDAN", öýâýð æèí 380 ãð</t>
  </si>
  <si>
    <t>01.1.9  ÕYÍÑÍÈÉ ÁÓÑÀÄ ÁYÒÝÝÃÄÝÕYYÍ</t>
  </si>
  <si>
    <t>Äàâñ, öàãààí, 1 êã, éîäæóóëñàí</t>
  </si>
  <si>
    <t>Ìàéîíåç</t>
  </si>
  <si>
    <t>Êåò÷óï, õàëóóí íîãîîã¿é, Ïîëüø, 250 ãð</t>
  </si>
  <si>
    <t>01.2 ÑÎÃÒÓÓÐÓÓËÀÕ ÁÓÑ ÓÍÄÀÀ</t>
  </si>
  <si>
    <t>01.2.1  ÁYÕ ÒªÐËÈÉÍ ÊÎÔÅ, ÖÀÉ, ÊÀÊÀÎ</t>
  </si>
  <si>
    <t>Íîãîîí öàé, Ã¿ðæ, 2 êã</t>
  </si>
  <si>
    <t>Áàéõóó öàé, Ëèïòîí, 20 øèðõýãòýé</t>
  </si>
  <si>
    <t>01.2.2  ÐÀØÀÀÍ ÓÑ, ÓÍÄÀÀ, ÆÈÌÑÍÈÉ ÁÎËÎÍ ÍÎÃÎÎÍÛ ØYYÑ</t>
  </si>
  <si>
    <t>Óíäàà, Âèòàôèò, àëèìíû, 1.5 ë</t>
  </si>
  <si>
    <t>Óíäàà, "Áèäíèé óíäàà", 1.0 ë, MCS Coca Cola</t>
  </si>
  <si>
    <t>02.   ÑÎÃÒÓÓÐÓÓËÀÕ ÓÍÄÀÀ, ÒÀÌÕÈ, ÌÀÍÑÓÓÐÓÓËÀÕ ÁÎÄÈÑ</t>
  </si>
  <si>
    <t>02.1 ÑÎÃÒÓÓÐÓÓËÀÕ ÓÍÄÀÀ</t>
  </si>
  <si>
    <t>02.1.1  ÀÐÕÈ, ÑÏÈÐÒ</t>
  </si>
  <si>
    <t>Öàãààí àðõè, 0.5ë, Õàðàà</t>
  </si>
  <si>
    <t>02.1.3  ØÀÐ ÀÉÐÀÃ</t>
  </si>
  <si>
    <t>Ïèâî, Kacc, 0.33 ë</t>
  </si>
  <si>
    <t>02.2 ÒÀÌÕÈ</t>
  </si>
  <si>
    <t>02.2.1 ÒÀÌÕÈ</t>
  </si>
  <si>
    <t>ßíæóóð òàìõè, West</t>
  </si>
  <si>
    <t>ßíæóóð òàìõè, "Àëòàí íàâ÷"</t>
  </si>
  <si>
    <t>Ä¿íñýí òàìõè 1 áîîäîë=350 ãð</t>
  </si>
  <si>
    <t>03.    ÕÓÂÖÀÑ, ÁªÑ ÁÀÐÀÀ, ÃÓÒÀË</t>
  </si>
  <si>
    <t>03.1   ÕÓÂÖÀÑ, ÁªÑ ÁÀÐÀÀ</t>
  </si>
  <si>
    <t>03.1.1  ÕªÂªÍ, ÁªÑ ÁÀÐÀÀ</t>
  </si>
  <si>
    <t>Äýýëèéí äààâóó, 140 ñì ºðãºíòýé, ì</t>
  </si>
  <si>
    <t>Äààëèìáà, ì, Õÿòàä</t>
  </si>
  <si>
    <t>Ýðýýí äààâóó, ì, íàðèéí ýíòýé, Îðîñ</t>
  </si>
  <si>
    <t>Òîðãî, çàäãàé öýöãýí õýýòýé, 78 ñì ºðãºíòýé, 1 ì</t>
  </si>
  <si>
    <t>Çóëõàé, ì</t>
  </si>
  <si>
    <t>03.1.2  ÁYÕ ÒªÐËÈÉÍ ÕÓÂÖÀÑ</t>
  </si>
  <si>
    <t>ÝÐÝÃÒÝÉ ÁÝËÝÍ ÕÓÂÖÀÑ</t>
  </si>
  <si>
    <t>Ýðýãòýé õ¿íèé äîòîðòîé êóðòêà</t>
  </si>
  <si>
    <t>Êîñòþì, 2 õîñ, ýíãèéí õèéöòýé, 48 ðàçìåð, Õÿòàä</t>
  </si>
  <si>
    <t>Íîîñîí öàìö, 50% íîîñ, 48 ðàçìåð, Õÿòàä</t>
  </si>
  <si>
    <t>Ñîðî÷êà, óðò õàíöóéòàé, 35% õºâºí äààâóó, Õÿòàä</t>
  </si>
  <si>
    <t>Áèåèéí òàìèðûí õîñëîë, 48-52 ðàçìåð, ýíãèéí, Õÿòàä</t>
  </si>
  <si>
    <t>Æèíñ, 30-33 ðàçìåð, Õÿòàä</t>
  </si>
  <si>
    <t>Áðþê, 46-48 ðàçìåð, ýíãèéí õèéöòýé, Õÿòàä</t>
  </si>
  <si>
    <t>Äààâóóí ôóòáîëêà, 100% äààâóó, äóãóé çàõòàé, Õÿòàä, íèìãýí</t>
  </si>
  <si>
    <t>Òðóñû, 100% õºâºí äààâóó</t>
  </si>
  <si>
    <t>Îéìñ, äààâóóí, Õÿòàä</t>
  </si>
  <si>
    <t>ÝÌÝÃÒÝÉ ÁÝËÝÍ ÕÓÂÖÀÑ</t>
  </si>
  <si>
    <t>Õèéìýë íýõèé äýýë, 46 ðàçìåð, Õÿòàä</t>
  </si>
  <si>
    <t>Ýìýãòýé õ¿íèé õàâàð íàìðûí ïàëüòî</t>
  </si>
  <si>
    <t>Ýìýãòýé õ¿íèé, äîòîðã¿é êóðòêà, õàãàñ óðò, 46-48 ðàçìåð, Õÿòàä</t>
  </si>
  <si>
    <t>Ýìýãòýé õîñëîë, 2 õîñ, 46-48 ðàçìåð, Õÿòàä</t>
  </si>
  <si>
    <t>Íîîñîí öàìö, Õÿòàä</t>
  </si>
  <si>
    <t>Êîôò, ãî¸ëûí, óðò õàíöóéòàé</t>
  </si>
  <si>
    <t>Þáêà, 100 % ïîëèåñòð</t>
  </si>
  <si>
    <t>Áèåèéí òàìèðûí õóâöàñ, õºâºí äààâóóí ìàòåðèàëòàé, Õÿòàä</t>
  </si>
  <si>
    <t>Ýìýãòýé ºìä, 46-48 ðàçìåð,</t>
  </si>
  <si>
    <t>Íîîñîí ºìä, Õÿòàä</t>
  </si>
  <si>
    <t>Õºõíèé äàðóóëãà, Õÿòàä</t>
  </si>
  <si>
    <t>Òðóñû, 100% õºâºí äààâóó, Õÿòàä</t>
  </si>
  <si>
    <t>Òðèêî, 100% ïîëèàìèä, Õÿòàä</t>
  </si>
  <si>
    <t>ÕYYÕÄÈÉÍ ÁÝËÝÍ ÕÓÂÖÀÑ</t>
  </si>
  <si>
    <t>Õàâàð, íàìðûí êóðòêà, ñèíòåôîí äîòîðòîé, 6-7 íàñòàé õ¿¿õäèéí, Õÿòàä</t>
  </si>
  <si>
    <t>Õ¿¿õäèéí íîîñîí öàìö, Õÿòàä</t>
  </si>
  <si>
    <t>Ýðýãòýé õ¿¿õäèéí ñîðî÷êà, öàãààí, Õÿòàä</t>
  </si>
  <si>
    <t>Õ¿¿õäèéí æèíñýí ºìä, Õÿòàä</t>
  </si>
  <si>
    <t>Õ¿¿õäèéí ôóòáîëêà, Õÿòàä</t>
  </si>
  <si>
    <t>Õ¿¿õäèéí îéìñ, 5-7 íàñ, íîîñîí, Õÿòàä</t>
  </si>
  <si>
    <t>03.1.3  ÆÈÆÈÃ ÝÄËÝË, ÕÝÐÝÃÑÝË</t>
  </si>
  <si>
    <t>Ýðýãòýé õ¿íèé îðîîëò, íîîñîí äààâóó, Õÿòàä</t>
  </si>
  <si>
    <t>Ýðýãòýé ñàâõèí áýýëèé, 9 ðàçìåð, äîòîîä</t>
  </si>
  <si>
    <t>Ýìýãòýé õ¿íèé íîîñîí ìàëãàé</t>
  </si>
  <si>
    <t>03.2  ÃÓÒÀË</t>
  </si>
  <si>
    <t>03.2.1  ÁYÕ ÒªÐËÈÉÍ ÃÓÒÀË</t>
  </si>
  <si>
    <t>ÝÐÝÃÒÝÉ ÃÓÒÀË</t>
  </si>
  <si>
    <t>Ýðýãòýé ºâëèéí ãóòàë, õàãàñ ò¿ðèéòýé</t>
  </si>
  <si>
    <t>Ýðýãòýé áîòèíê, øèðýí, ¿äýýñòýé</t>
  </si>
  <si>
    <t>Ýðýãòýé õ¿íèé ï¿¿ç, 41-43 ðàçìåð, Õÿòàä</t>
  </si>
  <si>
    <t>ÝÌÝÃÒÝÉ ÃÓÒÀË</t>
  </si>
  <si>
    <t>Ýìýãòýé ºâëèéí ãóòàë, øèðýí, óðò ò¿ðèéòýé, öàõèëãààíòàé, ýíãèéí, Õÿòàä</t>
  </si>
  <si>
    <t>Ýìýãòýé õàâàð, íàìðûí ãóòàë, øèðýí, áîãèíî ò¿ðèéòýé</t>
  </si>
  <si>
    <t>Ýìýãòýé õ¿íèé øèðýí òóôëè, õèéìýë àðüñàí äîòîðòîé, Õÿòàä</t>
  </si>
  <si>
    <t>ÕYYÕÄÈÉÍ ÃÓÒÀË</t>
  </si>
  <si>
    <t>Ýðýãòýé õ¿¿õäèéí ºâëèéí ï¿¿çýí ãóòàë, 36--38 ðàçìåð, Õÿòàä</t>
  </si>
  <si>
    <t xml:space="preserve">Áóðèàä ãóòàë, 3-5 насòàé õ¿¿õäèéí </t>
  </si>
  <si>
    <t xml:space="preserve">Õ¿¿õäèéí ï¿¿ç, Õÿòàä, 10-12 íàñíû õ¿¿õäèéí </t>
  </si>
  <si>
    <t>04.    ÎÐÎÍ ÑÓÓÖ, ÓÑ, ÖÀÕÈËÃÀÀÍ, ÕÈÉÍ ÁÎËÎÍ ÁÓÑÀÄ ÒYËØ</t>
  </si>
  <si>
    <t>04.1  ÎÐÎÍ ÑÓÓÖÍÛ ÒÅÕÍÈÊÈÉÍ ÁÎËÎÍ ÇÀÑÂÀÐÛÍ YÉË×ÈËÃÝÝ</t>
  </si>
  <si>
    <t>04.2.1  ÎÐÎÍ ÑÓÓÖÍÛ ÓÐÑÃÀË ÇÀÑÂÀÐÛÍ ÁÀÐÀÀ, ÌÀÒÅÐÈÀË</t>
  </si>
  <si>
    <t>Öàãààí òîñîí áóäàã, Õÿòàä, áàéøèíòàé</t>
  </si>
  <si>
    <t>Öåìåíò, Õÿòàä, 1óóò</t>
  </si>
  <si>
    <t>Öîíõíû øèë, 1ì2</t>
  </si>
  <si>
    <t>Õàäààñ, 40 ìì, êã</t>
  </si>
  <si>
    <t xml:space="preserve">Гэрийн мод </t>
  </si>
  <si>
    <t>04.2.2  ÎÐÎÍ ÑÓÓÖÍÛ ÒÅÕÍÈÊÈÉÍ ÁÎËÎÍ ÇÀÑÂÀÐÛÍ YÉË×ÈËÃÝÝ</t>
  </si>
  <si>
    <t>Îðîí ñóóöàíä çàñâàð õèéëãýõ õºëñ, 2 ºðºº áàéð</t>
  </si>
  <si>
    <t>04.2  ÓÑÀÍ ÕÀÍÃÀÌÆ ÁÎËÎÍ ÎÐÎÍ ÑÓÓÖÍÛ ÁÓÑÀÄ YÉË×ÈËÃÝÝ</t>
  </si>
  <si>
    <t>04.3.1  ÑÓÓÖÍÛ ÖÝÂÝÐ ÓÑÀÍ ÕÀÍÃÀÌÆÒÀÉ ÕÎËÁÎÎÒÎÉ ÇÀÐÄËÓÓÄ</t>
  </si>
  <si>
    <t>Öýâýð óñíû ¿íý, ñàðä, îðîí ñóóöíû àéëûí, 1 õ¿íèé</t>
  </si>
  <si>
    <t>Öýâýð óñ, ãýð õîðîîëîë, 1 ë</t>
  </si>
  <si>
    <t>04.3.2  ÕÎÃ ÕÀßÃÄÀËÒÀÉ ÕÎËÁÎÃÄÎÆ ÃÀÐÑÀÍ ÇÀÐÄÀË</t>
  </si>
  <si>
    <t>Õîã õàÿãäàë, îðîí ñóóöíû íýã ºðõèéí, ñàðä</t>
  </si>
  <si>
    <t xml:space="preserve">Õîã õàÿãäàë, ñàðä, гэр хорооллын 1 ºðõèéí </t>
  </si>
  <si>
    <t>04.3.3  ÁÎÕÈÐ ÓÑÒÀÉ ÕÎËÁÎÃÄÎÆ ÃÀÐÑÀÍ ÇÀÐÄÀË</t>
  </si>
  <si>
    <t>Áîõèð óñíû ¿íý, ñàðä, 1 õ¿íèé</t>
  </si>
  <si>
    <t>04.3.4  ÎÐÎÍ ÑÓÓÖÒÀÉ ÕÎËÁÎÃÄÑÎÍ ÁÓÑÀÄ ÇÀÐÄËÓÓÄ</t>
  </si>
  <si>
    <t>Çàñâàð ¿éë÷èëãýýíèé õºëñ (ÑªÕ-ñ àâàõ õºëñ)</t>
  </si>
  <si>
    <t>04.3  ÖÀÕÈËÃÀÀÍ, ÕÈÉÍ ÁÎËÎÍ ÁÓÑÀÄ ÒYËØ</t>
  </si>
  <si>
    <t>04.4.1  ÑÓÓÖÍÛ ÖÀÕÈËÃÀÀÍ ÕÀÍÃÀÌÆÒÀÉ ÕÎËÁÎÃÄÑÎÍ ÇÀÐÄËÓÓÄ</t>
  </si>
  <si>
    <t>Îðîí ñóóöíû öàõèëãààí, 1 êÂò</t>
  </si>
  <si>
    <t>Ãýð õîðîîëëûí öàõèëãààí, 1 êÂò</t>
  </si>
  <si>
    <t>04.4.2  ÕÀÒÓÓ ÒYËØ</t>
  </si>
  <si>
    <t>Ò¿ëøíèé ìîä, øóóäàéãààð</t>
  </si>
  <si>
    <t>Í¿¿ðñ, 1 òîíí</t>
  </si>
  <si>
    <t>04.4.3  ÕÀËÓÓÍ ÓÑ, ÓÓÐ, ÌªÑ</t>
  </si>
  <si>
    <t>Õàëóóí óñ, ñàðä, 1 õ¿íèé</t>
  </si>
  <si>
    <t>05.    ÃÝÐ ÀÕÓÉÍ ÒÀÂÈËÃÀ, ÃÝÐ ÀÕÓÉÍ ÁÀÐÀÀ</t>
  </si>
  <si>
    <t>05.1  ÃÝÐ ÀÕÓÉÍ ÒÀÂÈËÃÀ, ÕÝÐÝÃÑÝË, ÕÈÂÑ ÁÎËÎÍ ØÀËÍÛ ÁÓÑÀÄ ÄÝÂÑÃÝÐ</t>
  </si>
  <si>
    <t>05.1.1  ÃÝÐÈÉÍ ÒÀÂÈËÃÀ, ÕÝÐÝÃÑÝË</t>
  </si>
  <si>
    <t>Ìîäîí îð, хээтэй</t>
  </si>
  <si>
    <t>Ìîäîí àâäàð, хээтэй</t>
  </si>
  <si>
    <t>Äèâàí, гар хийцийн</t>
  </si>
  <si>
    <t>05.1.2  ÕÈÂÑ ÁÎËÎÍ ØÀËÍÛ ÁÓÑÀÄ ÄÝÂÑÃÝÐ</t>
  </si>
  <si>
    <t>Õèâñ, 2õ3ì õýìæýýòýé, ýíãèéí, "Ýðäýíýò õèâñ"</t>
  </si>
  <si>
    <t>Øàëíû õóëäààñ, Õÿòàä</t>
  </si>
  <si>
    <t>05.2  ÃÝÐ ÀÕÓÉÍ Î¨ÌÎË, ÍÝÕÌÝË ÝÄËÝË</t>
  </si>
  <si>
    <t>05.2.1  ÃÝÐ ÀÕÓÉÍ Î¨ÌÎË, ÍÝÕÌÝË ÝÄËÝË</t>
  </si>
  <si>
    <t>Îðíû á¿òýýëýã</t>
  </si>
  <si>
    <t>Õºâºíòýé õºíæèë, 1 õ¿íèé</t>
  </si>
  <si>
    <t>Îð, õºíæëèéí äààâóó</t>
  </si>
  <si>
    <t>Ãàð í¿¿ðèéí àë÷óóð, 30*60ñì</t>
  </si>
  <si>
    <t>05.3  ÃÝÐ ÀÕÓÉÍ ÖÀÕÈËÃÀÀÍ ÁÀÐÀÀ</t>
  </si>
  <si>
    <t>05.3.1  ÃÝÐ ÀÕÓÉÍ ÓÄÀÀÍ ÝÄÝËÃÝÝÒ ÖÀÕÈËÃÀÀÍ ÁÎËÎÍ ÁÓÑÀÄ ÁÀÐÀÀ</t>
  </si>
  <si>
    <t>Õºðãºã÷, Õÿòàä</t>
  </si>
  <si>
    <t>Óãààëãûí ìàøèí, õàãàñ àâòîìàò, Õÿòàä</t>
  </si>
  <si>
    <t>Öàõèëãààí èíä¿¿, Õÿòàä</t>
  </si>
  <si>
    <t>05.4  ÃÝÐ ÀÕÓÉÍ ØÈËÝÍ ÝÄËÝË, ÑÀÂ ÑÓÓËÃÀ</t>
  </si>
  <si>
    <t>05.4.1  ÃÝÐ ÀÕÓÉÍ ØÈËÝÍ ÝÄËÝË, ÑÀÂ ÑÓÓËÃÀ</t>
  </si>
  <si>
    <t>Äàíõ, íèêåëü, 3ë</t>
  </si>
  <si>
    <t>Öàéíû õàëóóí ñàâ, 2 ë</t>
  </si>
  <si>
    <t>Øààçàí àÿãà, Õÿòàä</t>
  </si>
  <si>
    <t>05.5  ÃÝÐ ÀÕÓÉ, ÖÝÖÝÐËÝÃÈÉÍ ÇÎÐÈÓËÀËÒÒÀÉ ÕªÄªËÌªÐÈÉÍ ÁÀÃÀÆ ÕÝÐÝÃÑÝË</t>
  </si>
  <si>
    <t>05.5.1  ÆÈÆÈÃ ÁÀÃÀÆ ÕÝÐÝÃÑÝË</t>
  </si>
  <si>
    <t>Òºìºð çóóõ, íèìãýí òºìðººð õèéñýí, ýíãèéí</t>
  </si>
  <si>
    <t>Хуруу зàé, 1.5â</t>
  </si>
  <si>
    <t>05.6  ÃÝÐ ÀÕÓÉÍ ÖÝÂÝÐËÝÃÝÝÍÈÉ ÁÎËÎÍ ÁÓÑÀÄ ÆÈÆÈÃ ÁÀÐÀÀ, ÃÝÐÈÉÍ YÉË×ÈËÃÝÝ</t>
  </si>
  <si>
    <t>05.6.1  ÃÝÐ ÀÕÓÉÍ ÁÀÐÀÀ</t>
  </si>
  <si>
    <t>Ýäèéí ñàâàí, ÎÊ</t>
  </si>
  <si>
    <t xml:space="preserve">Óãààëãûí íóíòàã, "OMO-99"  </t>
  </si>
  <si>
    <t xml:space="preserve">Àÿãà, òàâàã óãààã÷ øèíãýí </t>
  </si>
  <si>
    <t>Ëàà, , Ìîíëàà, íýã áîîäîë</t>
  </si>
  <si>
    <t>Ø¿äýíç, òîëãîé, Îðîñ</t>
  </si>
  <si>
    <t>06.    ÝÌ, ÒÀÐÈÀ, ÝÌÍÝËÃÈÉÍ YÉË×ÈËÃÝÝ</t>
  </si>
  <si>
    <t>06.1  ÝÌ, ÒÀÐÈÀ, ÝÌÍÝËÃÈÉÍ ÕÝÐÝÃÑÝË</t>
  </si>
  <si>
    <t>06.1.1  ÝÌ, ÒÀÐÈÀ</t>
  </si>
  <si>
    <t>Àñïèðèí, 10ø</t>
  </si>
  <si>
    <t>Àìïöèëëèí, 10ø</t>
  </si>
  <si>
    <t>Âèòàìèí "Ñ", ¿ðëýí, 50ø</t>
  </si>
  <si>
    <t>Õëîðôåíàìåí, Ìîíîñ</t>
  </si>
  <si>
    <t>Ïåíèöèëëèí, òàðèàãààð, 1 ñàÿ</t>
  </si>
  <si>
    <t>Êàëüöèõëîðèä, òàðèàãààð, 10 àìïóë</t>
  </si>
  <si>
    <t>Áèíò, äîòîîä</t>
  </si>
  <si>
    <t>06.2  ÀÌÁÓËÒÎÐÛÍ YÉË×ÈËÃÝÝ</t>
  </si>
  <si>
    <t>06.2.2  ØYÄÍÈÉ ÝÌÍÝËÃÈÉÍ YÉË×ÈËÃÝÝ</t>
  </si>
  <si>
    <t>Ø¿äíèé ýì÷èä ¿ç¿¿ëýõ, öåìåíòýí ïëîìáà òàâèóëàõ</t>
  </si>
  <si>
    <t>06.3  ÝÌÍÝËÝÃÒ ÕÝÂÒÝÆ YÇYYËÑÝÍ YÉË×ÈËÃÝÝ</t>
  </si>
  <si>
    <t>06.3.1  ÝÌÍÝËÝÃÒ ÕÝÂÒÝÆ YÇYYËÑÝÍ YÉË×ÈËÃÝÝ</t>
  </si>
  <si>
    <t>Ýìíýëãèéí îð õîíîãèéí õºëñ, ºäðèéí, äààòãàë îðîîã¿é</t>
  </si>
  <si>
    <t>07.    ÒÝÝÂÝÐ</t>
  </si>
  <si>
    <t>07.1  ÒÝÝÂÐÈÉÍ ÕÝÐÝÃÑËÈÉÍ ÕÓÄÀËÄÀÍ ÀÂÀËÒ</t>
  </si>
  <si>
    <t>07.1.1  ÀÂÒÎÌÀØÈÍ, ÌÎÒÎÖÈÊË</t>
  </si>
  <si>
    <t>Ìîòîöèêë (ìàøèí) ÈÆ Ïëàíåòà-5</t>
  </si>
  <si>
    <t>07.1.2  ÓÍÀÄÀÃ ÄÓÃÓÉ</t>
  </si>
  <si>
    <t>Óíàäàã äóãóé, Õÿòàä</t>
  </si>
  <si>
    <t>07.2  ÕÓÂÈÉÍ ÒÝÝÂÐÈÉÍ ÕÝÐÝÃÑËÈÉÍ ÇÀÑÂÀÐ, YÉË×ÈËÃÝÝ</t>
  </si>
  <si>
    <t>07.2.1  ÕÓÂÈÉÍ ÒÝÝÂÐÈÉÍ ÕÝÐÝÃÑËÈÉÍ ÑÝËÁÝÃ, ÕÝÐÝÃÑÝË</t>
  </si>
  <si>
    <t>Àâòîìàøèíû äóãóé</t>
  </si>
  <si>
    <t>07.2.2  ÕÓÂÈÉÍ ÒÝÝÂÐÈÉÍ ÕÝÐÝÃÑËÈÉÍ ØÀÒÀÕ, ÒÎÑËÎÕ ÌÀÒÅÐÈÀË</t>
  </si>
  <si>
    <t>Áåíçèí, À-80, 1 ëèòð</t>
  </si>
  <si>
    <t>Áåíçèí, À-92, 1 ëèòð</t>
  </si>
  <si>
    <t>Äèçåëèéí ò¿ëø, 1 ëèòð</t>
  </si>
  <si>
    <t>07.2.3  ÒÝÝÂÐÈÉÍ ÕÝÐÝÃÑËÈÉÍ ÇÀÑÂÀÐ, YÉË×ÈËÃÝÝ</t>
  </si>
  <si>
    <t>Ìàøèíû äóãóé íºõºõ õºëñ</t>
  </si>
  <si>
    <t>07.3  ÒÝÝÂÐÈÉÍ YÉË×ÈËÃÝÝ</t>
  </si>
  <si>
    <t>07.3.1  ÒªÌªÐ ÇÀÌÛÍ ÇÎÐ×ÈÃ× ÒÝÝÂÐÈÉÍ YÉË×ÈËÃÝÝ</t>
  </si>
  <si>
    <t>-</t>
  </si>
  <si>
    <t>ÓÁ-àéìãèéí òºâèéí òºìºð çàìûí õºëñ, òîì õ¿í, íýã òàëäàà, êóïå</t>
  </si>
  <si>
    <t>07.3.2  ÀÂÒÎ ÇÀÌÛÍ ÇÎÐ×ÈÃ× ÒÝÝÂÐÈÉÍ YÉË×ÈËÃÝÝ</t>
  </si>
  <si>
    <t>Àâòîáóñíû áèëåò, òîì õ¿í</t>
  </si>
  <si>
    <t>Õîò äîòîðõ òàêñèíû õºëñ, 1 êì</t>
  </si>
  <si>
    <t>ÓÁ-Àéìãèéí òºâèéí òàêñèíû õºëñ, íýã òàëäàà</t>
  </si>
  <si>
    <t>07.3.3  ÀÃÀÀÐÛÍ ÇÎÐ×ÈÃ× ÒÝÝÂÐÈÉÍ YÉË×ÈËÃÝÝ</t>
  </si>
  <si>
    <t>ÓÁ-àéìãèéí òºâèéí îíãîöíû áèëåò, òîì õ¿í, íýã òàëäàà</t>
  </si>
  <si>
    <t>08.    ÕÎËÁÎÎÍÛ ÕÝÐÝÃÑÝË, ØÓÓÄÀÍÃÈÉÍ YÉË×ÈËÃÝÝ</t>
  </si>
  <si>
    <t>08.1   ÕÎËÁÎÎÍÛ YÉË×ÈËÃÝÝ, ØÓÓÄÀÍÃÈÉÍ YÉË×ÈËÃÝÝ</t>
  </si>
  <si>
    <t>08.1.3  ÒÅËÅÔÎÍ ÓÒÀÑ, ÔÀÊÑÛÍ YÉË×ÈËÃÝÝ</t>
  </si>
  <si>
    <t>Ýíãèéí óòàñíààñ ýíãèéí óòàñ ðóó ÿðèõ 1 ìèíóòûí òàðèô</t>
  </si>
  <si>
    <t>Ìîáèêîìûí óðüä÷èëñàí òºëáºðò ¿éë÷èëãýýíèé  öýíýãëýã÷ êàðò, 60 õîíîãèéí ýðõòýé, 60 íýãæ</t>
  </si>
  <si>
    <t>Àéìãèéí òºâ-ÓÁ ðóó 3 ìèí óòñààð ÿðèõ õºëñ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</si>
  <si>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</si>
  <si>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</si>
  <si>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09.1.1  ÄÓÓ, ÄYÐÑÈÉÃ ÕYËÝÝÍ ÀÂÀÕ, ÁÈ×ËÝÃ ÕÈÉÕ, ÕÓÂÈËÀÕ ÒÎÍÎÃ ÒªÕªªÐªÌÆ</t>
  </si>
  <si>
    <t>ªíãºò òåëåâèçîð, 21"-èéí SHARP</t>
  </si>
  <si>
    <t>DVD òîãëóóëàã÷, Õÿòàä</t>
  </si>
  <si>
    <t>Ìàãíèòîôîí õºãæèì, Õÿòàä</t>
  </si>
  <si>
    <t>09.1.4  ÁÈ×ËÝÃ ÕÈÉÕ ÕÝÐÝÃÑÝË</t>
  </si>
  <si>
    <t>Çóðãèéí õàëüñ, 200 ìýäðýìæòýé, 36 êàäðòàé, Êîíèêà, Ôóæè</t>
  </si>
  <si>
    <t>Áè÷ëýãã¿é CD</t>
  </si>
  <si>
    <t>09.2   ×ªËªªÒ ÖÀÃ, ÑÎ¨ËÛÍ YÉË×ÈËÃÝÝ</t>
  </si>
  <si>
    <t>09.3.1  ×ªËªªÒ ÖÀÃÈÉÍ YÉË×ÈËÃÝÝ</t>
  </si>
  <si>
    <t>Çóðàãòûí ñàðûí õóðààìæ</t>
  </si>
  <si>
    <t xml:space="preserve">Êàáåëèéí òåëåâèçèéí ñàðûí õóðààìæ:  </t>
  </si>
  <si>
    <t>Çóðãèéí õàëüñ óãààëãàõ õºëñ, 10õ15ñì, Ôóæè Ôèëüì, Êîíèêà</t>
  </si>
  <si>
    <t>09.3.2  ÑÎ¨ËÛÍ YÉË×ÈËÃÝÝ</t>
  </si>
  <si>
    <t xml:space="preserve">Áèëëüÿðä òîãëîõ õºëñ, êëóáò </t>
  </si>
  <si>
    <t>09.3   ÍÎÌ, ÑÎÍÈÍ, ÁÈ×ÃÈÉÍ ÕÝÐÝÃÑÝË</t>
  </si>
  <si>
    <t>09.4.1  ÍÎÌ</t>
  </si>
  <si>
    <t>Ñóðàõ áè÷èã, 5-ð àíãèéí, Ìàòåìàòèê</t>
  </si>
  <si>
    <t>Ñóðàã÷èéí äýâòýð, äºðâºëæèí øóãàìòàé, 12 õóóäàñòàé</t>
  </si>
  <si>
    <t>09.4.2  ÑÎÍÈÍ, ÑÝÒÃYYË, ÁÓÑÀÄ ÒÎÃÒÌÎË ÕÝÂËÝË</t>
  </si>
  <si>
    <t>Орон нутгийн ñîíèíû óëèðëûí çàõèàëãà</t>
  </si>
  <si>
    <t>09.4.3  ÁÓÑÀÄ ÕÝÂËÝÌÝË ÇYÉËÑ</t>
  </si>
  <si>
    <t>Èë çàõèäàë</t>
  </si>
  <si>
    <t>09.4.4  ÁÈ×ÃÈÉÍ ÁÎËÎÍ ÇÓÐÃÈÉÍ ÕÝÐÝÃÑÝË</t>
  </si>
  <si>
    <t>Òîñîí áàë</t>
  </si>
  <si>
    <t>10.    ÁÎËÎÂÑÐÎËÛÍ YÉË×ÈËÃÝÝ</t>
  </si>
  <si>
    <t>10.1   ÁÎËÎÂÑÐÎËÛÍ YÉË×ÈËÃÝÝ</t>
  </si>
  <si>
    <t>10.1.1 ÄÝÝÄ ÁÎËÎÂÑÐÎË</t>
  </si>
  <si>
    <t>Óëñûí èõ, äýýä ñóðãóóëèéí æèëèéí ñóðãàëòûí òºëáºð</t>
  </si>
  <si>
    <t>11.    ÇÎ×ÈÄ ÁÓÓÄÀË, ÍÈÉÒÈÉÍ ÕÎÎË, ÄÎÒÓÓÐ ÁÀÉÐÍÛ YÉË×ÈËÃÝÝ</t>
  </si>
  <si>
    <t>11.1   ÍÈÉÒÈÉÍ ÕÎÎËÍÛ YÉË×ÈËÃÝÝ</t>
  </si>
  <si>
    <t>11.1.1 ÐÅÑÒÎÐÀÍ, ÊÀÔÅ, ÁÓÑÀÄ ÇÎÎÃÈÉÍ ÃÀÇÀÐ</t>
  </si>
  <si>
    <t>Çîîãèéí ãàçðûí õîîëíû ¿íý</t>
  </si>
  <si>
    <t>11.1.2 ÃÓÀÍÇ, ÖÀÉÍÛ ÃÀÇÀÐ</t>
  </si>
  <si>
    <t>Öýöýðëýãèéí õ¿¿õäèéí õîîëíû ìºíãº, 1 өдрийн</t>
  </si>
  <si>
    <t>11.2   ÇÎ×ÈÄ ÁÓÓÄÀË ÄÎÒÓÓÐ ÁÀÉÐÍÛ YÉË×ÈËÃÝÝ</t>
  </si>
  <si>
    <t>11.2.1  ÇÎ×ÈÄ ÁÓÓÄÀË, ÄÎÒУÓÐ ÁÀÉÐÍÛ YÉË×ÈËÃÝÝ</t>
  </si>
  <si>
    <t>Зочид буудлûí õºëñ, энгийн, 1 õ¿í, 1 хоног</t>
  </si>
  <si>
    <t>12.    ÁÓÑÀÄ ÁÀÐÀÀ, YÉË×ÈËÃÝÝ</t>
  </si>
  <si>
    <t>12.1   ÕÓÂÜ ÕYÍÄ ÕÀÍÄÑÀÍ YÉË×ÈËÃÝÝ</t>
  </si>
  <si>
    <t>12.1.1 YÑ×ÈÍ ÁÎËÎÍ ÃÎÎ ÑÀÉÕÍÛ YÉË×ÈËÃÝÝ</t>
  </si>
  <si>
    <t>Ýðýãòýé ¿ñ çàñóóëàõ õºëñ</t>
  </si>
  <si>
    <t>Ýìýãòýé ¿ñ çàñóóëàõ õºëñ, ýíãèéí òàéðàëò</t>
  </si>
  <si>
    <t>Íèéòèéí õàëóóí óñíû õºëñ, òîì õ¿í</t>
  </si>
  <si>
    <t>12.1.2 ÃÎÎ ÑÀÉÕÍÛ ÕÝÐÝÃÖÝÝÍÄ ÇÎÐÈÓËÑÀÍ ÁÓÑÀÄ ÝÄ ÇYÉËÑ, ÕÝÐÝÃÑËYYÄ</t>
  </si>
  <si>
    <t>Ýìýãòýé õ¿íèé í¿¿ðíèé ýíãýñýã</t>
  </si>
  <si>
    <t>Ãàð í¿¿ðèéí ñàâàí</t>
  </si>
  <si>
    <t>Yñíèé øàìïóíü, Clear</t>
  </si>
  <si>
    <t>Ø¿äíèé îî, Lucky mint</t>
  </si>
  <si>
    <t>Àðèóí öýâðèéí öààñ, áîîäîë, орос</t>
  </si>
  <si>
    <t>12.2   ÕÓÂÜ ÕYÍÈÉ ÝÄ ÇYÉË, ÕÝÐÝÃËÝË</t>
  </si>
  <si>
    <t>12.2.1 YÍÝÒ ÝÄËÝË, ÒªÐªË ÁYÐÈÉÍ ÖÀÃ</t>
  </si>
  <si>
    <t>Мөнгөн аяга, хээтэй, дунд гарын</t>
  </si>
  <si>
    <t>12.2.2 ÕÓÂÜ ÕYÍÈÉ ÁÓÑÀÄ ÝÄ ÇYÉËÑ</t>
  </si>
  <si>
    <t>Ñóðàã÷èéí ö¿íõ, Õÿòàä</t>
  </si>
  <si>
    <t>12.3   ÑÀÍÕYYÃÈÉÍ YÉË×ÈËÃÝÝ</t>
  </si>
  <si>
    <t>12.3.1 ÑÀÍÕYYÃÈÉÍ ÁÀÉÃÓÓËËÀÃÛÍ ØÓÓÄ ÁÓÑ YÉË×ÈËÃÝÝ</t>
  </si>
  <si>
    <t>Áàíêíû ¿éë÷èëãýýíèé õºëñ, ìºíãºí ãóéâóóëãûí øèìòãýë, дансгүй</t>
  </si>
  <si>
    <t>6.¯ÍÝ</t>
  </si>
  <si>
    <t>6.Price</t>
  </si>
  <si>
    <t xml:space="preserve">                            6.1  Àðõàíãàé àéìãèéí õýðýãëýýíèé áàðàà, ¿éë÷èëãýýíèé ¿íèéí èíäåêñ</t>
  </si>
  <si>
    <t xml:space="preserve"> 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</si>
  <si>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</si>
  <si>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</si>
  <si>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2008 II</t>
  </si>
  <si>
    <t>2007 II</t>
  </si>
  <si>
    <t>2007 XII</t>
  </si>
  <si>
    <t>2005 XII</t>
  </si>
  <si>
    <t>2008 I</t>
  </si>
  <si>
    <t>01.1.1 bread, flour and rice</t>
  </si>
  <si>
    <t>Flour, kg " Altan taria " kg</t>
  </si>
  <si>
    <t>Flour, kg " Ulaanbaatar " kg</t>
  </si>
  <si>
    <t>Flour, kg " Ulaanbaatar " grade 2, kg</t>
  </si>
  <si>
    <t>Macaroni, 1 kg /Makur/</t>
  </si>
  <si>
    <t>Macaroni, 1 kg /Altan taria/</t>
  </si>
  <si>
    <t>Bakery, kg / Khuns Ar /</t>
  </si>
  <si>
    <t xml:space="preserve">Biscuits </t>
  </si>
  <si>
    <t>Rice, kg</t>
  </si>
  <si>
    <t>Millet, kg</t>
  </si>
  <si>
    <t>01.1.2 meat and meat products</t>
  </si>
  <si>
    <t>Mutton, kg</t>
  </si>
  <si>
    <t>Beef, kg</t>
  </si>
  <si>
    <t>Horsemeat, kg</t>
  </si>
  <si>
    <t>Goat-meat, kg</t>
  </si>
  <si>
    <t>Animal interior</t>
  </si>
  <si>
    <t>Sausages, kg</t>
  </si>
  <si>
    <t>01.1.4 Milk and dairy products, egg</t>
  </si>
  <si>
    <t>Milk, litre</t>
  </si>
  <si>
    <t xml:space="preserve">Oulen </t>
  </si>
  <si>
    <t>Yoghurt, litre</t>
  </si>
  <si>
    <t>Kind of dried curds, candies, kg</t>
  </si>
  <si>
    <t>Fermented milk of mares, litre</t>
  </si>
  <si>
    <t>Dried milk, kg</t>
  </si>
  <si>
    <t>Eggs, piece</t>
  </si>
  <si>
    <t>01.1.5 kind of fat and oil</t>
  </si>
  <si>
    <t>Vegetables oil, liter</t>
  </si>
  <si>
    <t>Fat,kg</t>
  </si>
  <si>
    <t>Yellow oil, kg</t>
  </si>
  <si>
    <t>Butter, kg</t>
  </si>
  <si>
    <t>01.1.6 fruits</t>
  </si>
  <si>
    <t>Apple, Yellow, Chinese,  kg</t>
  </si>
  <si>
    <t>Mandarin, kg</t>
  </si>
  <si>
    <t>Raisins, Chinese, kg</t>
  </si>
  <si>
    <t>01.1.7 Vegetanles</t>
  </si>
  <si>
    <t>Potato , kg</t>
  </si>
  <si>
    <t>Carrot, kg</t>
  </si>
  <si>
    <t>Tumir, kg</t>
  </si>
  <si>
    <t>Cabbade, kg</t>
  </si>
  <si>
    <t>Onion, kg</t>
  </si>
  <si>
    <t xml:space="preserve">Cucumber, marinated </t>
  </si>
  <si>
    <t>Canned vegetables, "Urbanek", 630 gr</t>
  </si>
  <si>
    <t xml:space="preserve">                                                                 6.1-í ¿ðãýëæëýë    6.1 continuation</t>
  </si>
  <si>
    <t>2007 I</t>
  </si>
  <si>
    <t>01.1.8 sugar, jam, candies, chokolate and honey</t>
  </si>
  <si>
    <t>Sugar, kg</t>
  </si>
  <si>
    <t>Candies, kg</t>
  </si>
  <si>
    <t>Soft candy, Mishka, kg</t>
  </si>
  <si>
    <t>Milk Chocolate, "Alpen Gold", 100 gr</t>
  </si>
  <si>
    <t>Jam, Poland, 380gr</t>
  </si>
  <si>
    <t>01.1.9 Other foodstuffs</t>
  </si>
  <si>
    <t>Iodized salt, kg</t>
  </si>
  <si>
    <t>Mayonez, 500 gr</t>
  </si>
  <si>
    <t>Ketchup, 250 gr</t>
  </si>
  <si>
    <t>02.1 Un inntoxicate beverege</t>
  </si>
  <si>
    <t>01.2.1 All kind of cofe, tea and kakao</t>
  </si>
  <si>
    <t>Green tea, Georgea, 2 kg</t>
  </si>
  <si>
    <t>Pekoe tea, Lipton</t>
  </si>
  <si>
    <t>Beverage, Bitafit 1.5 l, apple</t>
  </si>
  <si>
    <t>Beverage '' Bidnii Undaa '' 1.0 l, MCS Coca Cola</t>
  </si>
  <si>
    <t>02.1 Intoxicate beverege</t>
  </si>
  <si>
    <t>02.1.1 Vodka and alcohol</t>
  </si>
  <si>
    <t>Vodka, 0.5 liter / Haraa /</t>
  </si>
  <si>
    <t>02.1.3 Beer</t>
  </si>
  <si>
    <t>Beer, Cass, 0.33 liter</t>
  </si>
  <si>
    <t>Cigarettes, Bulgaria, box / West /</t>
  </si>
  <si>
    <t>Cigarettes, Mongolia, box / Altan navch /</t>
  </si>
  <si>
    <t>Pipe tobacco, package</t>
  </si>
  <si>
    <t>03. Clothes, textiles goods and shoes</t>
  </si>
  <si>
    <t xml:space="preserve">03.1. Clothes, textiles goods </t>
  </si>
  <si>
    <t xml:space="preserve">03.1.1. Cotton textiles goods </t>
  </si>
  <si>
    <t>Textile for traditional garment "Deel", width 140 sm, meter</t>
  </si>
  <si>
    <t>Cloth " Daalimba " China, m</t>
  </si>
  <si>
    <t>Printed cotton fabrics, m</t>
  </si>
  <si>
    <t>Chinese silk with loose pattern, width 78 sm, m</t>
  </si>
  <si>
    <t>Carded wool, m</t>
  </si>
  <si>
    <t>03.1.2 All kind of clothes</t>
  </si>
  <si>
    <t>Men's ready-made clothes</t>
  </si>
  <si>
    <t>Men's winter jacket</t>
  </si>
  <si>
    <t>Suits, size 48, China</t>
  </si>
  <si>
    <t>Woolen sweater, 50 % wool, size 48</t>
  </si>
  <si>
    <t>Shirt with long sleeves, China</t>
  </si>
  <si>
    <t>Jeans pants, size 30-33</t>
  </si>
  <si>
    <t>Pants size 46-48, made of regular, China</t>
  </si>
  <si>
    <t>Men's T-shirt with short sleeves, 100 % cotton</t>
  </si>
  <si>
    <t>Men's under pants, 100 % cotton</t>
  </si>
  <si>
    <t>Socks,cotton</t>
  </si>
  <si>
    <t>Woman's ready-made clothes</t>
  </si>
  <si>
    <t>Women's overcoat by synthetic fur, size 46-48, China</t>
  </si>
  <si>
    <t xml:space="preserve">Women's warm overcoat </t>
  </si>
  <si>
    <t>Woman's uninside jackets, halp long, size 46-48, China</t>
  </si>
  <si>
    <t>Women's simple design suits, size 46-48, China</t>
  </si>
  <si>
    <t>Women's woolen sweater, China</t>
  </si>
  <si>
    <t>Long sleeves shirt, ceremonial</t>
  </si>
  <si>
    <t>Mini skirt, 50% poliestr</t>
  </si>
  <si>
    <t>Womans pants, size 46-48</t>
  </si>
  <si>
    <t>Woolen pants</t>
  </si>
  <si>
    <t>Brassiere, China</t>
  </si>
  <si>
    <t>Under pants, 100 % cotton fabrics</t>
  </si>
  <si>
    <t>Panty stocking, 100 % poliamid, China</t>
  </si>
  <si>
    <t>Socks, China</t>
  </si>
  <si>
    <t>Children's ready-made clothes</t>
  </si>
  <si>
    <t>Warm overcoat of children aged 6-7 years old</t>
  </si>
  <si>
    <t>Children's woolen sweater, 50 % wool, age for 7-8 years</t>
  </si>
  <si>
    <t>Boys sweater, white, China</t>
  </si>
  <si>
    <t>Children's jeans pants, simple design, 9-10 years, China</t>
  </si>
  <si>
    <t>Children's short sleeves T-Shirt, solid, 4-5 years, China</t>
  </si>
  <si>
    <t>Children's socks, 5-7 years, China</t>
  </si>
  <si>
    <t>03.1.3 Little things and accessories</t>
  </si>
  <si>
    <t>Mens wrapping, wooden cotton, china</t>
  </si>
  <si>
    <t>Mens leater mittens</t>
  </si>
  <si>
    <t>Woman's woolen hat</t>
  </si>
  <si>
    <t>03.2 Shoes</t>
  </si>
  <si>
    <t>03.2.1 All kind of shoes</t>
  </si>
  <si>
    <t>Men's shoes</t>
  </si>
  <si>
    <t>Men's winter boots</t>
  </si>
  <si>
    <t>Men's shoes, skin, shoe-laces</t>
  </si>
  <si>
    <t xml:space="preserve">Men's sport boots, size 41-43, China </t>
  </si>
  <si>
    <t>Woman's shoes</t>
  </si>
  <si>
    <t>Women's winter leather high boot with zipper, size 37-38, China</t>
  </si>
  <si>
    <t>Women's spring shoes, size 37-38, China</t>
  </si>
  <si>
    <t>Women's leather shoes, simple design, China</t>
  </si>
  <si>
    <t>Childrens shoes</t>
  </si>
  <si>
    <t>Childrens winter boots size 36-38</t>
  </si>
  <si>
    <t>Childrens buriad boots, age of 3-5</t>
  </si>
  <si>
    <t>Children's false leather sport shoes, Chinese</t>
  </si>
  <si>
    <t>04. Household, water, gas and other fuel</t>
  </si>
  <si>
    <t>04.1 Householding tehnik and correction service</t>
  </si>
  <si>
    <t>04.2.1 Householding flow correction's goods and materials</t>
  </si>
  <si>
    <t>White oil paint , liter</t>
  </si>
  <si>
    <t>Cement, 1 bags, China</t>
  </si>
  <si>
    <t>Window glass 1m2</t>
  </si>
  <si>
    <t>Spike, 40 mm, kg</t>
  </si>
  <si>
    <t>Complex ger</t>
  </si>
  <si>
    <t>Dwelling maintainance, 2 room</t>
  </si>
  <si>
    <t>04.2 Householding supply of water and other service</t>
  </si>
  <si>
    <t>Monthly pure water use fees per capita</t>
  </si>
  <si>
    <t>Pure water, household, 1 litre</t>
  </si>
  <si>
    <t>04.3.2 Sweepings expenses</t>
  </si>
  <si>
    <t>Carbage, per capita</t>
  </si>
  <si>
    <t>04.3.3 Dirty water's expenses</t>
  </si>
  <si>
    <t>Sewage water use fees, per capita</t>
  </si>
  <si>
    <t>04.3.4 Householding other expenses</t>
  </si>
  <si>
    <t>Mountly housing space fees, 1 m2</t>
  </si>
  <si>
    <t>Õàëààëò, 1ì2</t>
  </si>
  <si>
    <t>Monthly heating fees 1 m2</t>
  </si>
  <si>
    <t>04. Electricity, gas and other fuel</t>
  </si>
  <si>
    <t xml:space="preserve">Electricity, 1 kilo watt </t>
  </si>
  <si>
    <t>Electricity, 1 kilo watt</t>
  </si>
  <si>
    <t>04.4.2 Hard fuel</t>
  </si>
  <si>
    <t>Fire wood</t>
  </si>
  <si>
    <t xml:space="preserve">Coal, ton </t>
  </si>
  <si>
    <t>04.4.3 Hot water, steam and ice</t>
  </si>
  <si>
    <t>Hot water use fees, per capita</t>
  </si>
  <si>
    <t>05. Housekeeping furniture and housekeeping goods</t>
  </si>
  <si>
    <t>05. Housekeeping furniture and means</t>
  </si>
  <si>
    <t>Wooden bed,, have a pattern</t>
  </si>
  <si>
    <t>Wooden avdar, have a pattern</t>
  </si>
  <si>
    <t>Bed, make a hand</t>
  </si>
  <si>
    <t>05.1.2 Carpet and other floor covering</t>
  </si>
  <si>
    <t>"Erdenet" carpet,  2x3 m</t>
  </si>
  <si>
    <t>Linoleum, China</t>
  </si>
  <si>
    <t>5.2 Housekeeping sewn,woven things</t>
  </si>
  <si>
    <t>5.2.1 Housekeeping sewn,woven things</t>
  </si>
  <si>
    <t>Bedspread</t>
  </si>
  <si>
    <t>Wadded blanket 1 person</t>
  </si>
  <si>
    <t xml:space="preserve">Bed sheets </t>
  </si>
  <si>
    <t>Hand towel, 30*60 cm</t>
  </si>
  <si>
    <t>05.3 Housekeeping electrical goods</t>
  </si>
  <si>
    <t xml:space="preserve"> Refrigerator, China</t>
  </si>
  <si>
    <t>Washing machine, half automat, China</t>
  </si>
  <si>
    <t>Iron, China</t>
  </si>
  <si>
    <t>05.4 Housekeeping glasses things and utensils</t>
  </si>
  <si>
    <t>05.4.1 Housekeeping glasses things and utensils</t>
  </si>
  <si>
    <t>Teakettle, China, nickel, 2 liters</t>
  </si>
  <si>
    <t>Thermos, 2 liters volume</t>
  </si>
  <si>
    <t>Porcelain cup,China</t>
  </si>
  <si>
    <t>05.5.1 Little instrument and means</t>
  </si>
  <si>
    <t>Stove, shallow iron, normal</t>
  </si>
  <si>
    <t>little battery, 1.5w</t>
  </si>
  <si>
    <t>05.6.1 Housekeeping goods</t>
  </si>
  <si>
    <t>Laundry soap"OK", weight 200 gr</t>
  </si>
  <si>
    <t>Laundry detergent "OMO-99"</t>
  </si>
  <si>
    <t>Cur washerliquid</t>
  </si>
  <si>
    <t>Candle, piece</t>
  </si>
  <si>
    <t>Match, pack Russia</t>
  </si>
  <si>
    <t>06. Drug, injection and hospital's service</t>
  </si>
  <si>
    <t>06.1 Drug, injection and hospital's means</t>
  </si>
  <si>
    <t>06.1.1 Drug and injection</t>
  </si>
  <si>
    <t>Aspirin, 10 tablets</t>
  </si>
  <si>
    <t>Ampicillin, oral, 10 tablets</t>
  </si>
  <si>
    <t>Vitamin "C", 50 tablets</t>
  </si>
  <si>
    <t>Kholorfinamin, Monos</t>
  </si>
  <si>
    <t>Pennicllin , injection, mln</t>
  </si>
  <si>
    <t>Kaltsi kholorid injection, 10 ampul</t>
  </si>
  <si>
    <t>Bint</t>
  </si>
  <si>
    <t>06.2 out-patients department</t>
  </si>
  <si>
    <t>06.2.2 Tooth klinic's service</t>
  </si>
  <si>
    <t xml:space="preserve">Medical charge for dentist </t>
  </si>
  <si>
    <t>06.5 To go to hospital demonstrate service</t>
  </si>
  <si>
    <t>Payment of hospitals and day's insurance not on substitute</t>
  </si>
  <si>
    <t>07. Transport</t>
  </si>
  <si>
    <t>07.1 To buy transport means</t>
  </si>
  <si>
    <t>07.1.1 Motor vehicle and motorcycle</t>
  </si>
  <si>
    <t>Motorcycle, "Ij planeta-5"</t>
  </si>
  <si>
    <t>07.1.2 bicycle</t>
  </si>
  <si>
    <t>Bicycle, Chinese</t>
  </si>
  <si>
    <t>07.2 Own transport means correction and service</t>
  </si>
  <si>
    <t>07.2.1  Own transport means spare parts and service</t>
  </si>
  <si>
    <t xml:space="preserve"> Automobile wheel</t>
  </si>
  <si>
    <t>Petrolium A-80, 1 litre</t>
  </si>
  <si>
    <t>Petrolium A-92, 1 litre</t>
  </si>
  <si>
    <t>Diesel engine, 1 litre</t>
  </si>
  <si>
    <t>07.2.3 Transport means correction and service</t>
  </si>
  <si>
    <t>Patch Wheel</t>
  </si>
  <si>
    <t>Railway ticket fare</t>
  </si>
  <si>
    <t>Bus fare, adult</t>
  </si>
  <si>
    <t>Taxi service fare, 1 km</t>
  </si>
  <si>
    <t>Payment Taxi, 1 around</t>
  </si>
  <si>
    <t>07.3.3 Air trans</t>
  </si>
  <si>
    <t>Airticket fare</t>
  </si>
  <si>
    <t>08. Communication</t>
  </si>
  <si>
    <t>08.1.3 Te4lephone aqnd fax service</t>
  </si>
  <si>
    <t>Speak regular phone from regular phone 1 minute</t>
  </si>
  <si>
    <t>Mobicom's 60 day,s phone card</t>
  </si>
  <si>
    <t>UB-Arhangai tel, call, 3 min</t>
  </si>
  <si>
    <t>Color TV, 21 inch's SHARP</t>
  </si>
  <si>
    <t>Playing DVD, China</t>
  </si>
  <si>
    <t>CD unspelling</t>
  </si>
  <si>
    <t>Mounthly charge of National TV</t>
  </si>
  <si>
    <t>Mounthly charge of kabel</t>
  </si>
  <si>
    <t>Playing billiard, club</t>
  </si>
  <si>
    <t>Textbook of Mathematik, 5 grade</t>
  </si>
  <si>
    <t>Notebook, Mongolia, piece</t>
  </si>
  <si>
    <t>Hometown paper,s order period</t>
  </si>
  <si>
    <t xml:space="preserve"> Post card</t>
  </si>
  <si>
    <t>Letters and painting means</t>
  </si>
  <si>
    <t>Ball-point pen</t>
  </si>
  <si>
    <t>10. Education's service</t>
  </si>
  <si>
    <t>10.1  Education's service</t>
  </si>
  <si>
    <t>10.1.1 University education</t>
  </si>
  <si>
    <t>Annual education tuition</t>
  </si>
  <si>
    <t>11. Hotel, public  cotering and hostel for student's service</t>
  </si>
  <si>
    <t>11.1 Public cotering service</t>
  </si>
  <si>
    <t>11.1.1 Restoran, café and other snack bar</t>
  </si>
  <si>
    <t>Canteen dish</t>
  </si>
  <si>
    <t>Kindergarten attendance fees</t>
  </si>
  <si>
    <t>11.2  Hotel,  and hostel for student's service</t>
  </si>
  <si>
    <t>Hotel pay, regular, 1 person, 1 day</t>
  </si>
  <si>
    <t>12 Other good's and service</t>
  </si>
  <si>
    <t>12.1.1 Hairdresser and beaties service</t>
  </si>
  <si>
    <t>Men's hair cut</t>
  </si>
  <si>
    <t>Womans hair cut</t>
  </si>
  <si>
    <t>Public hot water</t>
  </si>
  <si>
    <t>Beaty soap</t>
  </si>
  <si>
    <t>Shampoo, Clear</t>
  </si>
  <si>
    <t>Toothpaste, Lucky mint</t>
  </si>
  <si>
    <t>Toilet paper, Russia</t>
  </si>
  <si>
    <t>12.2 Human being things and means</t>
  </si>
  <si>
    <t>Human being things and means</t>
  </si>
  <si>
    <t>Silver cup, patterned, middle</t>
  </si>
  <si>
    <t xml:space="preserve">12.2.2 Human being  other thing </t>
  </si>
  <si>
    <t>Pupil,s bag</t>
  </si>
  <si>
    <t>12.3 Financial service</t>
  </si>
  <si>
    <t>Financial organizations not straight service</t>
  </si>
  <si>
    <t>Remittance deduction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</si>
  <si>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</si>
  <si>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</si>
  <si>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>ÅÐªÍÕÈÉ ÈÍÄÅÊÑ</t>
  </si>
  <si>
    <t>OVERALL INDEX</t>
  </si>
  <si>
    <t>01. Foodstuffs and unintoxicating beverege</t>
  </si>
  <si>
    <t>FOODSTUFFS</t>
  </si>
  <si>
    <t>01.2 Unintoxicating beverege</t>
  </si>
  <si>
    <t>02. Intoxicating beverege and smoke</t>
  </si>
  <si>
    <t>02.1 Intoxicating beverege</t>
  </si>
  <si>
    <t>02.2 Smoke</t>
  </si>
  <si>
    <t>03. Clothes, material and shoes</t>
  </si>
  <si>
    <t>03.1 Clothes and material</t>
  </si>
  <si>
    <t>03.1.1 Cotton and material</t>
  </si>
  <si>
    <t>Man's prepared clothes</t>
  </si>
  <si>
    <t>Woman's prepared clothes</t>
  </si>
  <si>
    <t>Childrens prepared clothes</t>
  </si>
  <si>
    <t>03.1.3 Little things and means</t>
  </si>
  <si>
    <t>06.01. Drug, injection and hospital's means</t>
  </si>
  <si>
    <t>06.2 Out-Patients department's service</t>
  </si>
  <si>
    <t>07.3 Conveyances service</t>
  </si>
  <si>
    <t>08.1 Communication</t>
  </si>
  <si>
    <t>09. Freetime and cultures goods and service</t>
  </si>
  <si>
    <t>09.2 Freetime and culturesservice</t>
  </si>
  <si>
    <t>09.3 Book, newspaper, writes things</t>
  </si>
  <si>
    <t>10 Education service</t>
  </si>
  <si>
    <t>10.1 Education service</t>
  </si>
  <si>
    <t>111  Hotel and hostel for students service</t>
  </si>
  <si>
    <t>11.1. Public cotering service</t>
  </si>
  <si>
    <t>11.2 Hotel and hostel for students service</t>
  </si>
  <si>
    <t>12 Other goods and service</t>
  </si>
  <si>
    <t>12.1 Human being to apply service</t>
  </si>
  <si>
    <t>12.3 Fiancial service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</si>
</sst>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_ * #,##0.00_ ;_ * \-#,##0.00_ ;_ * &quot;-&quot;??_ ;_ @_ "/>
    <numFmt numFmtId="197" formatCode="_ * #,##0.0_ ;_ * \-#,##0.0_ ;_ * &quot;-&quot;??_ ;_ @_ "/>
  </numFmts>
  <fonts count="126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sz val="6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b/>
      <sz val="10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sz val="8"/>
      <name val="NewtonCTT"/>
      <family val="0"/>
    </font>
    <font>
      <vertAlign val="superscript"/>
      <sz val="10"/>
      <name val="Arial Mon"/>
      <family val="2"/>
    </font>
    <font>
      <i/>
      <sz val="10"/>
      <name val="Arial Mon"/>
      <family val="2"/>
    </font>
    <font>
      <i/>
      <vertAlign val="superscript"/>
      <sz val="10"/>
      <name val="Arial Mon"/>
      <family val="2"/>
    </font>
    <font>
      <i/>
      <sz val="10"/>
      <name val="Times New Roman Mon"/>
      <family val="1"/>
    </font>
    <font>
      <sz val="8"/>
      <name val="Arial"/>
      <family val="2"/>
    </font>
    <font>
      <b/>
      <sz val="8"/>
      <name val="Dutch Mon"/>
      <family val="0"/>
    </font>
    <font>
      <sz val="9"/>
      <name val="Arial"/>
      <family val="2"/>
    </font>
    <font>
      <b/>
      <sz val="6"/>
      <name val="Arial Mon"/>
      <family val="2"/>
    </font>
    <font>
      <sz val="6"/>
      <name val="Arial"/>
      <family val="0"/>
    </font>
    <font>
      <sz val="12"/>
      <name val="Arial Mon"/>
      <family val="2"/>
    </font>
    <font>
      <i/>
      <sz val="8"/>
      <name val="Arial"/>
      <family val="2"/>
    </font>
    <font>
      <sz val="7.5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 Mon"/>
      <family val="1"/>
    </font>
    <font>
      <b/>
      <sz val="11"/>
      <name val="Times New Roman Mon"/>
      <family val="1"/>
    </font>
    <font>
      <sz val="11"/>
      <name val="Times New Roman Mon"/>
      <family val="1"/>
    </font>
    <font>
      <b/>
      <sz val="11"/>
      <name val="Arial Mon"/>
      <family val="2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i/>
      <sz val="9"/>
      <name val="Arial Mon"/>
      <family val="2"/>
    </font>
    <font>
      <b/>
      <sz val="9"/>
      <name val="Times New Roman Mon"/>
      <family val="1"/>
    </font>
    <font>
      <sz val="10"/>
      <name val="Courier"/>
      <family val="3"/>
    </font>
    <font>
      <b/>
      <sz val="10"/>
      <color indexed="10"/>
      <name val="Arial Mon"/>
      <family val="2"/>
    </font>
    <font>
      <b/>
      <sz val="8"/>
      <color indexed="17"/>
      <name val="Arial Mon"/>
      <family val="2"/>
    </font>
    <font>
      <b/>
      <sz val="10"/>
      <color indexed="17"/>
      <name val="Arial Mon"/>
      <family val="2"/>
    </font>
    <font>
      <sz val="8"/>
      <color indexed="12"/>
      <name val="Arial Mon"/>
      <family val="2"/>
    </font>
    <font>
      <i/>
      <sz val="9"/>
      <color indexed="12"/>
      <name val="Arial Mon"/>
      <family val="2"/>
    </font>
    <font>
      <sz val="9"/>
      <color indexed="10"/>
      <name val="Arial Mon"/>
      <family val="2"/>
    </font>
    <font>
      <sz val="9"/>
      <color indexed="12"/>
      <name val="Arial Mon"/>
      <family val="2"/>
    </font>
    <font>
      <sz val="9"/>
      <color indexed="8"/>
      <name val="Arial Mon"/>
      <family val="2"/>
    </font>
    <font>
      <b/>
      <sz val="9"/>
      <color indexed="10"/>
      <name val="Arial Mon"/>
      <family val="2"/>
    </font>
    <font>
      <b/>
      <sz val="9"/>
      <color indexed="17"/>
      <name val="Arial Mon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Arial BSB"/>
      <family val="0"/>
    </font>
    <font>
      <sz val="7"/>
      <color indexed="12"/>
      <name val="Arial Mon"/>
      <family val="2"/>
    </font>
    <font>
      <b/>
      <sz val="7"/>
      <color indexed="12"/>
      <name val="Arial Mon"/>
      <family val="2"/>
    </font>
    <font>
      <sz val="7"/>
      <color indexed="8"/>
      <name val="Arial Mon"/>
      <family val="2"/>
    </font>
    <font>
      <i/>
      <sz val="7"/>
      <color indexed="12"/>
      <name val="Arial Mon"/>
      <family val="2"/>
    </font>
    <font>
      <sz val="6.5"/>
      <color indexed="12"/>
      <name val="Arial Mon"/>
      <family val="2"/>
    </font>
    <font>
      <b/>
      <sz val="7"/>
      <color indexed="17"/>
      <name val="Arial Mon"/>
      <family val="2"/>
    </font>
    <font>
      <sz val="7"/>
      <name val="Arial"/>
      <family val="2"/>
    </font>
    <font>
      <sz val="7"/>
      <color indexed="10"/>
      <name val="Arial Mon"/>
      <family val="2"/>
    </font>
    <font>
      <sz val="6.5"/>
      <name val="Arial Mon"/>
      <family val="2"/>
    </font>
    <font>
      <sz val="9"/>
      <color indexed="17"/>
      <name val="Arial Mon"/>
      <family val="2"/>
    </font>
    <font>
      <i/>
      <sz val="7"/>
      <color indexed="17"/>
      <name val="Arial Mon"/>
      <family val="2"/>
    </font>
    <font>
      <sz val="7"/>
      <color indexed="17"/>
      <name val="Arial Mon"/>
      <family val="2"/>
    </font>
    <font>
      <b/>
      <sz val="7"/>
      <color indexed="10"/>
      <name val="Arial Mon"/>
      <family val="2"/>
    </font>
    <font>
      <b/>
      <i/>
      <sz val="9"/>
      <color indexed="17"/>
      <name val="Arial Mon"/>
      <family val="2"/>
    </font>
    <font>
      <sz val="6"/>
      <color indexed="8"/>
      <name val="Times New Roman"/>
      <family val="0"/>
    </font>
    <font>
      <sz val="10"/>
      <color indexed="8"/>
      <name val="Times New Roman"/>
      <family val="0"/>
    </font>
    <font>
      <sz val="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0" applyNumberFormat="0" applyBorder="0" applyAlignment="0" applyProtection="0"/>
    <xf numFmtId="0" fontId="112" fillId="27" borderId="1" applyNumberFormat="0" applyAlignment="0" applyProtection="0"/>
    <xf numFmtId="0" fontId="11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9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9" fillId="30" borderId="1" applyNumberFormat="0" applyAlignment="0" applyProtection="0"/>
    <xf numFmtId="0" fontId="120" fillId="0" borderId="6" applyNumberFormat="0" applyFill="0" applyAlignment="0" applyProtection="0"/>
    <xf numFmtId="0" fontId="12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78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2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0" xfId="0" applyFont="1" applyAlignment="1">
      <alignment/>
    </xf>
    <xf numFmtId="0" fontId="6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justify" textRotation="90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Alignment="1">
      <alignment horizontal="left"/>
    </xf>
    <xf numFmtId="0" fontId="21" fillId="0" borderId="17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7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8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30" fillId="0" borderId="0" xfId="0" applyFont="1" applyAlignment="1">
      <alignment/>
    </xf>
    <xf numFmtId="176" fontId="25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2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1" fontId="8" fillId="0" borderId="17" xfId="0" applyNumberFormat="1" applyFont="1" applyBorder="1" applyAlignment="1">
      <alignment/>
    </xf>
    <xf numFmtId="0" fontId="21" fillId="0" borderId="17" xfId="0" applyFont="1" applyBorder="1" applyAlignment="1">
      <alignment horizontal="center"/>
    </xf>
    <xf numFmtId="176" fontId="21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13" fillId="0" borderId="0" xfId="0" applyFont="1" applyAlignment="1">
      <alignment textRotation="90"/>
    </xf>
    <xf numFmtId="0" fontId="2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18" fillId="0" borderId="15" xfId="0" applyFont="1" applyBorder="1" applyAlignment="1">
      <alignment/>
    </xf>
    <xf numFmtId="176" fontId="7" fillId="0" borderId="12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76" fontId="21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18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15" xfId="0" applyFont="1" applyBorder="1" applyAlignment="1">
      <alignment/>
    </xf>
    <xf numFmtId="0" fontId="21" fillId="0" borderId="22" xfId="0" applyFont="1" applyBorder="1" applyAlignment="1">
      <alignment/>
    </xf>
    <xf numFmtId="176" fontId="18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3" xfId="0" applyFont="1" applyBorder="1" applyAlignment="1">
      <alignment/>
    </xf>
    <xf numFmtId="176" fontId="21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1" fillId="0" borderId="17" xfId="0" applyFont="1" applyBorder="1" applyAlignment="1">
      <alignment/>
    </xf>
    <xf numFmtId="0" fontId="34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5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6" fontId="21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176" fontId="12" fillId="0" borderId="0" xfId="0" applyNumberFormat="1" applyFont="1" applyBorder="1" applyAlignment="1">
      <alignment/>
    </xf>
    <xf numFmtId="0" fontId="9" fillId="0" borderId="0" xfId="0" applyFont="1" applyAlignment="1">
      <alignment textRotation="135"/>
    </xf>
    <xf numFmtId="0" fontId="9" fillId="0" borderId="0" xfId="0" applyFont="1" applyAlignment="1">
      <alignment textRotation="45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191" fontId="7" fillId="0" borderId="0" xfId="42" applyNumberFormat="1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25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3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87" applyNumberFormat="1" applyFont="1" applyFill="1" applyBorder="1" applyAlignment="1">
      <alignment/>
      <protection/>
    </xf>
    <xf numFmtId="0" fontId="6" fillId="0" borderId="20" xfId="0" applyFont="1" applyBorder="1" applyAlignment="1">
      <alignment horizontal="left" vertical="justify"/>
    </xf>
    <xf numFmtId="0" fontId="11" fillId="0" borderId="14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6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1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4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31" fillId="0" borderId="22" xfId="0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95" applyFont="1" applyBorder="1" applyAlignment="1">
      <alignment horizontal="right"/>
      <protection/>
    </xf>
    <xf numFmtId="0" fontId="11" fillId="0" borderId="17" xfId="95" applyFont="1" applyBorder="1" applyAlignment="1">
      <alignment horizontal="right"/>
      <protection/>
    </xf>
    <xf numFmtId="176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93" applyFont="1">
      <alignment/>
      <protection/>
    </xf>
    <xf numFmtId="0" fontId="6" fillId="0" borderId="0" xfId="93" applyFont="1" applyBorder="1">
      <alignment/>
      <protection/>
    </xf>
    <xf numFmtId="0" fontId="22" fillId="0" borderId="0" xfId="93" applyFont="1" applyBorder="1">
      <alignment/>
      <protection/>
    </xf>
    <xf numFmtId="0" fontId="28" fillId="0" borderId="0" xfId="93" applyFont="1" applyBorder="1">
      <alignment/>
      <protection/>
    </xf>
    <xf numFmtId="14" fontId="6" fillId="0" borderId="0" xfId="93" applyNumberFormat="1" applyFont="1" applyBorder="1">
      <alignment/>
      <protection/>
    </xf>
    <xf numFmtId="14" fontId="6" fillId="0" borderId="0" xfId="93" applyNumberFormat="1" applyFont="1">
      <alignment/>
      <protection/>
    </xf>
    <xf numFmtId="0" fontId="6" fillId="0" borderId="12" xfId="93" applyFont="1" applyBorder="1">
      <alignment/>
      <protection/>
    </xf>
    <xf numFmtId="0" fontId="6" fillId="0" borderId="10" xfId="93" applyFont="1" applyBorder="1">
      <alignment/>
      <protection/>
    </xf>
    <xf numFmtId="0" fontId="10" fillId="0" borderId="10" xfId="93" applyFont="1" applyBorder="1">
      <alignment/>
      <protection/>
    </xf>
    <xf numFmtId="0" fontId="10" fillId="0" borderId="12" xfId="93" applyFont="1" applyBorder="1">
      <alignment/>
      <protection/>
    </xf>
    <xf numFmtId="0" fontId="10" fillId="0" borderId="20" xfId="93" applyFont="1" applyBorder="1">
      <alignment/>
      <protection/>
    </xf>
    <xf numFmtId="0" fontId="10" fillId="0" borderId="22" xfId="93" applyFont="1" applyBorder="1">
      <alignment/>
      <protection/>
    </xf>
    <xf numFmtId="0" fontId="10" fillId="0" borderId="11" xfId="93" applyFont="1" applyBorder="1">
      <alignment/>
      <protection/>
    </xf>
    <xf numFmtId="0" fontId="10" fillId="0" borderId="0" xfId="93" applyFont="1" applyBorder="1">
      <alignment/>
      <protection/>
    </xf>
    <xf numFmtId="0" fontId="6" fillId="0" borderId="13" xfId="93" applyFont="1" applyBorder="1">
      <alignment/>
      <protection/>
    </xf>
    <xf numFmtId="0" fontId="40" fillId="0" borderId="13" xfId="93" applyFont="1" applyBorder="1">
      <alignment/>
      <protection/>
    </xf>
    <xf numFmtId="0" fontId="40" fillId="0" borderId="0" xfId="93" applyFont="1" applyBorder="1">
      <alignment/>
      <protection/>
    </xf>
    <xf numFmtId="0" fontId="10" fillId="0" borderId="18" xfId="93" applyFont="1" applyBorder="1">
      <alignment/>
      <protection/>
    </xf>
    <xf numFmtId="0" fontId="10" fillId="0" borderId="14" xfId="93" applyFont="1" applyBorder="1">
      <alignment/>
      <protection/>
    </xf>
    <xf numFmtId="0" fontId="10" fillId="0" borderId="13" xfId="93" applyFont="1" applyBorder="1" applyAlignment="1">
      <alignment horizontal="center"/>
      <protection/>
    </xf>
    <xf numFmtId="0" fontId="40" fillId="0" borderId="0" xfId="93" applyFont="1" applyBorder="1" applyAlignment="1">
      <alignment horizontal="center"/>
      <protection/>
    </xf>
    <xf numFmtId="0" fontId="10" fillId="0" borderId="0" xfId="93" applyFont="1" applyBorder="1" applyAlignment="1">
      <alignment horizontal="center"/>
      <protection/>
    </xf>
    <xf numFmtId="0" fontId="10" fillId="0" borderId="21" xfId="93" applyFont="1" applyBorder="1">
      <alignment/>
      <protection/>
    </xf>
    <xf numFmtId="0" fontId="40" fillId="0" borderId="24" xfId="93" applyFont="1" applyBorder="1">
      <alignment/>
      <protection/>
    </xf>
    <xf numFmtId="0" fontId="40" fillId="0" borderId="18" xfId="93" applyFont="1" applyBorder="1">
      <alignment/>
      <protection/>
    </xf>
    <xf numFmtId="0" fontId="10" fillId="0" borderId="13" xfId="93" applyFont="1" applyBorder="1">
      <alignment/>
      <protection/>
    </xf>
    <xf numFmtId="0" fontId="40" fillId="0" borderId="14" xfId="93" applyFont="1" applyBorder="1">
      <alignment/>
      <protection/>
    </xf>
    <xf numFmtId="0" fontId="10" fillId="0" borderId="17" xfId="93" applyFont="1" applyBorder="1">
      <alignment/>
      <protection/>
    </xf>
    <xf numFmtId="0" fontId="10" fillId="0" borderId="15" xfId="93" applyFont="1" applyBorder="1">
      <alignment/>
      <protection/>
    </xf>
    <xf numFmtId="0" fontId="10" fillId="0" borderId="16" xfId="93" applyFont="1" applyBorder="1">
      <alignment/>
      <protection/>
    </xf>
    <xf numFmtId="0" fontId="40" fillId="0" borderId="16" xfId="93" applyFont="1" applyBorder="1">
      <alignment/>
      <protection/>
    </xf>
    <xf numFmtId="0" fontId="40" fillId="0" borderId="17" xfId="93" applyFont="1" applyBorder="1">
      <alignment/>
      <protection/>
    </xf>
    <xf numFmtId="0" fontId="40" fillId="0" borderId="0" xfId="0" applyFont="1" applyAlignment="1">
      <alignment horizontal="left"/>
    </xf>
    <xf numFmtId="176" fontId="3" fillId="0" borderId="0" xfId="93" applyNumberFormat="1" applyFont="1" applyBorder="1" applyAlignment="1">
      <alignment horizontal="right"/>
      <protection/>
    </xf>
    <xf numFmtId="176" fontId="10" fillId="0" borderId="0" xfId="93" applyNumberFormat="1" applyFont="1">
      <alignment/>
      <protection/>
    </xf>
    <xf numFmtId="0" fontId="10" fillId="0" borderId="0" xfId="93" applyFont="1">
      <alignment/>
      <protection/>
    </xf>
    <xf numFmtId="0" fontId="10" fillId="0" borderId="0" xfId="93" applyFont="1" applyBorder="1" applyAlignment="1">
      <alignment horizontal="left"/>
      <protection/>
    </xf>
    <xf numFmtId="1" fontId="10" fillId="0" borderId="0" xfId="93" applyNumberFormat="1" applyFont="1" applyBorder="1">
      <alignment/>
      <protection/>
    </xf>
    <xf numFmtId="0" fontId="3" fillId="0" borderId="0" xfId="93" applyFont="1" applyBorder="1" applyAlignment="1">
      <alignment horizontal="right"/>
      <protection/>
    </xf>
    <xf numFmtId="0" fontId="10" fillId="0" borderId="0" xfId="93" applyFont="1" applyBorder="1" quotePrefix="1">
      <alignment/>
      <protection/>
    </xf>
    <xf numFmtId="0" fontId="10" fillId="0" borderId="17" xfId="0" applyFont="1" applyBorder="1" applyAlignment="1">
      <alignment/>
    </xf>
    <xf numFmtId="176" fontId="3" fillId="0" borderId="17" xfId="93" applyNumberFormat="1" applyFont="1" applyBorder="1" applyAlignment="1">
      <alignment horizontal="right"/>
      <protection/>
    </xf>
    <xf numFmtId="0" fontId="3" fillId="0" borderId="17" xfId="93" applyFont="1" applyBorder="1" applyAlignment="1">
      <alignment horizontal="right"/>
      <protection/>
    </xf>
    <xf numFmtId="0" fontId="28" fillId="0" borderId="17" xfId="0" applyFont="1" applyBorder="1" applyAlignment="1">
      <alignment horizontal="right"/>
    </xf>
    <xf numFmtId="0" fontId="29" fillId="0" borderId="22" xfId="0" applyFont="1" applyBorder="1" applyAlignment="1">
      <alignment horizontal="center"/>
    </xf>
    <xf numFmtId="176" fontId="35" fillId="0" borderId="22" xfId="93" applyNumberFormat="1" applyFont="1" applyBorder="1" applyAlignment="1">
      <alignment horizontal="right"/>
      <protection/>
    </xf>
    <xf numFmtId="176" fontId="35" fillId="0" borderId="0" xfId="93" applyNumberFormat="1" applyFont="1" applyBorder="1" applyAlignment="1">
      <alignment horizontal="right"/>
      <protection/>
    </xf>
    <xf numFmtId="0" fontId="35" fillId="0" borderId="0" xfId="93" applyFont="1" applyBorder="1" applyAlignment="1">
      <alignment horizontal="right"/>
      <protection/>
    </xf>
    <xf numFmtId="0" fontId="10" fillId="0" borderId="0" xfId="93" applyFont="1" applyAlignment="1">
      <alignment horizontal="center"/>
      <protection/>
    </xf>
    <xf numFmtId="0" fontId="10" fillId="0" borderId="17" xfId="95" applyFont="1" applyBorder="1">
      <alignment/>
      <protection/>
    </xf>
    <xf numFmtId="0" fontId="42" fillId="0" borderId="17" xfId="95" applyFont="1" applyBorder="1">
      <alignment/>
      <protection/>
    </xf>
    <xf numFmtId="176" fontId="10" fillId="0" borderId="22" xfId="93" applyNumberFormat="1" applyFont="1" applyBorder="1" applyAlignment="1">
      <alignment horizontal="right"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176" fontId="8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0" fontId="43" fillId="0" borderId="0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43" fillId="0" borderId="14" xfId="0" applyNumberFormat="1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23" xfId="0" applyFont="1" applyBorder="1" applyAlignment="1">
      <alignment/>
    </xf>
    <xf numFmtId="176" fontId="43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3" fillId="0" borderId="16" xfId="0" applyFont="1" applyBorder="1" applyAlignment="1">
      <alignment/>
    </xf>
    <xf numFmtId="176" fontId="6" fillId="0" borderId="18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8" fillId="0" borderId="21" xfId="0" applyFont="1" applyBorder="1" applyAlignment="1">
      <alignment/>
    </xf>
    <xf numFmtId="176" fontId="43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43" fillId="0" borderId="21" xfId="0" applyNumberFormat="1" applyFont="1" applyBorder="1" applyAlignment="1">
      <alignment/>
    </xf>
    <xf numFmtId="176" fontId="43" fillId="0" borderId="23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43" fillId="0" borderId="13" xfId="0" applyNumberFormat="1" applyFont="1" applyBorder="1" applyAlignment="1">
      <alignment/>
    </xf>
    <xf numFmtId="176" fontId="43" fillId="0" borderId="0" xfId="0" applyNumberFormat="1" applyFont="1" applyBorder="1" applyAlignment="1">
      <alignment/>
    </xf>
    <xf numFmtId="0" fontId="6" fillId="0" borderId="0" xfId="95" applyFont="1">
      <alignment/>
      <protection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3" xfId="0" applyFont="1" applyBorder="1" applyAlignment="1">
      <alignment/>
    </xf>
    <xf numFmtId="176" fontId="28" fillId="0" borderId="23" xfId="0" applyNumberFormat="1" applyFont="1" applyBorder="1" applyAlignment="1">
      <alignment/>
    </xf>
    <xf numFmtId="0" fontId="10" fillId="0" borderId="23" xfId="0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22" xfId="0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95" applyFont="1">
      <alignment/>
      <protection/>
    </xf>
    <xf numFmtId="0" fontId="6" fillId="0" borderId="0" xfId="91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91" applyFont="1" applyBorder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8" xfId="91" applyFont="1" applyBorder="1" applyAlignment="1">
      <alignment horizontal="center"/>
      <protection/>
    </xf>
    <xf numFmtId="0" fontId="6" fillId="0" borderId="14" xfId="91" applyFont="1" applyBorder="1" applyAlignment="1">
      <alignment horizontal="center"/>
      <protection/>
    </xf>
    <xf numFmtId="0" fontId="6" fillId="0" borderId="14" xfId="91" applyFont="1" applyBorder="1" applyAlignment="1">
      <alignment/>
      <protection/>
    </xf>
    <xf numFmtId="0" fontId="11" fillId="0" borderId="14" xfId="91" applyFont="1" applyBorder="1" applyAlignment="1">
      <alignment horizontal="center"/>
      <protection/>
    </xf>
    <xf numFmtId="0" fontId="11" fillId="0" borderId="18" xfId="91" applyFont="1" applyBorder="1" applyAlignment="1">
      <alignment horizontal="center"/>
      <protection/>
    </xf>
    <xf numFmtId="0" fontId="6" fillId="0" borderId="0" xfId="91" applyFont="1" applyBorder="1" applyAlignment="1">
      <alignment horizontal="center"/>
      <protection/>
    </xf>
    <xf numFmtId="0" fontId="11" fillId="0" borderId="13" xfId="91" applyFont="1" applyBorder="1" applyAlignment="1">
      <alignment horizontal="center"/>
      <protection/>
    </xf>
    <xf numFmtId="0" fontId="11" fillId="0" borderId="14" xfId="91" applyFont="1" applyBorder="1">
      <alignment/>
      <protection/>
    </xf>
    <xf numFmtId="0" fontId="11" fillId="0" borderId="13" xfId="91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91" applyFont="1" applyBorder="1">
      <alignment/>
      <protection/>
    </xf>
    <xf numFmtId="0" fontId="6" fillId="0" borderId="0" xfId="91" applyFont="1" applyBorder="1">
      <alignment/>
      <protection/>
    </xf>
    <xf numFmtId="0" fontId="11" fillId="0" borderId="16" xfId="91" applyFont="1" applyBorder="1">
      <alignment/>
      <protection/>
    </xf>
    <xf numFmtId="0" fontId="11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1" fillId="0" borderId="0" xfId="91" applyFont="1" applyBorder="1">
      <alignment/>
      <protection/>
    </xf>
    <xf numFmtId="0" fontId="18" fillId="0" borderId="0" xfId="0" applyFont="1" applyBorder="1" applyAlignment="1">
      <alignment horizontal="left" vertical="center" wrapText="1"/>
    </xf>
    <xf numFmtId="176" fontId="8" fillId="0" borderId="0" xfId="91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horizontal="left"/>
    </xf>
    <xf numFmtId="0" fontId="6" fillId="0" borderId="23" xfId="91" applyFont="1" applyBorder="1">
      <alignment/>
      <protection/>
    </xf>
    <xf numFmtId="0" fontId="6" fillId="0" borderId="21" xfId="91" applyFont="1" applyBorder="1">
      <alignment/>
      <protection/>
    </xf>
    <xf numFmtId="0" fontId="3" fillId="0" borderId="0" xfId="91" applyFont="1" applyBorder="1">
      <alignment/>
      <protection/>
    </xf>
    <xf numFmtId="0" fontId="7" fillId="0" borderId="0" xfId="0" applyFont="1" applyAlignment="1">
      <alignment horizontal="left" vertical="center" wrapText="1"/>
    </xf>
    <xf numFmtId="176" fontId="6" fillId="0" borderId="0" xfId="91" applyNumberFormat="1" applyFont="1">
      <alignment/>
      <protection/>
    </xf>
    <xf numFmtId="0" fontId="7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8" fillId="0" borderId="23" xfId="0" applyFont="1" applyBorder="1" applyAlignment="1">
      <alignment horizontal="left"/>
    </xf>
    <xf numFmtId="0" fontId="18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0" xfId="91" applyFont="1" applyBorder="1" applyAlignment="1">
      <alignment vertical="center" wrapText="1"/>
      <protection/>
    </xf>
    <xf numFmtId="176" fontId="6" fillId="0" borderId="0" xfId="91" applyNumberFormat="1" applyFont="1" applyBorder="1">
      <alignment/>
      <protection/>
    </xf>
    <xf numFmtId="0" fontId="7" fillId="0" borderId="0" xfId="91" applyFont="1" applyBorder="1">
      <alignment/>
      <protection/>
    </xf>
    <xf numFmtId="0" fontId="8" fillId="0" borderId="0" xfId="91" applyFont="1" applyBorder="1" applyAlignment="1">
      <alignment/>
      <protection/>
    </xf>
    <xf numFmtId="0" fontId="7" fillId="0" borderId="17" xfId="91" applyFont="1" applyBorder="1" applyAlignment="1">
      <alignment vertical="center" wrapText="1"/>
      <protection/>
    </xf>
    <xf numFmtId="176" fontId="6" fillId="0" borderId="21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91" applyFont="1" applyAlignment="1">
      <alignment vertical="center" wrapText="1"/>
      <protection/>
    </xf>
    <xf numFmtId="0" fontId="7" fillId="0" borderId="0" xfId="91" applyFont="1">
      <alignment/>
      <protection/>
    </xf>
    <xf numFmtId="0" fontId="8" fillId="0" borderId="0" xfId="91" applyFont="1">
      <alignment/>
      <protection/>
    </xf>
    <xf numFmtId="0" fontId="6" fillId="0" borderId="0" xfId="91" applyFont="1" applyAlignment="1">
      <alignment vertical="center" wrapText="1"/>
      <protection/>
    </xf>
    <xf numFmtId="0" fontId="9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10" fillId="0" borderId="0" xfId="95" applyFont="1" applyFill="1" applyBorder="1">
      <alignment/>
      <protection/>
    </xf>
    <xf numFmtId="0" fontId="10" fillId="0" borderId="0" xfId="95" applyFont="1" applyFill="1">
      <alignment/>
      <protection/>
    </xf>
    <xf numFmtId="0" fontId="10" fillId="0" borderId="0" xfId="95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95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28" fillId="0" borderId="0" xfId="95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95" applyFont="1" applyFill="1" applyBorder="1" applyAlignment="1">
      <alignment horizontal="left"/>
      <protection/>
    </xf>
    <xf numFmtId="0" fontId="10" fillId="0" borderId="17" xfId="95" applyFont="1" applyFill="1" applyBorder="1">
      <alignment/>
      <protection/>
    </xf>
    <xf numFmtId="14" fontId="10" fillId="0" borderId="17" xfId="95" applyNumberFormat="1" applyFont="1" applyFill="1" applyBorder="1">
      <alignment/>
      <protection/>
    </xf>
    <xf numFmtId="0" fontId="6" fillId="0" borderId="12" xfId="95" applyFont="1" applyFill="1" applyBorder="1">
      <alignment/>
      <protection/>
    </xf>
    <xf numFmtId="0" fontId="6" fillId="0" borderId="20" xfId="95" applyFont="1" applyFill="1" applyBorder="1">
      <alignment/>
      <protection/>
    </xf>
    <xf numFmtId="0" fontId="10" fillId="0" borderId="12" xfId="95" applyFont="1" applyFill="1" applyBorder="1">
      <alignment/>
      <protection/>
    </xf>
    <xf numFmtId="0" fontId="10" fillId="0" borderId="20" xfId="95" applyFont="1" applyFill="1" applyBorder="1">
      <alignment/>
      <protection/>
    </xf>
    <xf numFmtId="0" fontId="10" fillId="0" borderId="0" xfId="95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95" applyFont="1" applyFill="1" applyBorder="1" applyAlignment="1">
      <alignment horizontal="center" vertical="center"/>
      <protection/>
    </xf>
    <xf numFmtId="0" fontId="11" fillId="0" borderId="18" xfId="95" applyFont="1" applyFill="1" applyBorder="1" applyAlignment="1">
      <alignment horizontal="center" vertical="center"/>
      <protection/>
    </xf>
    <xf numFmtId="0" fontId="6" fillId="0" borderId="22" xfId="95" applyFont="1" applyFill="1" applyBorder="1" applyAlignment="1">
      <alignment horizontal="center" vertical="center" wrapText="1"/>
      <protection/>
    </xf>
    <xf numFmtId="0" fontId="10" fillId="0" borderId="0" xfId="95" applyFont="1" applyFill="1" applyBorder="1" applyAlignment="1">
      <alignment horizontal="center" vertical="center"/>
      <protection/>
    </xf>
    <xf numFmtId="0" fontId="40" fillId="0" borderId="18" xfId="95" applyFont="1" applyFill="1" applyBorder="1" applyAlignment="1">
      <alignment horizontal="center" vertical="center"/>
      <protection/>
    </xf>
    <xf numFmtId="0" fontId="6" fillId="0" borderId="0" xfId="95" applyFont="1" applyFill="1" applyBorder="1" applyAlignment="1">
      <alignment horizontal="center"/>
      <protection/>
    </xf>
    <xf numFmtId="0" fontId="6" fillId="0" borderId="11" xfId="95" applyFont="1" applyFill="1" applyBorder="1" applyAlignment="1">
      <alignment horizontal="center"/>
      <protection/>
    </xf>
    <xf numFmtId="0" fontId="6" fillId="0" borderId="12" xfId="95" applyFont="1" applyFill="1" applyBorder="1" applyAlignment="1">
      <alignment horizontal="center"/>
      <protection/>
    </xf>
    <xf numFmtId="0" fontId="10" fillId="0" borderId="20" xfId="95" applyFont="1" applyFill="1" applyBorder="1" applyAlignment="1">
      <alignment horizontal="center"/>
      <protection/>
    </xf>
    <xf numFmtId="0" fontId="10" fillId="0" borderId="12" xfId="95" applyFont="1" applyFill="1" applyBorder="1" applyAlignment="1">
      <alignment horizontal="center"/>
      <protection/>
    </xf>
    <xf numFmtId="0" fontId="10" fillId="0" borderId="0" xfId="95" applyFont="1" applyFill="1" applyBorder="1" applyAlignment="1">
      <alignment horizontal="center"/>
      <protection/>
    </xf>
    <xf numFmtId="0" fontId="10" fillId="0" borderId="18" xfId="95" applyFont="1" applyFill="1" applyBorder="1" applyAlignment="1">
      <alignment horizontal="center"/>
      <protection/>
    </xf>
    <xf numFmtId="0" fontId="10" fillId="0" borderId="11" xfId="95" applyFont="1" applyFill="1" applyBorder="1" applyAlignment="1">
      <alignment horizontal="center"/>
      <protection/>
    </xf>
    <xf numFmtId="0" fontId="6" fillId="0" borderId="17" xfId="95" applyFont="1" applyFill="1" applyBorder="1">
      <alignment/>
      <protection/>
    </xf>
    <xf numFmtId="0" fontId="6" fillId="0" borderId="19" xfId="95" applyFont="1" applyFill="1" applyBorder="1">
      <alignment/>
      <protection/>
    </xf>
    <xf numFmtId="0" fontId="11" fillId="0" borderId="16" xfId="95" applyFont="1" applyFill="1" applyBorder="1" applyAlignment="1">
      <alignment horizontal="center"/>
      <protection/>
    </xf>
    <xf numFmtId="0" fontId="11" fillId="0" borderId="17" xfId="95" applyFont="1" applyFill="1" applyBorder="1" applyAlignment="1">
      <alignment horizontal="center"/>
      <protection/>
    </xf>
    <xf numFmtId="0" fontId="11" fillId="0" borderId="15" xfId="95" applyFont="1" applyFill="1" applyBorder="1" applyAlignment="1">
      <alignment horizontal="center"/>
      <protection/>
    </xf>
    <xf numFmtId="0" fontId="11" fillId="0" borderId="13" xfId="95" applyFont="1" applyFill="1" applyBorder="1" applyAlignment="1">
      <alignment horizontal="center"/>
      <protection/>
    </xf>
    <xf numFmtId="0" fontId="11" fillId="0" borderId="19" xfId="95" applyFont="1" applyFill="1" applyBorder="1" applyAlignment="1">
      <alignment horizontal="center"/>
      <protection/>
    </xf>
    <xf numFmtId="0" fontId="40" fillId="0" borderId="17" xfId="95" applyFont="1" applyFill="1" applyBorder="1" applyAlignment="1">
      <alignment horizontal="center"/>
      <protection/>
    </xf>
    <xf numFmtId="0" fontId="11" fillId="0" borderId="0" xfId="95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176" fontId="6" fillId="0" borderId="0" xfId="95" applyNumberFormat="1" applyFont="1" applyFill="1" applyBorder="1" applyAlignment="1">
      <alignment horizontal="right"/>
      <protection/>
    </xf>
    <xf numFmtId="176" fontId="6" fillId="0" borderId="0" xfId="95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176" fontId="6" fillId="0" borderId="12" xfId="95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176" fontId="6" fillId="0" borderId="0" xfId="95" applyNumberFormat="1" applyFont="1" applyFill="1">
      <alignment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0" xfId="95" applyFont="1" applyFill="1" applyBorder="1">
      <alignment/>
      <protection/>
    </xf>
    <xf numFmtId="197" fontId="6" fillId="0" borderId="0" xfId="42" applyNumberFormat="1" applyFont="1" applyFill="1" applyBorder="1" applyAlignment="1">
      <alignment/>
    </xf>
    <xf numFmtId="0" fontId="6" fillId="0" borderId="0" xfId="95" applyFont="1" applyFill="1">
      <alignment/>
      <protection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176" fontId="8" fillId="0" borderId="17" xfId="95" applyNumberFormat="1" applyFont="1" applyFill="1" applyBorder="1">
      <alignment/>
      <protection/>
    </xf>
    <xf numFmtId="176" fontId="6" fillId="0" borderId="17" xfId="95" applyNumberFormat="1" applyFont="1" applyFill="1" applyBorder="1" applyAlignment="1">
      <alignment horizontal="right"/>
      <protection/>
    </xf>
    <xf numFmtId="176" fontId="8" fillId="0" borderId="17" xfId="95" applyNumberFormat="1" applyFont="1" applyFill="1" applyBorder="1" applyAlignment="1">
      <alignment horizontal="right"/>
      <protection/>
    </xf>
    <xf numFmtId="176" fontId="46" fillId="0" borderId="17" xfId="95" applyNumberFormat="1" applyFont="1" applyFill="1" applyBorder="1">
      <alignment/>
      <protection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0" xfId="95" applyNumberFormat="1" applyFont="1" applyFill="1" applyBorder="1" applyAlignment="1">
      <alignment horizontal="right"/>
      <protection/>
    </xf>
    <xf numFmtId="176" fontId="8" fillId="0" borderId="0" xfId="95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17" xfId="95" applyFont="1" applyFill="1" applyBorder="1">
      <alignment/>
      <protection/>
    </xf>
    <xf numFmtId="176" fontId="6" fillId="0" borderId="22" xfId="95" applyNumberFormat="1" applyFont="1" applyFill="1" applyBorder="1" applyAlignment="1">
      <alignment horizontal="right"/>
      <protection/>
    </xf>
    <xf numFmtId="176" fontId="6" fillId="0" borderId="17" xfId="95" applyNumberFormat="1" applyFont="1" applyFill="1" applyBorder="1">
      <alignment/>
      <protection/>
    </xf>
    <xf numFmtId="176" fontId="9" fillId="0" borderId="17" xfId="95" applyNumberFormat="1" applyFont="1" applyFill="1" applyBorder="1">
      <alignment/>
      <protection/>
    </xf>
    <xf numFmtId="176" fontId="7" fillId="0" borderId="17" xfId="95" applyNumberFormat="1" applyFont="1" applyFill="1" applyBorder="1">
      <alignment/>
      <protection/>
    </xf>
    <xf numFmtId="176" fontId="6" fillId="0" borderId="22" xfId="95" applyNumberFormat="1" applyFont="1" applyFill="1" applyBorder="1">
      <alignment/>
      <protection/>
    </xf>
    <xf numFmtId="0" fontId="6" fillId="0" borderId="22" xfId="0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176" fontId="9" fillId="0" borderId="22" xfId="95" applyNumberFormat="1" applyFont="1" applyFill="1" applyBorder="1">
      <alignment/>
      <protection/>
    </xf>
    <xf numFmtId="176" fontId="10" fillId="0" borderId="0" xfId="95" applyNumberFormat="1" applyFont="1" applyFill="1" applyBorder="1">
      <alignment/>
      <protection/>
    </xf>
    <xf numFmtId="176" fontId="10" fillId="0" borderId="0" xfId="0" applyNumberFormat="1" applyFont="1" applyFill="1" applyAlignment="1">
      <alignment/>
    </xf>
    <xf numFmtId="196" fontId="10" fillId="0" borderId="0" xfId="42" applyNumberFormat="1" applyFont="1" applyFill="1" applyAlignment="1">
      <alignment/>
    </xf>
    <xf numFmtId="0" fontId="28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96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96" fontId="10" fillId="0" borderId="17" xfId="42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6" fontId="28" fillId="0" borderId="10" xfId="0" applyNumberFormat="1" applyFont="1" applyFill="1" applyBorder="1" applyAlignment="1">
      <alignment/>
    </xf>
    <xf numFmtId="176" fontId="28" fillId="0" borderId="12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97" fontId="10" fillId="0" borderId="0" xfId="42" applyNumberFormat="1" applyFont="1" applyFill="1" applyBorder="1" applyAlignment="1">
      <alignment/>
    </xf>
    <xf numFmtId="176" fontId="28" fillId="0" borderId="13" xfId="0" applyNumberFormat="1" applyFont="1" applyFill="1" applyBorder="1" applyAlignment="1">
      <alignment/>
    </xf>
    <xf numFmtId="176" fontId="28" fillId="0" borderId="18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176" fontId="25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13" xfId="95" applyNumberFormat="1" applyFont="1" applyFill="1" applyBorder="1">
      <alignment/>
      <protection/>
    </xf>
    <xf numFmtId="176" fontId="10" fillId="0" borderId="18" xfId="95" applyNumberFormat="1" applyFont="1" applyFill="1" applyBorder="1">
      <alignment/>
      <protection/>
    </xf>
    <xf numFmtId="176" fontId="10" fillId="0" borderId="17" xfId="95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95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197" fontId="10" fillId="0" borderId="15" xfId="42" applyNumberFormat="1" applyFont="1" applyFill="1" applyBorder="1" applyAlignment="1">
      <alignment/>
    </xf>
    <xf numFmtId="0" fontId="7" fillId="0" borderId="0" xfId="92" applyFont="1">
      <alignment/>
      <protection/>
    </xf>
    <xf numFmtId="0" fontId="6" fillId="0" borderId="0" xfId="92" applyFont="1">
      <alignment/>
      <protection/>
    </xf>
    <xf numFmtId="0" fontId="28" fillId="0" borderId="0" xfId="92" applyFont="1">
      <alignment/>
      <protection/>
    </xf>
    <xf numFmtId="0" fontId="8" fillId="0" borderId="0" xfId="92" applyFont="1">
      <alignment/>
      <protection/>
    </xf>
    <xf numFmtId="0" fontId="6" fillId="0" borderId="0" xfId="92" applyFont="1" applyAlignment="1">
      <alignment shrinkToFit="1"/>
      <protection/>
    </xf>
    <xf numFmtId="0" fontId="6" fillId="0" borderId="0" xfId="92" applyFont="1" applyBorder="1" applyAlignment="1">
      <alignment shrinkToFit="1"/>
      <protection/>
    </xf>
    <xf numFmtId="0" fontId="7" fillId="0" borderId="0" xfId="92" applyFont="1" applyBorder="1" applyAlignment="1">
      <alignment shrinkToFit="1"/>
      <protection/>
    </xf>
    <xf numFmtId="0" fontId="29" fillId="0" borderId="0" xfId="92" applyFont="1">
      <alignment/>
      <protection/>
    </xf>
    <xf numFmtId="0" fontId="22" fillId="0" borderId="0" xfId="92" applyFont="1">
      <alignment/>
      <protection/>
    </xf>
    <xf numFmtId="0" fontId="10" fillId="0" borderId="12" xfId="92" applyFont="1" applyBorder="1">
      <alignment/>
      <protection/>
    </xf>
    <xf numFmtId="0" fontId="10" fillId="0" borderId="0" xfId="92" applyFont="1" applyBorder="1" applyAlignment="1">
      <alignment shrinkToFit="1"/>
      <protection/>
    </xf>
    <xf numFmtId="0" fontId="10" fillId="0" borderId="0" xfId="92" applyFont="1" applyBorder="1">
      <alignment/>
      <protection/>
    </xf>
    <xf numFmtId="0" fontId="11" fillId="0" borderId="0" xfId="92" applyFont="1" applyBorder="1" applyAlignment="1">
      <alignment horizontal="left"/>
      <protection/>
    </xf>
    <xf numFmtId="0" fontId="11" fillId="0" borderId="14" xfId="92" applyFont="1" applyBorder="1" applyAlignment="1">
      <alignment horizontal="center"/>
      <protection/>
    </xf>
    <xf numFmtId="0" fontId="6" fillId="0" borderId="14" xfId="92" applyFont="1" applyBorder="1" applyAlignment="1">
      <alignment horizontal="center"/>
      <protection/>
    </xf>
    <xf numFmtId="0" fontId="11" fillId="0" borderId="14" xfId="92" applyFont="1" applyBorder="1">
      <alignment/>
      <protection/>
    </xf>
    <xf numFmtId="0" fontId="11" fillId="0" borderId="13" xfId="92" applyFont="1" applyBorder="1">
      <alignment/>
      <protection/>
    </xf>
    <xf numFmtId="0" fontId="49" fillId="0" borderId="0" xfId="0" applyFont="1" applyAlignment="1">
      <alignment/>
    </xf>
    <xf numFmtId="0" fontId="10" fillId="0" borderId="17" xfId="92" applyFont="1" applyBorder="1">
      <alignment/>
      <protection/>
    </xf>
    <xf numFmtId="0" fontId="6" fillId="0" borderId="17" xfId="92" applyFont="1" applyBorder="1">
      <alignment/>
      <protection/>
    </xf>
    <xf numFmtId="0" fontId="6" fillId="0" borderId="16" xfId="92" applyFont="1" applyBorder="1">
      <alignment/>
      <protection/>
    </xf>
    <xf numFmtId="0" fontId="50" fillId="0" borderId="0" xfId="92" applyFont="1" applyAlignment="1">
      <alignment horizontal="left"/>
      <protection/>
    </xf>
    <xf numFmtId="0" fontId="11" fillId="0" borderId="0" xfId="92" applyFont="1">
      <alignment/>
      <protection/>
    </xf>
    <xf numFmtId="1" fontId="6" fillId="0" borderId="0" xfId="92" applyNumberFormat="1" applyFont="1">
      <alignment/>
      <protection/>
    </xf>
    <xf numFmtId="176" fontId="6" fillId="0" borderId="0" xfId="92" applyNumberFormat="1" applyFont="1">
      <alignment/>
      <protection/>
    </xf>
    <xf numFmtId="0" fontId="6" fillId="0" borderId="0" xfId="92" applyFont="1" applyBorder="1">
      <alignment/>
      <protection/>
    </xf>
    <xf numFmtId="176" fontId="6" fillId="0" borderId="0" xfId="92" applyNumberFormat="1" applyFont="1" applyBorder="1">
      <alignment/>
      <protection/>
    </xf>
    <xf numFmtId="0" fontId="10" fillId="0" borderId="0" xfId="92" applyFont="1" applyAlignment="1">
      <alignment shrinkToFit="1"/>
      <protection/>
    </xf>
    <xf numFmtId="0" fontId="6" fillId="0" borderId="0" xfId="92" applyFont="1" applyAlignment="1">
      <alignment wrapText="1"/>
      <protection/>
    </xf>
    <xf numFmtId="1" fontId="6" fillId="0" borderId="0" xfId="92" applyNumberFormat="1" applyFont="1" applyBorder="1">
      <alignment/>
      <protection/>
    </xf>
    <xf numFmtId="0" fontId="6" fillId="0" borderId="0" xfId="92" applyFont="1" applyBorder="1" applyAlignment="1">
      <alignment horizontal="left" vertical="center"/>
      <protection/>
    </xf>
    <xf numFmtId="0" fontId="11" fillId="0" borderId="0" xfId="92" applyFont="1" applyBorder="1">
      <alignment/>
      <protection/>
    </xf>
    <xf numFmtId="0" fontId="8" fillId="0" borderId="17" xfId="92" applyFont="1" applyBorder="1">
      <alignment/>
      <protection/>
    </xf>
    <xf numFmtId="1" fontId="8" fillId="0" borderId="17" xfId="92" applyNumberFormat="1" applyFont="1" applyBorder="1">
      <alignment/>
      <protection/>
    </xf>
    <xf numFmtId="176" fontId="8" fillId="0" borderId="17" xfId="92" applyNumberFormat="1" applyFont="1" applyBorder="1">
      <alignment/>
      <protection/>
    </xf>
    <xf numFmtId="0" fontId="21" fillId="0" borderId="0" xfId="92" applyFont="1" applyBorder="1">
      <alignment/>
      <protection/>
    </xf>
    <xf numFmtId="1" fontId="21" fillId="0" borderId="0" xfId="92" applyNumberFormat="1" applyFont="1" applyBorder="1">
      <alignment/>
      <protection/>
    </xf>
    <xf numFmtId="176" fontId="21" fillId="0" borderId="0" xfId="92" applyNumberFormat="1" applyFont="1" applyBorder="1">
      <alignment/>
      <protection/>
    </xf>
    <xf numFmtId="176" fontId="8" fillId="0" borderId="0" xfId="92" applyNumberFormat="1" applyFont="1" applyBorder="1">
      <alignment/>
      <protection/>
    </xf>
    <xf numFmtId="0" fontId="8" fillId="0" borderId="0" xfId="92" applyFont="1" applyBorder="1">
      <alignment/>
      <protection/>
    </xf>
    <xf numFmtId="0" fontId="10" fillId="0" borderId="0" xfId="92" applyFont="1">
      <alignment/>
      <protection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0" fillId="0" borderId="10" xfId="93" applyFont="1" applyBorder="1" applyAlignment="1">
      <alignment horizontal="center" vertical="center" wrapText="1"/>
      <protection/>
    </xf>
    <xf numFmtId="0" fontId="10" fillId="0" borderId="20" xfId="93" applyFont="1" applyBorder="1" applyAlignment="1">
      <alignment horizontal="center" vertical="center" wrapText="1"/>
      <protection/>
    </xf>
    <xf numFmtId="0" fontId="40" fillId="0" borderId="15" xfId="93" applyFont="1" applyBorder="1" applyAlignment="1">
      <alignment horizontal="center"/>
      <protection/>
    </xf>
    <xf numFmtId="0" fontId="40" fillId="0" borderId="19" xfId="93" applyFont="1" applyBorder="1" applyAlignment="1">
      <alignment horizontal="center"/>
      <protection/>
    </xf>
    <xf numFmtId="0" fontId="40" fillId="0" borderId="15" xfId="93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0" fillId="0" borderId="10" xfId="93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/>
    </xf>
    <xf numFmtId="17" fontId="25" fillId="0" borderId="21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7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0" fontId="10" fillId="0" borderId="0" xfId="95" applyFont="1" applyFill="1" applyBorder="1" applyAlignment="1">
      <alignment horizontal="center" vertical="center" wrapText="1"/>
      <protection/>
    </xf>
    <xf numFmtId="0" fontId="10" fillId="0" borderId="21" xfId="95" applyFont="1" applyFill="1" applyBorder="1" applyAlignment="1">
      <alignment horizontal="center" vertical="center" wrapText="1"/>
      <protection/>
    </xf>
    <xf numFmtId="0" fontId="10" fillId="0" borderId="24" xfId="95" applyFont="1" applyFill="1" applyBorder="1" applyAlignment="1">
      <alignment horizontal="center" vertical="center" wrapText="1"/>
      <protection/>
    </xf>
    <xf numFmtId="0" fontId="6" fillId="0" borderId="21" xfId="95" applyFont="1" applyFill="1" applyBorder="1" applyAlignment="1">
      <alignment horizontal="center" vertical="center" wrapText="1"/>
      <protection/>
    </xf>
    <xf numFmtId="0" fontId="6" fillId="0" borderId="24" xfId="95" applyFont="1" applyFill="1" applyBorder="1" applyAlignment="1">
      <alignment horizontal="center" vertical="center" wrapText="1"/>
      <protection/>
    </xf>
    <xf numFmtId="0" fontId="6" fillId="0" borderId="0" xfId="95" applyFont="1" applyFill="1" applyBorder="1" applyAlignment="1">
      <alignment horizontal="center"/>
      <protection/>
    </xf>
    <xf numFmtId="0" fontId="6" fillId="0" borderId="18" xfId="95" applyFont="1" applyFill="1" applyBorder="1" applyAlignment="1">
      <alignment horizontal="center"/>
      <protection/>
    </xf>
    <xf numFmtId="0" fontId="6" fillId="0" borderId="23" xfId="95" applyFont="1" applyFill="1" applyBorder="1" applyAlignment="1">
      <alignment horizontal="center" vertical="center" wrapText="1"/>
      <protection/>
    </xf>
    <xf numFmtId="0" fontId="6" fillId="0" borderId="15" xfId="95" applyFont="1" applyFill="1" applyBorder="1" applyAlignment="1">
      <alignment horizontal="center" vertical="center" wrapText="1"/>
      <protection/>
    </xf>
    <xf numFmtId="0" fontId="6" fillId="0" borderId="19" xfId="95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6" fillId="0" borderId="22" xfId="95" applyFont="1" applyFill="1" applyBorder="1" applyAlignment="1">
      <alignment horizontal="center" vertical="center" wrapText="1"/>
      <protection/>
    </xf>
    <xf numFmtId="0" fontId="10" fillId="0" borderId="22" xfId="95" applyFont="1" applyFill="1" applyBorder="1" applyAlignment="1">
      <alignment horizontal="center" vertical="center" wrapText="1"/>
      <protection/>
    </xf>
    <xf numFmtId="0" fontId="10" fillId="0" borderId="10" xfId="95" applyFont="1" applyFill="1" applyBorder="1" applyAlignment="1">
      <alignment horizontal="center" vertical="center" wrapText="1"/>
      <protection/>
    </xf>
    <xf numFmtId="0" fontId="10" fillId="0" borderId="20" xfId="95" applyFont="1" applyFill="1" applyBorder="1" applyAlignment="1">
      <alignment horizontal="center" vertical="center" wrapText="1"/>
      <protection/>
    </xf>
    <xf numFmtId="0" fontId="10" fillId="0" borderId="15" xfId="95" applyFont="1" applyFill="1" applyBorder="1" applyAlignment="1">
      <alignment horizontal="center" vertical="center" wrapText="1"/>
      <protection/>
    </xf>
    <xf numFmtId="0" fontId="10" fillId="0" borderId="19" xfId="9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95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95" applyFont="1" applyFill="1" applyBorder="1" applyAlignment="1">
      <alignment horizontal="center" vertical="center" wrapText="1"/>
      <protection/>
    </xf>
    <xf numFmtId="0" fontId="10" fillId="0" borderId="12" xfId="95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95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1" xfId="95" applyFont="1" applyFill="1" applyBorder="1" applyAlignment="1">
      <alignment horizontal="center" wrapText="1"/>
      <protection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6" fillId="0" borderId="10" xfId="95" applyFont="1" applyFill="1" applyBorder="1" applyAlignment="1">
      <alignment horizontal="center" vertical="center" wrapText="1"/>
      <protection/>
    </xf>
    <xf numFmtId="0" fontId="6" fillId="0" borderId="20" xfId="95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1" xfId="95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1" fontId="6" fillId="0" borderId="0" xfId="92" applyNumberFormat="1" applyFont="1" applyAlignment="1">
      <alignment horizontal="center"/>
      <protection/>
    </xf>
    <xf numFmtId="1" fontId="8" fillId="0" borderId="17" xfId="92" applyNumberFormat="1" applyFont="1" applyBorder="1" applyAlignment="1">
      <alignment horizontal="center"/>
      <protection/>
    </xf>
    <xf numFmtId="0" fontId="6" fillId="0" borderId="0" xfId="92" applyFont="1" applyBorder="1" applyAlignment="1">
      <alignment horizontal="right" shrinkToFit="1"/>
      <protection/>
    </xf>
    <xf numFmtId="1" fontId="6" fillId="0" borderId="12" xfId="92" applyNumberFormat="1" applyFont="1" applyBorder="1" applyAlignment="1">
      <alignment horizontal="center"/>
      <protection/>
    </xf>
    <xf numFmtId="0" fontId="6" fillId="0" borderId="0" xfId="92" applyFont="1" applyAlignment="1">
      <alignment horizontal="right"/>
      <protection/>
    </xf>
    <xf numFmtId="1" fontId="6" fillId="0" borderId="0" xfId="92" applyNumberFormat="1" applyFont="1" applyAlignment="1">
      <alignment horizontal="right"/>
      <protection/>
    </xf>
    <xf numFmtId="176" fontId="6" fillId="0" borderId="0" xfId="92" applyNumberFormat="1" applyFont="1" applyAlignment="1">
      <alignment horizontal="right"/>
      <protection/>
    </xf>
    <xf numFmtId="176" fontId="6" fillId="0" borderId="0" xfId="92" applyNumberFormat="1" applyFont="1" applyBorder="1" applyAlignment="1">
      <alignment horizontal="right"/>
      <protection/>
    </xf>
    <xf numFmtId="0" fontId="6" fillId="0" borderId="11" xfId="92" applyFont="1" applyBorder="1" applyAlignment="1">
      <alignment horizontal="center" vertical="center" wrapText="1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7" fillId="0" borderId="21" xfId="92" applyFont="1" applyBorder="1" applyAlignment="1">
      <alignment horizontal="center" vertical="center" wrapText="1"/>
      <protection/>
    </xf>
    <xf numFmtId="0" fontId="7" fillId="0" borderId="22" xfId="92" applyFont="1" applyBorder="1" applyAlignment="1">
      <alignment horizontal="center" vertical="center" wrapText="1"/>
      <protection/>
    </xf>
    <xf numFmtId="0" fontId="7" fillId="0" borderId="24" xfId="92" applyFont="1" applyBorder="1" applyAlignment="1">
      <alignment horizontal="center" vertical="center" wrapText="1"/>
      <protection/>
    </xf>
    <xf numFmtId="0" fontId="7" fillId="0" borderId="21" xfId="92" applyFont="1" applyBorder="1" applyAlignment="1">
      <alignment horizontal="center" wrapText="1" shrinkToFit="1"/>
      <protection/>
    </xf>
    <xf numFmtId="0" fontId="7" fillId="0" borderId="22" xfId="92" applyFont="1" applyBorder="1" applyAlignment="1">
      <alignment horizontal="center" wrapText="1" shrinkToFit="1"/>
      <protection/>
    </xf>
    <xf numFmtId="0" fontId="6" fillId="0" borderId="10" xfId="92" applyFont="1" applyFill="1" applyBorder="1" applyAlignment="1">
      <alignment horizontal="center" vertical="center" textRotation="90" wrapText="1"/>
      <protection/>
    </xf>
    <xf numFmtId="0" fontId="6" fillId="0" borderId="12" xfId="92" applyFont="1" applyFill="1" applyBorder="1" applyAlignment="1">
      <alignment horizontal="center" vertical="center" textRotation="90" wrapText="1"/>
      <protection/>
    </xf>
    <xf numFmtId="0" fontId="6" fillId="0" borderId="20" xfId="92" applyFont="1" applyFill="1" applyBorder="1" applyAlignment="1">
      <alignment horizontal="center" vertical="center" textRotation="90" wrapText="1"/>
      <protection/>
    </xf>
    <xf numFmtId="0" fontId="6" fillId="0" borderId="13" xfId="92" applyFont="1" applyFill="1" applyBorder="1" applyAlignment="1">
      <alignment horizontal="center" vertical="center" textRotation="90" wrapText="1"/>
      <protection/>
    </xf>
    <xf numFmtId="0" fontId="6" fillId="0" borderId="0" xfId="92" applyFont="1" applyFill="1" applyBorder="1" applyAlignment="1">
      <alignment horizontal="center" vertical="center" textRotation="90" wrapText="1"/>
      <protection/>
    </xf>
    <xf numFmtId="0" fontId="6" fillId="0" borderId="18" xfId="92" applyFont="1" applyFill="1" applyBorder="1" applyAlignment="1">
      <alignment horizontal="center" vertical="center" textRotation="90" wrapText="1"/>
      <protection/>
    </xf>
    <xf numFmtId="0" fontId="6" fillId="0" borderId="15" xfId="92" applyFont="1" applyFill="1" applyBorder="1" applyAlignment="1">
      <alignment horizontal="center" vertical="center" textRotation="90" wrapText="1"/>
      <protection/>
    </xf>
    <xf numFmtId="0" fontId="6" fillId="0" borderId="17" xfId="92" applyFont="1" applyFill="1" applyBorder="1" applyAlignment="1">
      <alignment horizontal="center" vertical="center" textRotation="90" wrapText="1"/>
      <protection/>
    </xf>
    <xf numFmtId="0" fontId="6" fillId="0" borderId="19" xfId="92" applyFont="1" applyFill="1" applyBorder="1" applyAlignment="1">
      <alignment horizontal="center" vertical="center" textRotation="90" wrapText="1"/>
      <protection/>
    </xf>
    <xf numFmtId="0" fontId="6" fillId="0" borderId="16" xfId="92" applyFont="1" applyBorder="1" applyAlignment="1">
      <alignment horizontal="center" textRotation="90" shrinkToFit="1"/>
      <protection/>
    </xf>
    <xf numFmtId="0" fontId="6" fillId="0" borderId="23" xfId="92" applyFont="1" applyBorder="1" applyAlignment="1">
      <alignment horizontal="center" textRotation="90" shrinkToFit="1"/>
      <protection/>
    </xf>
    <xf numFmtId="0" fontId="6" fillId="0" borderId="10" xfId="92" applyFont="1" applyBorder="1" applyAlignment="1">
      <alignment horizontal="center" textRotation="90" shrinkToFit="1"/>
      <protection/>
    </xf>
    <xf numFmtId="0" fontId="6" fillId="0" borderId="13" xfId="92" applyFont="1" applyBorder="1" applyAlignment="1">
      <alignment horizontal="center" textRotation="90" shrinkToFit="1"/>
      <protection/>
    </xf>
    <xf numFmtId="0" fontId="6" fillId="0" borderId="15" xfId="92" applyFont="1" applyBorder="1" applyAlignment="1">
      <alignment horizontal="center" textRotation="90" shrinkToFit="1"/>
      <protection/>
    </xf>
    <xf numFmtId="0" fontId="8" fillId="0" borderId="20" xfId="92" applyFont="1" applyBorder="1" applyAlignment="1">
      <alignment horizontal="center" vertical="center" shrinkToFit="1"/>
      <protection/>
    </xf>
    <xf numFmtId="0" fontId="8" fillId="0" borderId="18" xfId="92" applyFont="1" applyBorder="1" applyAlignment="1">
      <alignment horizontal="center" vertical="center" shrinkToFit="1"/>
      <protection/>
    </xf>
    <xf numFmtId="0" fontId="8" fillId="0" borderId="19" xfId="92" applyFont="1" applyBorder="1" applyAlignment="1">
      <alignment horizontal="center" vertical="center" shrinkToFit="1"/>
      <protection/>
    </xf>
    <xf numFmtId="0" fontId="22" fillId="0" borderId="11" xfId="92" applyFont="1" applyBorder="1" applyAlignment="1">
      <alignment horizontal="center" vertical="center" wrapText="1" shrinkToFit="1"/>
      <protection/>
    </xf>
    <xf numFmtId="0" fontId="22" fillId="0" borderId="14" xfId="92" applyFont="1" applyBorder="1" applyAlignment="1">
      <alignment horizontal="center" vertical="center" wrapText="1" shrinkToFit="1"/>
      <protection/>
    </xf>
    <xf numFmtId="0" fontId="22" fillId="0" borderId="16" xfId="92" applyFont="1" applyBorder="1" applyAlignment="1">
      <alignment horizontal="center" vertical="center" wrapText="1" shrinkToFit="1"/>
      <protection/>
    </xf>
    <xf numFmtId="0" fontId="2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1" fillId="0" borderId="0" xfId="0" applyFont="1" applyAlignment="1">
      <alignment horizontal="left" indent="1"/>
    </xf>
    <xf numFmtId="176" fontId="6" fillId="0" borderId="0" xfId="0" applyNumberFormat="1" applyFont="1" applyBorder="1" applyAlignment="1">
      <alignment horizontal="center"/>
    </xf>
    <xf numFmtId="0" fontId="25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left" indent="1"/>
    </xf>
    <xf numFmtId="0" fontId="18" fillId="0" borderId="0" xfId="0" applyFont="1" applyAlignment="1">
      <alignment horizontal="left" indent="1"/>
    </xf>
    <xf numFmtId="0" fontId="25" fillId="0" borderId="17" xfId="0" applyFont="1" applyBorder="1" applyAlignment="1">
      <alignment/>
    </xf>
    <xf numFmtId="176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 indent="8"/>
    </xf>
    <xf numFmtId="0" fontId="68" fillId="0" borderId="0" xfId="0" applyFont="1" applyAlignment="1">
      <alignment/>
    </xf>
    <xf numFmtId="176" fontId="25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Border="1" applyAlignment="1">
      <alignment horizontal="left" indent="5"/>
    </xf>
    <xf numFmtId="0" fontId="70" fillId="0" borderId="0" xfId="0" applyFont="1" applyBorder="1" applyAlignment="1">
      <alignment horizontal="left" indent="5"/>
    </xf>
    <xf numFmtId="0" fontId="70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0" xfId="0" applyFont="1" applyAlignment="1">
      <alignment/>
    </xf>
    <xf numFmtId="0" fontId="77" fillId="0" borderId="0" xfId="0" applyFont="1" applyAlignment="1">
      <alignment/>
    </xf>
    <xf numFmtId="176" fontId="26" fillId="0" borderId="11" xfId="0" applyNumberFormat="1" applyFont="1" applyBorder="1" applyAlignment="1">
      <alignment/>
    </xf>
    <xf numFmtId="1" fontId="26" fillId="0" borderId="11" xfId="0" applyNumberFormat="1" applyFont="1" applyBorder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3" xfId="0" applyFont="1" applyBorder="1" applyAlignment="1">
      <alignment/>
    </xf>
    <xf numFmtId="0" fontId="22" fillId="0" borderId="18" xfId="0" applyFont="1" applyBorder="1" applyAlignment="1">
      <alignment/>
    </xf>
    <xf numFmtId="1" fontId="26" fillId="0" borderId="14" xfId="0" applyNumberFormat="1" applyFont="1" applyBorder="1" applyAlignment="1">
      <alignment/>
    </xf>
    <xf numFmtId="176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" fontId="26" fillId="0" borderId="0" xfId="0" applyNumberFormat="1" applyFont="1" applyAlignment="1">
      <alignment/>
    </xf>
    <xf numFmtId="0" fontId="26" fillId="0" borderId="17" xfId="0" applyFont="1" applyBorder="1" applyAlignment="1">
      <alignment/>
    </xf>
    <xf numFmtId="176" fontId="26" fillId="0" borderId="16" xfId="0" applyNumberFormat="1" applyFont="1" applyBorder="1" applyAlignment="1">
      <alignment/>
    </xf>
    <xf numFmtId="0" fontId="25" fillId="0" borderId="16" xfId="0" applyFont="1" applyBorder="1" applyAlignment="1">
      <alignment/>
    </xf>
    <xf numFmtId="176" fontId="68" fillId="0" borderId="0" xfId="0" applyNumberFormat="1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25" fillId="0" borderId="0" xfId="0" applyFont="1" applyFill="1" applyAlignment="1">
      <alignment/>
    </xf>
    <xf numFmtId="0" fontId="87" fillId="0" borderId="0" xfId="0" applyFont="1" applyAlignment="1">
      <alignment horizontal="center"/>
    </xf>
    <xf numFmtId="0" fontId="80" fillId="0" borderId="0" xfId="0" applyFont="1" applyAlignment="1">
      <alignment horizontal="left" vertical="top" wrapText="1"/>
    </xf>
    <xf numFmtId="0" fontId="28" fillId="0" borderId="0" xfId="94" applyFont="1" applyBorder="1" applyAlignment="1">
      <alignment horizontal="center" shrinkToFit="1"/>
      <protection/>
    </xf>
    <xf numFmtId="0" fontId="26" fillId="0" borderId="0" xfId="94" applyFont="1" applyBorder="1" applyAlignment="1">
      <alignment horizontal="left"/>
      <protection/>
    </xf>
    <xf numFmtId="0" fontId="21" fillId="0" borderId="0" xfId="94" applyFont="1" applyBorder="1" applyAlignment="1">
      <alignment horizontal="left"/>
      <protection/>
    </xf>
    <xf numFmtId="0" fontId="89" fillId="0" borderId="0" xfId="94" applyFont="1" applyBorder="1" applyAlignment="1">
      <alignment horizontal="center"/>
      <protection/>
    </xf>
    <xf numFmtId="0" fontId="90" fillId="0" borderId="0" xfId="94" applyFont="1" applyBorder="1" applyAlignment="1">
      <alignment horizontal="center"/>
      <protection/>
    </xf>
    <xf numFmtId="0" fontId="89" fillId="0" borderId="12" xfId="94" applyFont="1" applyBorder="1" applyAlignment="1">
      <alignment horizontal="center"/>
      <protection/>
    </xf>
    <xf numFmtId="182" fontId="85" fillId="0" borderId="20" xfId="89" applyFont="1" applyBorder="1" applyAlignment="1" applyProtection="1">
      <alignment horizontal="center" vertical="center"/>
      <protection locked="0"/>
    </xf>
    <xf numFmtId="183" fontId="7" fillId="0" borderId="11" xfId="73" applyNumberFormat="1" applyFont="1" applyBorder="1" applyAlignment="1">
      <alignment horizontal="center" shrinkToFit="1"/>
    </xf>
    <xf numFmtId="183" fontId="7" fillId="0" borderId="10" xfId="73" applyNumberFormat="1" applyFont="1" applyBorder="1" applyAlignment="1">
      <alignment horizontal="center"/>
    </xf>
    <xf numFmtId="182" fontId="85" fillId="0" borderId="19" xfId="89" applyFont="1" applyBorder="1" applyAlignment="1" applyProtection="1">
      <alignment horizontal="center" vertical="center"/>
      <protection locked="0"/>
    </xf>
    <xf numFmtId="183" fontId="7" fillId="0" borderId="16" xfId="73" applyNumberFormat="1" applyFont="1" applyBorder="1" applyAlignment="1">
      <alignment horizontal="center" shrinkToFit="1"/>
    </xf>
    <xf numFmtId="183" fontId="7" fillId="0" borderId="15" xfId="73" applyNumberFormat="1" applyFont="1" applyBorder="1" applyAlignment="1">
      <alignment horizontal="center"/>
    </xf>
    <xf numFmtId="0" fontId="85" fillId="0" borderId="0" xfId="0" applyFont="1" applyAlignment="1">
      <alignment/>
    </xf>
    <xf numFmtId="0" fontId="83" fillId="0" borderId="0" xfId="0" applyFont="1" applyBorder="1" applyAlignment="1">
      <alignment horizontal="left"/>
    </xf>
    <xf numFmtId="0" fontId="92" fillId="0" borderId="0" xfId="0" applyFont="1" applyAlignment="1">
      <alignment/>
    </xf>
    <xf numFmtId="0" fontId="93" fillId="0" borderId="0" xfId="0" applyFont="1" applyBorder="1" applyAlignment="1">
      <alignment horizontal="center"/>
    </xf>
    <xf numFmtId="188" fontId="92" fillId="0" borderId="0" xfId="0" applyNumberFormat="1" applyFont="1" applyBorder="1" applyAlignment="1">
      <alignment horizontal="right"/>
    </xf>
    <xf numFmtId="176" fontId="92" fillId="0" borderId="0" xfId="0" applyNumberFormat="1" applyFont="1" applyAlignment="1">
      <alignment/>
    </xf>
    <xf numFmtId="0" fontId="25" fillId="0" borderId="0" xfId="0" applyFont="1" applyAlignment="1">
      <alignment vertical="top"/>
    </xf>
    <xf numFmtId="0" fontId="86" fillId="0" borderId="0" xfId="0" applyFont="1" applyBorder="1" applyAlignment="1">
      <alignment wrapText="1"/>
    </xf>
    <xf numFmtId="183" fontId="7" fillId="0" borderId="0" xfId="73" applyNumberFormat="1" applyFont="1" applyBorder="1" applyAlignment="1">
      <alignment/>
    </xf>
    <xf numFmtId="188" fontId="7" fillId="0" borderId="0" xfId="0" applyNumberFormat="1" applyFont="1" applyAlignment="1">
      <alignment/>
    </xf>
    <xf numFmtId="0" fontId="94" fillId="0" borderId="0" xfId="0" applyFont="1" applyBorder="1" applyAlignment="1">
      <alignment wrapText="1"/>
    </xf>
    <xf numFmtId="176" fontId="92" fillId="0" borderId="0" xfId="0" applyNumberFormat="1" applyFont="1" applyBorder="1" applyAlignment="1">
      <alignment horizontal="right"/>
    </xf>
    <xf numFmtId="0" fontId="86" fillId="0" borderId="0" xfId="0" applyFont="1" applyBorder="1" applyAlignment="1">
      <alignment/>
    </xf>
    <xf numFmtId="0" fontId="85" fillId="0" borderId="0" xfId="0" applyFont="1" applyAlignment="1">
      <alignment horizontal="left"/>
    </xf>
    <xf numFmtId="186" fontId="92" fillId="0" borderId="0" xfId="90" applyNumberFormat="1" applyFont="1" applyBorder="1" applyAlignment="1">
      <alignment/>
      <protection/>
    </xf>
    <xf numFmtId="0" fontId="92" fillId="0" borderId="0" xfId="0" applyFont="1" applyAlignment="1">
      <alignment/>
    </xf>
    <xf numFmtId="188" fontId="92" fillId="0" borderId="0" xfId="0" applyNumberFormat="1" applyFont="1" applyAlignment="1">
      <alignment/>
    </xf>
    <xf numFmtId="0" fontId="94" fillId="0" borderId="0" xfId="0" applyFont="1" applyBorder="1" applyAlignment="1">
      <alignment/>
    </xf>
    <xf numFmtId="183" fontId="7" fillId="0" borderId="0" xfId="73" applyNumberFormat="1" applyFont="1" applyAlignment="1">
      <alignment/>
    </xf>
    <xf numFmtId="0" fontId="95" fillId="0" borderId="0" xfId="0" applyFont="1" applyAlignment="1">
      <alignment/>
    </xf>
    <xf numFmtId="0" fontId="85" fillId="0" borderId="0" xfId="0" applyFont="1" applyBorder="1" applyAlignment="1">
      <alignment horizontal="left"/>
    </xf>
    <xf numFmtId="183" fontId="96" fillId="0" borderId="0" xfId="73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7" xfId="0" applyFont="1" applyBorder="1" applyAlignment="1">
      <alignment vertical="top"/>
    </xf>
    <xf numFmtId="0" fontId="86" fillId="0" borderId="17" xfId="0" applyFont="1" applyBorder="1" applyAlignment="1">
      <alignment/>
    </xf>
    <xf numFmtId="183" fontId="7" fillId="0" borderId="17" xfId="73" applyNumberFormat="1" applyFont="1" applyBorder="1" applyAlignment="1">
      <alignment/>
    </xf>
    <xf numFmtId="188" fontId="7" fillId="0" borderId="17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182" fontId="26" fillId="33" borderId="0" xfId="89" applyFont="1" applyFill="1" applyBorder="1">
      <alignment/>
      <protection/>
    </xf>
    <xf numFmtId="0" fontId="25" fillId="0" borderId="12" xfId="0" applyFont="1" applyBorder="1" applyAlignment="1">
      <alignment/>
    </xf>
    <xf numFmtId="183" fontId="6" fillId="0" borderId="11" xfId="73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0" fontId="85" fillId="0" borderId="0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wrapText="1" shrinkToFit="1"/>
    </xf>
    <xf numFmtId="0" fontId="92" fillId="0" borderId="0" xfId="0" applyFont="1" applyBorder="1" applyAlignment="1">
      <alignment horizontal="left" vertical="top" wrapText="1" shrinkToFit="1"/>
    </xf>
    <xf numFmtId="182" fontId="7" fillId="33" borderId="0" xfId="89" applyFont="1" applyFill="1" applyBorder="1" applyAlignment="1">
      <alignment/>
      <protection/>
    </xf>
    <xf numFmtId="0" fontId="88" fillId="0" borderId="0" xfId="0" applyFont="1" applyAlignment="1">
      <alignment/>
    </xf>
    <xf numFmtId="188" fontId="97" fillId="0" borderId="0" xfId="0" applyNumberFormat="1" applyFont="1" applyAlignment="1">
      <alignment/>
    </xf>
    <xf numFmtId="0" fontId="26" fillId="0" borderId="0" xfId="0" applyFont="1" applyBorder="1" applyAlignment="1">
      <alignment horizontal="left"/>
    </xf>
    <xf numFmtId="188" fontId="21" fillId="0" borderId="0" xfId="0" applyNumberFormat="1" applyFont="1" applyAlignment="1">
      <alignment/>
    </xf>
    <xf numFmtId="0" fontId="86" fillId="0" borderId="0" xfId="0" applyFont="1" applyFill="1" applyBorder="1" applyAlignment="1">
      <alignment/>
    </xf>
    <xf numFmtId="178" fontId="92" fillId="0" borderId="0" xfId="0" applyNumberFormat="1" applyFont="1" applyAlignment="1">
      <alignment/>
    </xf>
    <xf numFmtId="0" fontId="45" fillId="0" borderId="0" xfId="0" applyFont="1" applyAlignment="1">
      <alignment/>
    </xf>
    <xf numFmtId="0" fontId="98" fillId="0" borderId="0" xfId="0" applyFont="1" applyAlignment="1">
      <alignment/>
    </xf>
    <xf numFmtId="0" fontId="92" fillId="0" borderId="0" xfId="0" applyFont="1" applyBorder="1" applyAlignment="1">
      <alignment/>
    </xf>
    <xf numFmtId="0" fontId="83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25" fillId="0" borderId="0" xfId="0" applyFont="1" applyBorder="1" applyAlignment="1">
      <alignment wrapText="1"/>
    </xf>
    <xf numFmtId="0" fontId="99" fillId="0" borderId="0" xfId="0" applyFont="1" applyAlignment="1">
      <alignment/>
    </xf>
    <xf numFmtId="183" fontId="7" fillId="0" borderId="0" xfId="73" applyNumberFormat="1" applyFont="1" applyAlignment="1">
      <alignment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100" fillId="0" borderId="0" xfId="0" applyFont="1" applyAlignment="1">
      <alignment wrapText="1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0" fontId="83" fillId="0" borderId="0" xfId="0" applyFont="1" applyAlignment="1">
      <alignment horizontal="left" wrapText="1"/>
    </xf>
    <xf numFmtId="3" fontId="92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Border="1" applyAlignment="1">
      <alignment/>
    </xf>
    <xf numFmtId="182" fontId="28" fillId="33" borderId="0" xfId="89" applyFont="1" applyFill="1" applyBorder="1">
      <alignment/>
      <protection/>
    </xf>
    <xf numFmtId="188" fontId="7" fillId="0" borderId="0" xfId="0" applyNumberFormat="1" applyFont="1" applyBorder="1" applyAlignment="1">
      <alignment/>
    </xf>
    <xf numFmtId="182" fontId="92" fillId="0" borderId="0" xfId="89" applyFont="1" applyBorder="1" applyAlignment="1" applyProtection="1">
      <alignment horizontal="center" vertical="center"/>
      <protection locked="0"/>
    </xf>
    <xf numFmtId="183" fontId="6" fillId="0" borderId="0" xfId="73" applyNumberFormat="1" applyFont="1" applyBorder="1" applyAlignment="1">
      <alignment horizontal="center" vertical="center" shrinkToFit="1"/>
    </xf>
    <xf numFmtId="183" fontId="7" fillId="0" borderId="0" xfId="73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1" fillId="0" borderId="0" xfId="0" applyFont="1" applyBorder="1" applyAlignment="1">
      <alignment wrapText="1"/>
    </xf>
    <xf numFmtId="0" fontId="9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92" fillId="0" borderId="0" xfId="0" applyFont="1" applyAlignment="1">
      <alignment wrapText="1"/>
    </xf>
    <xf numFmtId="0" fontId="88" fillId="0" borderId="0" xfId="0" applyFont="1" applyAlignment="1">
      <alignment horizontal="left" indent="1"/>
    </xf>
    <xf numFmtId="0" fontId="102" fillId="0" borderId="0" xfId="0" applyFont="1" applyAlignment="1">
      <alignment wrapText="1"/>
    </xf>
    <xf numFmtId="0" fontId="83" fillId="0" borderId="0" xfId="0" applyFont="1" applyAlignment="1">
      <alignment wrapText="1"/>
    </xf>
    <xf numFmtId="0" fontId="95" fillId="0" borderId="0" xfId="0" applyFont="1" applyAlignment="1">
      <alignment wrapText="1"/>
    </xf>
    <xf numFmtId="183" fontId="7" fillId="0" borderId="0" xfId="73" applyNumberFormat="1" applyFont="1" applyBorder="1" applyAlignment="1">
      <alignment wrapText="1"/>
    </xf>
    <xf numFmtId="3" fontId="97" fillId="0" borderId="0" xfId="0" applyNumberFormat="1" applyFont="1" applyAlignment="1">
      <alignment/>
    </xf>
    <xf numFmtId="183" fontId="7" fillId="0" borderId="17" xfId="73" applyNumberFormat="1" applyFont="1" applyBorder="1" applyAlignment="1">
      <alignment wrapText="1"/>
    </xf>
    <xf numFmtId="0" fontId="83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88" fillId="0" borderId="0" xfId="0" applyFont="1" applyAlignment="1">
      <alignment horizontal="left"/>
    </xf>
    <xf numFmtId="0" fontId="82" fillId="0" borderId="0" xfId="0" applyFont="1" applyAlignment="1">
      <alignment horizontal="left" wrapText="1"/>
    </xf>
    <xf numFmtId="0" fontId="25" fillId="0" borderId="0" xfId="0" applyFont="1" applyFill="1" applyAlignment="1">
      <alignment wrapText="1"/>
    </xf>
    <xf numFmtId="3" fontId="21" fillId="0" borderId="0" xfId="0" applyNumberFormat="1" applyFont="1" applyAlignment="1">
      <alignment/>
    </xf>
    <xf numFmtId="0" fontId="80" fillId="0" borderId="0" xfId="0" applyFont="1" applyAlignment="1">
      <alignment horizontal="left" wrapText="1"/>
    </xf>
    <xf numFmtId="0" fontId="92" fillId="0" borderId="0" xfId="0" applyFont="1" applyAlignment="1">
      <alignment horizontal="left" vertical="top" wrapText="1"/>
    </xf>
    <xf numFmtId="0" fontId="25" fillId="0" borderId="0" xfId="0" applyFont="1" applyAlignment="1">
      <alignment horizontal="right" vertical="top"/>
    </xf>
    <xf numFmtId="0" fontId="8" fillId="0" borderId="0" xfId="0" applyFont="1" applyAlignment="1">
      <alignment horizontal="left" wrapText="1"/>
    </xf>
    <xf numFmtId="0" fontId="97" fillId="0" borderId="0" xfId="0" applyFont="1" applyAlignment="1">
      <alignment horizontal="left" vertical="top" wrapText="1"/>
    </xf>
    <xf numFmtId="0" fontId="85" fillId="0" borderId="0" xfId="7" applyFont="1" applyAlignment="1">
      <alignment/>
    </xf>
    <xf numFmtId="0" fontId="85" fillId="0" borderId="0" xfId="7" applyFont="1" applyAlignment="1">
      <alignment vertical="top"/>
    </xf>
    <xf numFmtId="0" fontId="85" fillId="0" borderId="0" xfId="7" applyFont="1" applyAlignment="1">
      <alignment wrapText="1"/>
    </xf>
    <xf numFmtId="0" fontId="92" fillId="0" borderId="0" xfId="7" applyFont="1" applyAlignment="1">
      <alignment wrapText="1"/>
    </xf>
    <xf numFmtId="0" fontId="92" fillId="0" borderId="0" xfId="7" applyFont="1" applyAlignment="1">
      <alignment/>
    </xf>
    <xf numFmtId="188" fontId="92" fillId="0" borderId="0" xfId="7" applyNumberFormat="1" applyFont="1" applyAlignment="1">
      <alignment/>
    </xf>
    <xf numFmtId="0" fontId="7" fillId="0" borderId="17" xfId="0" applyFont="1" applyBorder="1" applyAlignment="1">
      <alignment wrapText="1"/>
    </xf>
    <xf numFmtId="0" fontId="98" fillId="0" borderId="0" xfId="7" applyFont="1" applyAlignment="1">
      <alignment/>
    </xf>
    <xf numFmtId="0" fontId="88" fillId="0" borderId="0" xfId="5" applyFont="1" applyAlignment="1">
      <alignment/>
    </xf>
    <xf numFmtId="0" fontId="88" fillId="0" borderId="0" xfId="5" applyFont="1" applyAlignment="1">
      <alignment vertical="top"/>
    </xf>
    <xf numFmtId="0" fontId="88" fillId="0" borderId="0" xfId="5" applyFont="1" applyAlignment="1">
      <alignment wrapText="1"/>
    </xf>
    <xf numFmtId="0" fontId="97" fillId="0" borderId="0" xfId="5" applyFont="1" applyAlignment="1">
      <alignment wrapText="1"/>
    </xf>
    <xf numFmtId="0" fontId="97" fillId="0" borderId="0" xfId="5" applyFont="1" applyAlignment="1">
      <alignment/>
    </xf>
    <xf numFmtId="188" fontId="97" fillId="0" borderId="0" xfId="5" applyNumberFormat="1" applyFont="1" applyAlignment="1">
      <alignment/>
    </xf>
    <xf numFmtId="0" fontId="98" fillId="0" borderId="0" xfId="5" applyFont="1" applyAlignment="1">
      <alignment/>
    </xf>
    <xf numFmtId="3" fontId="92" fillId="0" borderId="0" xfId="7" applyNumberFormat="1" applyFont="1" applyAlignment="1">
      <alignment/>
    </xf>
    <xf numFmtId="3" fontId="97" fillId="0" borderId="0" xfId="5" applyNumberFormat="1" applyFont="1" applyAlignment="1">
      <alignment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83" fillId="0" borderId="0" xfId="0" applyFont="1" applyAlignment="1">
      <alignment horizontal="center" wrapText="1"/>
    </xf>
    <xf numFmtId="0" fontId="95" fillId="0" borderId="0" xfId="0" applyFont="1" applyAlignment="1">
      <alignment horizontal="center" wrapText="1"/>
    </xf>
    <xf numFmtId="188" fontId="92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left" wrapText="1"/>
    </xf>
    <xf numFmtId="0" fontId="95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188" fontId="21" fillId="0" borderId="0" xfId="0" applyNumberFormat="1" applyFont="1" applyFill="1" applyBorder="1" applyAlignment="1">
      <alignment/>
    </xf>
    <xf numFmtId="0" fontId="97" fillId="0" borderId="17" xfId="0" applyFont="1" applyFill="1" applyBorder="1" applyAlignment="1">
      <alignment horizontal="left" vertical="top" wrapText="1"/>
    </xf>
    <xf numFmtId="0" fontId="88" fillId="0" borderId="0" xfId="0" applyFont="1" applyBorder="1" applyAlignment="1">
      <alignment horizontal="left" vertical="top" shrinkToFit="1"/>
    </xf>
    <xf numFmtId="0" fontId="103" fillId="0" borderId="0" xfId="0" applyFont="1" applyBorder="1" applyAlignment="1">
      <alignment wrapText="1"/>
    </xf>
    <xf numFmtId="0" fontId="25" fillId="0" borderId="0" xfId="0" applyFont="1" applyFill="1" applyAlignment="1">
      <alignment horizontal="right"/>
    </xf>
    <xf numFmtId="0" fontId="82" fillId="0" borderId="0" xfId="0" applyFont="1" applyAlignment="1">
      <alignment horizontal="center" shrinkToFit="1"/>
    </xf>
    <xf numFmtId="0" fontId="92" fillId="0" borderId="0" xfId="0" applyFont="1" applyAlignment="1">
      <alignment horizontal="left" shrinkToFit="1"/>
    </xf>
    <xf numFmtId="0" fontId="92" fillId="0" borderId="0" xfId="0" applyFont="1" applyAlignment="1">
      <alignment horizontal="left" wrapText="1"/>
    </xf>
    <xf numFmtId="183" fontId="7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right" wrapText="1"/>
    </xf>
    <xf numFmtId="0" fontId="28" fillId="0" borderId="0" xfId="94" applyFont="1" applyBorder="1" applyAlignment="1">
      <alignment horizontal="center" shrinkToFit="1"/>
      <protection/>
    </xf>
    <xf numFmtId="176" fontId="7" fillId="0" borderId="0" xfId="0" applyNumberFormat="1" applyFont="1" applyBorder="1" applyAlignment="1">
      <alignment horizontal="right"/>
    </xf>
    <xf numFmtId="0" fontId="89" fillId="0" borderId="0" xfId="94" applyFont="1" applyBorder="1" applyAlignment="1">
      <alignment horizontal="center" vertical="center"/>
      <protection/>
    </xf>
    <xf numFmtId="182" fontId="85" fillId="0" borderId="12" xfId="89" applyFont="1" applyBorder="1" applyAlignment="1" applyProtection="1">
      <alignment horizontal="center" vertical="center"/>
      <protection locked="0"/>
    </xf>
    <xf numFmtId="183" fontId="6" fillId="0" borderId="11" xfId="73" applyNumberFormat="1" applyFont="1" applyBorder="1" applyAlignment="1">
      <alignment horizontal="center" vertical="center" shrinkToFit="1"/>
    </xf>
    <xf numFmtId="183" fontId="7" fillId="0" borderId="11" xfId="73" applyNumberFormat="1" applyFont="1" applyBorder="1" applyAlignment="1">
      <alignment horizontal="center"/>
    </xf>
    <xf numFmtId="182" fontId="85" fillId="0" borderId="17" xfId="89" applyFont="1" applyBorder="1" applyAlignment="1" applyProtection="1">
      <alignment horizontal="center" vertical="center"/>
      <protection locked="0"/>
    </xf>
    <xf numFmtId="183" fontId="6" fillId="0" borderId="16" xfId="73" applyNumberFormat="1" applyFont="1" applyBorder="1" applyAlignment="1">
      <alignment horizontal="center" vertical="center" shrinkToFit="1"/>
    </xf>
    <xf numFmtId="183" fontId="7" fillId="0" borderId="16" xfId="73" applyNumberFormat="1" applyFont="1" applyBorder="1" applyAlignment="1">
      <alignment horizontal="center"/>
    </xf>
    <xf numFmtId="183" fontId="7" fillId="0" borderId="17" xfId="73" applyNumberFormat="1" applyFont="1" applyBorder="1" applyAlignment="1">
      <alignment horizontal="center"/>
    </xf>
    <xf numFmtId="186" fontId="87" fillId="0" borderId="0" xfId="0" applyNumberFormat="1" applyFont="1" applyAlignment="1">
      <alignment/>
    </xf>
    <xf numFmtId="186" fontId="79" fillId="0" borderId="0" xfId="90" applyNumberFormat="1" applyFont="1" applyBorder="1" applyAlignment="1">
      <alignment/>
      <protection/>
    </xf>
    <xf numFmtId="176" fontId="104" fillId="0" borderId="0" xfId="0" applyNumberFormat="1" applyFont="1" applyAlignment="1">
      <alignment/>
    </xf>
    <xf numFmtId="0" fontId="88" fillId="0" borderId="0" xfId="0" applyFont="1" applyBorder="1" applyAlignment="1">
      <alignment/>
    </xf>
    <xf numFmtId="186" fontId="81" fillId="0" borderId="0" xfId="90" applyNumberFormat="1" applyFont="1" applyBorder="1" applyAlignment="1">
      <alignment/>
      <protection/>
    </xf>
    <xf numFmtId="176" fontId="97" fillId="0" borderId="0" xfId="0" applyNumberFormat="1" applyFont="1" applyAlignment="1">
      <alignment/>
    </xf>
    <xf numFmtId="0" fontId="95" fillId="0" borderId="0" xfId="0" applyFont="1" applyBorder="1" applyAlignment="1">
      <alignment horizontal="left"/>
    </xf>
    <xf numFmtId="186" fontId="7" fillId="0" borderId="0" xfId="90" applyNumberFormat="1" applyFont="1" applyBorder="1" applyAlignment="1">
      <alignment/>
      <protection/>
    </xf>
    <xf numFmtId="0" fontId="105" fillId="0" borderId="0" xfId="0" applyFont="1" applyAlignment="1">
      <alignment/>
    </xf>
    <xf numFmtId="183" fontId="100" fillId="0" borderId="0" xfId="73" applyNumberFormat="1" applyFont="1" applyBorder="1" applyAlignment="1">
      <alignment/>
    </xf>
    <xf numFmtId="0" fontId="85" fillId="0" borderId="0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shrinkToFit="1"/>
    </xf>
    <xf numFmtId="0" fontId="83" fillId="0" borderId="0" xfId="0" applyFont="1" applyBorder="1" applyAlignment="1">
      <alignment horizontal="left" indent="2"/>
    </xf>
    <xf numFmtId="0" fontId="83" fillId="0" borderId="0" xfId="0" applyFont="1" applyBorder="1" applyAlignment="1">
      <alignment horizontal="left" wrapText="1" indent="2"/>
    </xf>
    <xf numFmtId="0" fontId="97" fillId="0" borderId="0" xfId="0" applyFont="1" applyAlignment="1">
      <alignment horizontal="center" vertical="center" wrapText="1" shrinkToFit="1"/>
    </xf>
    <xf numFmtId="0" fontId="97" fillId="0" borderId="0" xfId="0" applyFont="1" applyAlignment="1">
      <alignment horizontal="left" vertical="top" shrinkToFit="1"/>
    </xf>
    <xf numFmtId="0" fontId="97" fillId="0" borderId="0" xfId="0" applyFont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horizontal="left" vertical="top" wrapText="1"/>
    </xf>
    <xf numFmtId="0" fontId="97" fillId="0" borderId="0" xfId="0" applyFont="1" applyBorder="1" applyAlignment="1">
      <alignment horizontal="left" wrapText="1"/>
    </xf>
    <xf numFmtId="0" fontId="97" fillId="0" borderId="0" xfId="0" applyFont="1" applyBorder="1" applyAlignment="1">
      <alignment horizontal="left" vertical="top" wrapText="1"/>
    </xf>
    <xf numFmtId="0" fontId="97" fillId="0" borderId="17" xfId="0" applyFont="1" applyBorder="1" applyAlignment="1">
      <alignment horizontal="center" vertical="top" wrapText="1"/>
    </xf>
    <xf numFmtId="0" fontId="97" fillId="0" borderId="17" xfId="0" applyFont="1" applyBorder="1" applyAlignment="1">
      <alignment horizontal="left" wrapText="1"/>
    </xf>
    <xf numFmtId="0" fontId="97" fillId="0" borderId="17" xfId="0" applyFont="1" applyBorder="1" applyAlignment="1">
      <alignment horizontal="left" vertical="top" wrapText="1"/>
    </xf>
    <xf numFmtId="0" fontId="88" fillId="0" borderId="0" xfId="0" applyFont="1" applyBorder="1" applyAlignment="1">
      <alignment horizontal="left" vertical="top" wrapText="1"/>
    </xf>
    <xf numFmtId="182" fontId="28" fillId="33" borderId="0" xfId="89" applyFont="1" applyFill="1" applyBorder="1" applyAlignment="1">
      <alignment horizontal="center" vertical="center"/>
      <protection/>
    </xf>
    <xf numFmtId="182" fontId="28" fillId="33" borderId="0" xfId="89" applyFont="1" applyFill="1" applyBorder="1" applyAlignment="1">
      <alignment horizontal="center"/>
      <protection/>
    </xf>
    <xf numFmtId="0" fontId="97" fillId="0" borderId="0" xfId="0" applyFont="1" applyAlignment="1">
      <alignment horizontal="left" wrapText="1"/>
    </xf>
    <xf numFmtId="0" fontId="97" fillId="0" borderId="0" xfId="0" applyFont="1" applyAlignment="1">
      <alignment horizontal="left" vertical="top" wrapText="1"/>
    </xf>
    <xf numFmtId="0" fontId="88" fillId="0" borderId="17" xfId="0" applyFont="1" applyBorder="1" applyAlignment="1">
      <alignment/>
    </xf>
    <xf numFmtId="0" fontId="95" fillId="0" borderId="17" xfId="0" applyFont="1" applyBorder="1" applyAlignment="1">
      <alignment horizontal="left" wrapText="1"/>
    </xf>
  </cellXfs>
  <cellStyles count="91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4" xfId="67"/>
    <cellStyle name="Comma 5" xfId="68"/>
    <cellStyle name="Comma 6" xfId="69"/>
    <cellStyle name="Comma 7" xfId="70"/>
    <cellStyle name="Comma 8" xfId="71"/>
    <cellStyle name="Comma 9" xfId="72"/>
    <cellStyle name="Comma_AR-CPI" xfId="73"/>
    <cellStyle name="Currency" xfId="74"/>
    <cellStyle name="Currency [0]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Neutral" xfId="86"/>
    <cellStyle name="Normal 5" xfId="87"/>
    <cellStyle name="Normal 5 2" xfId="88"/>
    <cellStyle name="Normal_AR-00-01" xfId="89"/>
    <cellStyle name="Normal_AR-CPI" xfId="90"/>
    <cellStyle name="Normal_BANK" xfId="91"/>
    <cellStyle name="Normal_HYANALT" xfId="92"/>
    <cellStyle name="Normal_OM-1" xfId="93"/>
    <cellStyle name="Normal_PrCR" xfId="94"/>
    <cellStyle name="Normal_ZYKA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8934450" y="504825"/>
          <a:ext cx="6381750" cy="523875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0</xdr:rowOff>
    </xdr:from>
    <xdr:to>
      <xdr:col>5</xdr:col>
      <xdr:colOff>504825</xdr:colOff>
      <xdr:row>10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372600" y="647700"/>
          <a:ext cx="42862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0778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38100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82050" y="495300"/>
          <a:ext cx="3419475" cy="552450"/>
          <a:chOff x="623" y="71"/>
          <a:chExt cx="503" cy="103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>
            <a:off x="623" y="100"/>
            <a:ext cx="38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81" y="85"/>
            <a:ext cx="25" cy="33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5" y="108"/>
            <a:ext cx="4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5" y="71"/>
            <a:ext cx="3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2011\M2011.03.04\mONTHL-ot-2011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2011\M2011.03.04\monthly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s"/>
      <sheetName val="ebs1"/>
      <sheetName val="ebs2"/>
      <sheetName val="culture"/>
      <sheetName val="main"/>
      <sheetName val="pop1"/>
      <sheetName val="pop2"/>
      <sheetName val="pop3"/>
      <sheetName val="pop4"/>
      <sheetName val="pop-sar"/>
      <sheetName val="Gross"/>
      <sheetName val="Gross1"/>
      <sheetName val="major"/>
      <sheetName val="Sheet1"/>
      <sheetName val="XC-1 new"/>
      <sheetName val="cons"/>
      <sheetName val="health"/>
      <sheetName val="health2"/>
      <sheetName val="health3"/>
      <sheetName val="health4"/>
      <sheetName val="health1"/>
      <sheetName val="AX-3"/>
      <sheetName val="ajliin bair"/>
      <sheetName val="txm"/>
      <sheetName val="Sheet2"/>
    </sheetNames>
    <sheetDataSet>
      <sheetData sheetId="21">
        <row r="59">
          <cell r="E59">
            <v>1815</v>
          </cell>
          <cell r="F59">
            <v>1948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rilga 2"/>
      <sheetName val="UNE gol ner"/>
      <sheetName val="crime"/>
      <sheetName val="crime1"/>
      <sheetName val="Crime 2"/>
      <sheetName val="Bar mat"/>
      <sheetName val="health1"/>
      <sheetName val="nd2"/>
      <sheetName val="ND2b"/>
      <sheetName val="nd3"/>
      <sheetName val="Sheet2"/>
      <sheetName val="US1"/>
      <sheetName val="US"/>
      <sheetName val="US2"/>
      <sheetName val="¿íý 153"/>
      <sheetName val="HU-1"/>
      <sheetName val="Sheet3"/>
      <sheetName val="Sheet4"/>
      <sheetName val="Sheet5"/>
    </sheetNames>
    <sheetDataSet>
      <sheetData sheetId="12">
        <row r="7">
          <cell r="J7">
            <v>119.14133028470262</v>
          </cell>
          <cell r="O7">
            <v>104.3703363688921</v>
          </cell>
          <cell r="Y7">
            <v>184.82350904850813</v>
          </cell>
        </row>
        <row r="8">
          <cell r="J8">
            <v>112.5</v>
          </cell>
          <cell r="O8">
            <v>112.5</v>
          </cell>
          <cell r="Y8">
            <v>180</v>
          </cell>
        </row>
        <row r="9">
          <cell r="J9">
            <v>123.63636363636363</v>
          </cell>
          <cell r="O9">
            <v>104.54545454545455</v>
          </cell>
          <cell r="Y9">
            <v>164.28571428571428</v>
          </cell>
        </row>
        <row r="10">
          <cell r="J10">
            <v>96</v>
          </cell>
          <cell r="O10">
            <v>108.69565217391303</v>
          </cell>
          <cell r="Y10">
            <v>136.986301369863</v>
          </cell>
        </row>
        <row r="11">
          <cell r="J11">
            <v>109.375</v>
          </cell>
          <cell r="O11">
            <v>100</v>
          </cell>
          <cell r="Y11">
            <v>218.75</v>
          </cell>
        </row>
        <row r="12">
          <cell r="J12">
            <v>137.09677419354838</v>
          </cell>
          <cell r="O12">
            <v>100</v>
          </cell>
          <cell r="Y12">
            <v>242.85714285714283</v>
          </cell>
        </row>
        <row r="13">
          <cell r="J13">
            <v>100</v>
          </cell>
          <cell r="O13">
            <v>100</v>
          </cell>
          <cell r="Y13">
            <v>172.41379310344826</v>
          </cell>
        </row>
        <row r="14">
          <cell r="J14">
            <v>95.65217391304348</v>
          </cell>
          <cell r="O14">
            <v>100</v>
          </cell>
          <cell r="Y14">
            <v>171.875</v>
          </cell>
        </row>
        <row r="15">
          <cell r="J15">
            <v>122.22222222222223</v>
          </cell>
          <cell r="O15">
            <v>104.76190476190477</v>
          </cell>
          <cell r="Y15">
            <v>220.00000000000003</v>
          </cell>
        </row>
        <row r="16">
          <cell r="J16">
            <v>121.42857142857142</v>
          </cell>
          <cell r="O16">
            <v>100</v>
          </cell>
          <cell r="Y16">
            <v>309.09090909090907</v>
          </cell>
        </row>
        <row r="17">
          <cell r="J17">
            <v>133.33333333333331</v>
          </cell>
          <cell r="O17">
            <v>160</v>
          </cell>
          <cell r="Y17">
            <v>400</v>
          </cell>
        </row>
        <row r="18">
          <cell r="J18">
            <v>144.24734531885215</v>
          </cell>
          <cell r="O18">
            <v>112.76424987862259</v>
          </cell>
          <cell r="Y18">
            <v>225.8517266443163</v>
          </cell>
        </row>
        <row r="19">
          <cell r="J19">
            <v>140</v>
          </cell>
          <cell r="O19">
            <v>109.375</v>
          </cell>
          <cell r="Y19">
            <v>218.75</v>
          </cell>
        </row>
        <row r="20">
          <cell r="J20">
            <v>142.85714285714286</v>
          </cell>
          <cell r="O20">
            <v>111.11111111111111</v>
          </cell>
          <cell r="Y20">
            <v>222.22222222222223</v>
          </cell>
        </row>
        <row r="21">
          <cell r="J21">
            <v>152.38095238095238</v>
          </cell>
          <cell r="O21">
            <v>128</v>
          </cell>
          <cell r="Y21">
            <v>290.90909090909093</v>
          </cell>
        </row>
        <row r="22">
          <cell r="J22">
            <v>206.66666666666669</v>
          </cell>
          <cell r="O22">
            <v>114.81481481481481</v>
          </cell>
          <cell r="Y22">
            <v>238.46153846153845</v>
          </cell>
        </row>
        <row r="23">
          <cell r="J23">
            <v>125</v>
          </cell>
          <cell r="O23">
            <v>100</v>
          </cell>
          <cell r="Y23">
            <v>83.33333333333334</v>
          </cell>
        </row>
        <row r="24">
          <cell r="J24">
            <v>119.44444444444444</v>
          </cell>
          <cell r="O24">
            <v>113.1578947368421</v>
          </cell>
          <cell r="Y24">
            <v>195.45454545454547</v>
          </cell>
        </row>
        <row r="25">
          <cell r="J25">
            <v>104.09478643087884</v>
          </cell>
          <cell r="O25">
            <v>101.15468196140331</v>
          </cell>
          <cell r="Y25">
            <v>262.06278469325264</v>
          </cell>
        </row>
        <row r="26">
          <cell r="J26">
            <v>94.44444444444444</v>
          </cell>
          <cell r="O26">
            <v>93.75</v>
          </cell>
          <cell r="Y26">
            <v>250</v>
          </cell>
        </row>
        <row r="27">
          <cell r="J27">
            <v>81.81818181818183</v>
          </cell>
          <cell r="O27">
            <v>100</v>
          </cell>
          <cell r="Y27">
            <v>225</v>
          </cell>
        </row>
        <row r="28">
          <cell r="J28">
            <v>160</v>
          </cell>
          <cell r="O28">
            <v>114.28571428571428</v>
          </cell>
          <cell r="Y28">
            <v>266.66666666666663</v>
          </cell>
        </row>
        <row r="29">
          <cell r="J29">
            <v>144.44444444444443</v>
          </cell>
          <cell r="O29">
            <v>108.33333333333333</v>
          </cell>
          <cell r="Y29">
            <v>464.28571428571433</v>
          </cell>
        </row>
        <row r="30">
          <cell r="J30">
            <v>112.5</v>
          </cell>
          <cell r="O30">
            <v>112.5</v>
          </cell>
          <cell r="Y30">
            <v>300</v>
          </cell>
        </row>
        <row r="31">
          <cell r="J31">
            <v>138.0952380952381</v>
          </cell>
          <cell r="O31">
            <v>100</v>
          </cell>
          <cell r="Y31">
            <v>161.11111111111111</v>
          </cell>
        </row>
        <row r="32">
          <cell r="J32">
            <v>92</v>
          </cell>
          <cell r="O32">
            <v>104.34782608695652</v>
          </cell>
          <cell r="Y32">
            <v>171.42857142857142</v>
          </cell>
        </row>
        <row r="33">
          <cell r="J33">
            <v>121.67432483010985</v>
          </cell>
          <cell r="O33">
            <v>104.65601038776065</v>
          </cell>
          <cell r="Y33">
            <v>213.16745876752924</v>
          </cell>
        </row>
        <row r="34">
          <cell r="J34">
            <v>113.99999999999999</v>
          </cell>
          <cell r="O34">
            <v>105.35714285714286</v>
          </cell>
          <cell r="Y34">
            <v>196.66666666666666</v>
          </cell>
        </row>
        <row r="35">
          <cell r="J35">
            <v>125</v>
          </cell>
          <cell r="O35">
            <v>100</v>
          </cell>
          <cell r="Y35">
            <v>150</v>
          </cell>
        </row>
        <row r="36">
          <cell r="J36">
            <v>145.45454545454547</v>
          </cell>
          <cell r="O36">
            <v>106.66666666666667</v>
          </cell>
          <cell r="Y36">
            <v>333.33333333333337</v>
          </cell>
        </row>
        <row r="37">
          <cell r="J37">
            <v>110.00000000000001</v>
          </cell>
          <cell r="O37">
            <v>109.09090909090908</v>
          </cell>
          <cell r="Y37">
            <v>240</v>
          </cell>
        </row>
        <row r="38">
          <cell r="J38">
            <v>142.4350851909898</v>
          </cell>
          <cell r="O38">
            <v>106.36596997521916</v>
          </cell>
          <cell r="Y38">
            <v>320.93784813946814</v>
          </cell>
        </row>
        <row r="39">
          <cell r="J39">
            <v>163.63636363636365</v>
          </cell>
          <cell r="O39">
            <v>100</v>
          </cell>
          <cell r="Y39">
            <v>360</v>
          </cell>
        </row>
        <row r="40">
          <cell r="J40">
            <v>122.22222222222223</v>
          </cell>
          <cell r="O40">
            <v>104.76190476190477</v>
          </cell>
          <cell r="Y40">
            <v>220.00000000000003</v>
          </cell>
        </row>
        <row r="41">
          <cell r="J41">
            <v>100</v>
          </cell>
          <cell r="O41">
            <v>125</v>
          </cell>
          <cell r="Y41">
            <v>291.66666666666663</v>
          </cell>
        </row>
        <row r="42">
          <cell r="J42">
            <v>105.04035704479246</v>
          </cell>
          <cell r="O42">
            <v>113.45364515961676</v>
          </cell>
          <cell r="Y42">
            <v>213.76135844960052</v>
          </cell>
        </row>
        <row r="43">
          <cell r="J43">
            <v>114.28571428571428</v>
          </cell>
          <cell r="O43">
            <v>114.28571428571428</v>
          </cell>
          <cell r="Y43">
            <v>228.57142857142856</v>
          </cell>
        </row>
        <row r="44">
          <cell r="J44">
            <v>112.5</v>
          </cell>
          <cell r="O44">
            <v>125</v>
          </cell>
          <cell r="Y44">
            <v>200</v>
          </cell>
        </row>
        <row r="45">
          <cell r="J45">
            <v>112.5</v>
          </cell>
          <cell r="O45">
            <v>142.85714285714286</v>
          </cell>
          <cell r="Y45">
            <v>166.66666666666669</v>
          </cell>
        </row>
        <row r="46">
          <cell r="J46">
            <v>83.33333333333334</v>
          </cell>
          <cell r="O46">
            <v>111.11111111111111</v>
          </cell>
          <cell r="Y46">
            <v>200</v>
          </cell>
        </row>
        <row r="47">
          <cell r="J47">
            <v>90</v>
          </cell>
          <cell r="O47">
            <v>111.11111111111111</v>
          </cell>
          <cell r="Y47">
            <v>200</v>
          </cell>
        </row>
        <row r="48">
          <cell r="J48">
            <v>100</v>
          </cell>
          <cell r="O48">
            <v>100</v>
          </cell>
          <cell r="Y48">
            <v>237.17948717948718</v>
          </cell>
        </row>
        <row r="49">
          <cell r="J49">
            <v>100</v>
          </cell>
          <cell r="O49">
            <v>102.08333333333333</v>
          </cell>
          <cell r="Y49">
            <v>181.4814814814815</v>
          </cell>
        </row>
        <row r="50">
          <cell r="J50">
            <v>106.64722392410314</v>
          </cell>
          <cell r="O50">
            <v>97.77488964769047</v>
          </cell>
          <cell r="Y50">
            <v>220.08939220417363</v>
          </cell>
        </row>
        <row r="51">
          <cell r="J51">
            <v>94.73684210526315</v>
          </cell>
          <cell r="O51">
            <v>94.44444444444444</v>
          </cell>
          <cell r="Y51">
            <v>242.85714285714283</v>
          </cell>
        </row>
        <row r="52">
          <cell r="J52">
            <v>122.58064516129032</v>
          </cell>
          <cell r="O52">
            <v>100</v>
          </cell>
          <cell r="Y52">
            <v>211.11111111111111</v>
          </cell>
        </row>
        <row r="53">
          <cell r="J53">
            <v>118.18181818181819</v>
          </cell>
          <cell r="O53">
            <v>100</v>
          </cell>
          <cell r="Y53">
            <v>175.67567567567568</v>
          </cell>
        </row>
        <row r="54">
          <cell r="J54">
            <v>104.34782608695652</v>
          </cell>
          <cell r="O54">
            <v>100</v>
          </cell>
          <cell r="Y54">
            <v>226.41509433962264</v>
          </cell>
        </row>
        <row r="55">
          <cell r="J55">
            <v>106.06060606060606</v>
          </cell>
          <cell r="O55">
            <v>108.02469135802468</v>
          </cell>
          <cell r="Y55">
            <v>175</v>
          </cell>
        </row>
        <row r="56">
          <cell r="J56">
            <v>120.72145264440347</v>
          </cell>
          <cell r="O56">
            <v>105.2745256652907</v>
          </cell>
          <cell r="Y56">
            <v>206.9535304290755</v>
          </cell>
        </row>
        <row r="57">
          <cell r="J57">
            <v>112.5</v>
          </cell>
          <cell r="O57">
            <v>104.65116279069768</v>
          </cell>
          <cell r="Y57">
            <v>204.54545454545453</v>
          </cell>
        </row>
        <row r="58">
          <cell r="J58">
            <v>100</v>
          </cell>
          <cell r="O58">
            <v>100</v>
          </cell>
          <cell r="Y58">
            <v>202</v>
          </cell>
        </row>
        <row r="59">
          <cell r="J59">
            <v>141.8181818181818</v>
          </cell>
          <cell r="O59">
            <v>108.97435897435896</v>
          </cell>
          <cell r="Y59">
            <v>212.5</v>
          </cell>
        </row>
        <row r="60">
          <cell r="J60">
            <v>104.21605501487488</v>
          </cell>
          <cell r="O60">
            <v>101.73202752928873</v>
          </cell>
          <cell r="Y60">
            <v>144.8578514799314</v>
          </cell>
        </row>
        <row r="61">
          <cell r="J61">
            <v>102.59551707012342</v>
          </cell>
          <cell r="O61">
            <v>100</v>
          </cell>
          <cell r="Y61">
            <v>124.8741337502259</v>
          </cell>
        </row>
        <row r="62">
          <cell r="J62">
            <v>100</v>
          </cell>
          <cell r="O62">
            <v>100</v>
          </cell>
          <cell r="Y62">
            <v>117.85714285714286</v>
          </cell>
        </row>
        <row r="63">
          <cell r="J63">
            <v>151.96078431372547</v>
          </cell>
          <cell r="O63">
            <v>100</v>
          </cell>
          <cell r="Y63">
            <v>258.33333333333337</v>
          </cell>
        </row>
        <row r="64">
          <cell r="J64">
            <v>105.71428571428571</v>
          </cell>
          <cell r="O64">
            <v>103.33333333333333</v>
          </cell>
          <cell r="Y64">
            <v>163.33333333333334</v>
          </cell>
        </row>
        <row r="65">
          <cell r="J65">
            <v>111.42857142857143</v>
          </cell>
          <cell r="O65">
            <v>106.66666666666667</v>
          </cell>
          <cell r="Y65">
            <v>160</v>
          </cell>
        </row>
        <row r="66">
          <cell r="J66">
            <v>100</v>
          </cell>
          <cell r="O66">
            <v>100</v>
          </cell>
          <cell r="Y66">
            <v>166.66666666666669</v>
          </cell>
        </row>
        <row r="67">
          <cell r="J67">
            <v>105.60887040981918</v>
          </cell>
          <cell r="O67">
            <v>102.89986211150587</v>
          </cell>
          <cell r="Y67">
            <v>161.74861868228908</v>
          </cell>
        </row>
        <row r="68">
          <cell r="J68">
            <v>105.73861671664372</v>
          </cell>
          <cell r="O68">
            <v>104.0391975239791</v>
          </cell>
          <cell r="Y68">
            <v>158.17854930120643</v>
          </cell>
        </row>
        <row r="69">
          <cell r="J69">
            <v>107.05882352941177</v>
          </cell>
          <cell r="O69">
            <v>102.19780219780219</v>
          </cell>
          <cell r="Y69">
            <v>160.3448275862069</v>
          </cell>
        </row>
        <row r="70">
          <cell r="J70">
            <v>107.05882352941177</v>
          </cell>
          <cell r="O70">
            <v>102.19780219780219</v>
          </cell>
          <cell r="Y70">
            <v>160.3448275862069</v>
          </cell>
        </row>
        <row r="71">
          <cell r="J71">
            <v>92.22222222222223</v>
          </cell>
          <cell r="O71">
            <v>122.89156626506023</v>
          </cell>
          <cell r="Y71">
            <v>136</v>
          </cell>
        </row>
        <row r="72">
          <cell r="J72">
            <v>92.22222222222223</v>
          </cell>
          <cell r="O72">
            <v>122.89156626506023</v>
          </cell>
          <cell r="Y72">
            <v>136</v>
          </cell>
        </row>
        <row r="73">
          <cell r="J73">
            <v>105.27863719214744</v>
          </cell>
          <cell r="O73">
            <v>100</v>
          </cell>
          <cell r="Y73">
            <v>170.83523954942711</v>
          </cell>
        </row>
        <row r="74">
          <cell r="J74">
            <v>105.27863719214744</v>
          </cell>
          <cell r="O74">
            <v>100</v>
          </cell>
          <cell r="Y74">
            <v>170.83523954942711</v>
          </cell>
        </row>
        <row r="75">
          <cell r="J75">
            <v>102.22222222222221</v>
          </cell>
          <cell r="O75">
            <v>100</v>
          </cell>
          <cell r="Y75">
            <v>184</v>
          </cell>
        </row>
        <row r="76">
          <cell r="J76">
            <v>100</v>
          </cell>
          <cell r="O76">
            <v>100</v>
          </cell>
          <cell r="Y76">
            <v>142.85714285714286</v>
          </cell>
        </row>
        <row r="77">
          <cell r="J77">
            <v>117.64705882352942</v>
          </cell>
          <cell r="O77">
            <v>100</v>
          </cell>
          <cell r="Y77">
            <v>212.7659574468085</v>
          </cell>
        </row>
        <row r="78">
          <cell r="J78">
            <v>107.22153935064618</v>
          </cell>
          <cell r="O78">
            <v>103.94758615786833</v>
          </cell>
          <cell r="Y78">
            <v>161.86948307415457</v>
          </cell>
        </row>
        <row r="79">
          <cell r="J79">
            <v>112.14934113886983</v>
          </cell>
          <cell r="O79">
            <v>106.77759384408814</v>
          </cell>
          <cell r="Y79">
            <v>172.47546174068273</v>
          </cell>
        </row>
        <row r="80">
          <cell r="J80">
            <v>122.76105239204765</v>
          </cell>
          <cell r="O80">
            <v>122.76105239204765</v>
          </cell>
          <cell r="Y80">
            <v>210.82101755030328</v>
          </cell>
        </row>
        <row r="81">
          <cell r="J81">
            <v>150</v>
          </cell>
          <cell r="O81">
            <v>150</v>
          </cell>
          <cell r="Y81">
            <v>180</v>
          </cell>
        </row>
        <row r="82">
          <cell r="J82">
            <v>127.77777777777777</v>
          </cell>
          <cell r="O82">
            <v>127.77777777777777</v>
          </cell>
          <cell r="Y82">
            <v>287.5</v>
          </cell>
        </row>
        <row r="83">
          <cell r="J83">
            <v>128.57142857142858</v>
          </cell>
          <cell r="O83">
            <v>128.57142857142858</v>
          </cell>
          <cell r="Y83">
            <v>300</v>
          </cell>
        </row>
        <row r="84">
          <cell r="J84">
            <v>114.28571428571428</v>
          </cell>
          <cell r="O84">
            <v>114.28571428571428</v>
          </cell>
          <cell r="Y84">
            <v>173.91304347826087</v>
          </cell>
        </row>
        <row r="85">
          <cell r="J85">
            <v>110.00000000000001</v>
          </cell>
          <cell r="O85">
            <v>110.00000000000001</v>
          </cell>
          <cell r="Y85">
            <v>253.84615384615384</v>
          </cell>
        </row>
        <row r="86">
          <cell r="J86">
            <v>109.90318017301267</v>
          </cell>
          <cell r="O86">
            <v>103.01107118153233</v>
          </cell>
          <cell r="Y86">
            <v>164.06933614385864</v>
          </cell>
        </row>
        <row r="87">
          <cell r="J87">
            <v>109.54690583734394</v>
          </cell>
          <cell r="O87">
            <v>104.78970795040676</v>
          </cell>
          <cell r="Y87">
            <v>177.78581631188953</v>
          </cell>
        </row>
        <row r="88">
          <cell r="J88">
            <v>100</v>
          </cell>
          <cell r="O88">
            <v>100</v>
          </cell>
          <cell r="Y88">
            <v>142.85714285714286</v>
          </cell>
        </row>
        <row r="89">
          <cell r="J89">
            <v>100</v>
          </cell>
          <cell r="O89">
            <v>100</v>
          </cell>
          <cell r="Y89">
            <v>115.99999999999999</v>
          </cell>
        </row>
        <row r="90">
          <cell r="J90">
            <v>120</v>
          </cell>
          <cell r="O90">
            <v>120</v>
          </cell>
          <cell r="Y90">
            <v>176.47058823529412</v>
          </cell>
        </row>
        <row r="91">
          <cell r="J91">
            <v>130.76923076923077</v>
          </cell>
          <cell r="O91">
            <v>130.76923076923077</v>
          </cell>
          <cell r="Y91">
            <v>170</v>
          </cell>
        </row>
        <row r="92">
          <cell r="J92">
            <v>114.99999999999999</v>
          </cell>
          <cell r="O92">
            <v>100</v>
          </cell>
          <cell r="Y92">
            <v>287.5</v>
          </cell>
        </row>
        <row r="93">
          <cell r="J93">
            <v>111.11111111111111</v>
          </cell>
          <cell r="O93">
            <v>100</v>
          </cell>
          <cell r="Y93">
            <v>222.22222222222223</v>
          </cell>
        </row>
        <row r="94">
          <cell r="J94">
            <v>105.55555555555556</v>
          </cell>
          <cell r="O94">
            <v>100</v>
          </cell>
          <cell r="Y94">
            <v>105.55555555555556</v>
          </cell>
        </row>
        <row r="95">
          <cell r="J95">
            <v>133.33333333333331</v>
          </cell>
          <cell r="O95">
            <v>100</v>
          </cell>
          <cell r="Y95">
            <v>400</v>
          </cell>
        </row>
        <row r="96">
          <cell r="J96">
            <v>133.33333333333331</v>
          </cell>
          <cell r="O96">
            <v>100</v>
          </cell>
          <cell r="Y96">
            <v>400</v>
          </cell>
        </row>
        <row r="97">
          <cell r="J97">
            <v>125</v>
          </cell>
          <cell r="O97">
            <v>125</v>
          </cell>
          <cell r="Y97">
            <v>222.22222222222223</v>
          </cell>
        </row>
        <row r="98">
          <cell r="J98">
            <v>110.34131784707968</v>
          </cell>
          <cell r="O98">
            <v>101.91824961195265</v>
          </cell>
          <cell r="Y98">
            <v>149.80886504478283</v>
          </cell>
        </row>
        <row r="99">
          <cell r="J99">
            <v>100</v>
          </cell>
          <cell r="O99">
            <v>100</v>
          </cell>
          <cell r="Y99">
            <v>103.2258064516129</v>
          </cell>
        </row>
        <row r="100">
          <cell r="J100">
            <v>122.22222222222223</v>
          </cell>
          <cell r="O100">
            <v>100</v>
          </cell>
          <cell r="Y100">
            <v>141.02564102564102</v>
          </cell>
        </row>
        <row r="101">
          <cell r="J101">
            <v>100</v>
          </cell>
          <cell r="O101">
            <v>100</v>
          </cell>
          <cell r="Y101">
            <v>130</v>
          </cell>
        </row>
        <row r="102">
          <cell r="J102">
            <v>133.33333333333331</v>
          </cell>
          <cell r="O102">
            <v>100</v>
          </cell>
          <cell r="Y102">
            <v>176.47058823529412</v>
          </cell>
        </row>
        <row r="103">
          <cell r="J103">
            <v>100</v>
          </cell>
          <cell r="O103">
            <v>100</v>
          </cell>
          <cell r="Y103">
            <v>157.14285714285714</v>
          </cell>
        </row>
        <row r="104">
          <cell r="J104">
            <v>100</v>
          </cell>
          <cell r="O104">
            <v>100</v>
          </cell>
          <cell r="Y104">
            <v>100</v>
          </cell>
        </row>
        <row r="105">
          <cell r="J105">
            <v>100</v>
          </cell>
          <cell r="O105">
            <v>100</v>
          </cell>
          <cell r="Y105">
            <v>120</v>
          </cell>
        </row>
        <row r="106">
          <cell r="J106">
            <v>100</v>
          </cell>
          <cell r="O106">
            <v>100</v>
          </cell>
          <cell r="Y106">
            <v>250</v>
          </cell>
        </row>
        <row r="107">
          <cell r="J107">
            <v>105.55555555555556</v>
          </cell>
          <cell r="O107">
            <v>100</v>
          </cell>
          <cell r="Y107">
            <v>105.55555555555556</v>
          </cell>
        </row>
        <row r="108">
          <cell r="J108">
            <v>150</v>
          </cell>
          <cell r="O108">
            <v>133.33333333333331</v>
          </cell>
          <cell r="Y108">
            <v>240</v>
          </cell>
        </row>
        <row r="109">
          <cell r="J109">
            <v>100</v>
          </cell>
          <cell r="O109">
            <v>100</v>
          </cell>
          <cell r="Y109">
            <v>280</v>
          </cell>
        </row>
        <row r="110">
          <cell r="J110">
            <v>100</v>
          </cell>
          <cell r="O110">
            <v>100</v>
          </cell>
          <cell r="Y110">
            <v>187.5</v>
          </cell>
        </row>
        <row r="111">
          <cell r="J111">
            <v>113.63636363636364</v>
          </cell>
          <cell r="O111">
            <v>100</v>
          </cell>
          <cell r="Y111">
            <v>208.33333333333334</v>
          </cell>
        </row>
        <row r="112">
          <cell r="J112">
            <v>100</v>
          </cell>
          <cell r="O112">
            <v>100</v>
          </cell>
          <cell r="Y112">
            <v>177.77777777777777</v>
          </cell>
        </row>
        <row r="113">
          <cell r="J113">
            <v>107.89379288833439</v>
          </cell>
          <cell r="O113">
            <v>100.00000000000003</v>
          </cell>
          <cell r="Y113">
            <v>210.3554469822864</v>
          </cell>
        </row>
        <row r="114">
          <cell r="J114">
            <v>125</v>
          </cell>
          <cell r="O114">
            <v>100</v>
          </cell>
          <cell r="Y114">
            <v>176.47058823529412</v>
          </cell>
        </row>
        <row r="115">
          <cell r="J115">
            <v>100</v>
          </cell>
          <cell r="O115">
            <v>100</v>
          </cell>
          <cell r="Y115">
            <v>212.5</v>
          </cell>
        </row>
        <row r="116">
          <cell r="J116">
            <v>100</v>
          </cell>
          <cell r="O116">
            <v>100</v>
          </cell>
          <cell r="Y116">
            <v>162.5</v>
          </cell>
        </row>
        <row r="117">
          <cell r="J117">
            <v>107.5</v>
          </cell>
          <cell r="O117">
            <v>100</v>
          </cell>
          <cell r="Y117">
            <v>172</v>
          </cell>
        </row>
        <row r="118">
          <cell r="J118">
            <v>107.14285714285714</v>
          </cell>
          <cell r="O118">
            <v>100</v>
          </cell>
          <cell r="Y118">
            <v>375</v>
          </cell>
        </row>
        <row r="119">
          <cell r="J119">
            <v>100</v>
          </cell>
          <cell r="O119">
            <v>100</v>
          </cell>
          <cell r="Y119">
            <v>228.57142857142856</v>
          </cell>
        </row>
        <row r="120">
          <cell r="J120">
            <v>100.00000000000001</v>
          </cell>
          <cell r="O120">
            <v>100.00000000000001</v>
          </cell>
          <cell r="Y120">
            <v>137.27797370952229</v>
          </cell>
        </row>
        <row r="121">
          <cell r="J121">
            <v>100</v>
          </cell>
          <cell r="O121">
            <v>100</v>
          </cell>
          <cell r="Y121">
            <v>100</v>
          </cell>
        </row>
        <row r="122">
          <cell r="J122">
            <v>100</v>
          </cell>
          <cell r="O122">
            <v>100</v>
          </cell>
          <cell r="Y122">
            <v>160</v>
          </cell>
        </row>
        <row r="123">
          <cell r="J123">
            <v>100</v>
          </cell>
          <cell r="O123">
            <v>100</v>
          </cell>
          <cell r="Y123">
            <v>150</v>
          </cell>
        </row>
        <row r="124">
          <cell r="J124">
            <v>100.50007731825914</v>
          </cell>
          <cell r="O124">
            <v>100.08748990567172</v>
          </cell>
          <cell r="Y124">
            <v>147.40305646305646</v>
          </cell>
        </row>
        <row r="125">
          <cell r="J125">
            <v>100.50007731825914</v>
          </cell>
          <cell r="O125">
            <v>100.08748990567172</v>
          </cell>
          <cell r="Y125">
            <v>147.40305646305646</v>
          </cell>
        </row>
        <row r="126">
          <cell r="J126">
            <v>100.79907405509405</v>
          </cell>
          <cell r="O126">
            <v>100.00000000000001</v>
          </cell>
          <cell r="Y126">
            <v>176.35652246485247</v>
          </cell>
        </row>
        <row r="127">
          <cell r="J127">
            <v>100</v>
          </cell>
          <cell r="O127">
            <v>100</v>
          </cell>
          <cell r="Y127">
            <v>125</v>
          </cell>
        </row>
        <row r="128">
          <cell r="J128">
            <v>100</v>
          </cell>
          <cell r="O128">
            <v>100</v>
          </cell>
          <cell r="Y128">
            <v>187.5</v>
          </cell>
        </row>
        <row r="129">
          <cell r="J129">
            <v>108.33333333333333</v>
          </cell>
          <cell r="O129">
            <v>100</v>
          </cell>
          <cell r="Y129">
            <v>325</v>
          </cell>
        </row>
        <row r="130">
          <cell r="J130">
            <v>100.00000000000001</v>
          </cell>
          <cell r="O130">
            <v>100.00000000000001</v>
          </cell>
          <cell r="Y130">
            <v>113.25210061238191</v>
          </cell>
        </row>
        <row r="131">
          <cell r="J131">
            <v>100</v>
          </cell>
          <cell r="O131">
            <v>100</v>
          </cell>
          <cell r="Y131">
            <v>114.28571428571428</v>
          </cell>
        </row>
        <row r="132">
          <cell r="J132">
            <v>100</v>
          </cell>
          <cell r="O132">
            <v>100</v>
          </cell>
          <cell r="Y132">
            <v>107.14285714285714</v>
          </cell>
        </row>
        <row r="133">
          <cell r="J133">
            <v>100</v>
          </cell>
          <cell r="O133">
            <v>100</v>
          </cell>
          <cell r="Y133">
            <v>120</v>
          </cell>
        </row>
        <row r="134">
          <cell r="J134">
            <v>102.31714065207576</v>
          </cell>
          <cell r="O134">
            <v>102.31714065207576</v>
          </cell>
          <cell r="Y134">
            <v>154.7835162683793</v>
          </cell>
        </row>
        <row r="135">
          <cell r="J135">
            <v>100</v>
          </cell>
          <cell r="O135">
            <v>100</v>
          </cell>
          <cell r="Y135">
            <v>111.11111111111111</v>
          </cell>
        </row>
        <row r="136">
          <cell r="J136">
            <v>109.09090909090908</v>
          </cell>
          <cell r="O136">
            <v>109.09090909090908</v>
          </cell>
          <cell r="Y136">
            <v>171.42857142857142</v>
          </cell>
        </row>
        <row r="137">
          <cell r="J137">
            <v>100</v>
          </cell>
          <cell r="O137">
            <v>100</v>
          </cell>
          <cell r="Y137">
            <v>200</v>
          </cell>
        </row>
        <row r="138">
          <cell r="J138">
            <v>105.8773949425193</v>
          </cell>
          <cell r="O138">
            <v>100.83121392230818</v>
          </cell>
          <cell r="Y138">
            <v>168.6552823455548</v>
          </cell>
        </row>
        <row r="139">
          <cell r="J139">
            <v>107.1735730558085</v>
          </cell>
          <cell r="O139">
            <v>103.23399295784748</v>
          </cell>
          <cell r="Y139">
            <v>138.63357637210356</v>
          </cell>
        </row>
        <row r="140">
          <cell r="J140">
            <v>108.31587691692266</v>
          </cell>
          <cell r="O140">
            <v>103.74896682286916</v>
          </cell>
          <cell r="Y140">
            <v>140.80455683183956</v>
          </cell>
        </row>
        <row r="141">
          <cell r="J141">
            <v>100</v>
          </cell>
          <cell r="O141">
            <v>100</v>
          </cell>
          <cell r="Y141">
            <v>183.33333333333331</v>
          </cell>
        </row>
        <row r="142">
          <cell r="J142">
            <v>133.33333333333331</v>
          </cell>
          <cell r="O142">
            <v>120</v>
          </cell>
          <cell r="Y142">
            <v>184.6153846153846</v>
          </cell>
        </row>
        <row r="143">
          <cell r="J143">
            <v>130</v>
          </cell>
          <cell r="O143">
            <v>100</v>
          </cell>
          <cell r="Y143">
            <v>185.71428571428572</v>
          </cell>
        </row>
        <row r="144">
          <cell r="J144">
            <v>103.44827586206897</v>
          </cell>
          <cell r="O144">
            <v>103.44827586206897</v>
          </cell>
          <cell r="Y144">
            <v>214.28571428571428</v>
          </cell>
        </row>
        <row r="145">
          <cell r="J145">
            <v>100</v>
          </cell>
          <cell r="O145">
            <v>100</v>
          </cell>
          <cell r="Y145">
            <v>100</v>
          </cell>
        </row>
        <row r="146">
          <cell r="J146">
            <v>100</v>
          </cell>
          <cell r="O146">
            <v>100</v>
          </cell>
          <cell r="Y146">
            <v>125.00000000000001</v>
          </cell>
        </row>
        <row r="147">
          <cell r="J147">
            <v>100</v>
          </cell>
          <cell r="O147">
            <v>100</v>
          </cell>
          <cell r="Y147">
            <v>125</v>
          </cell>
        </row>
        <row r="148">
          <cell r="J148">
            <v>100</v>
          </cell>
          <cell r="O148">
            <v>100</v>
          </cell>
          <cell r="Y148">
            <v>161.14999753248588</v>
          </cell>
        </row>
        <row r="149">
          <cell r="J149">
            <v>100</v>
          </cell>
          <cell r="O149">
            <v>100</v>
          </cell>
          <cell r="Y149">
            <v>136</v>
          </cell>
        </row>
        <row r="150">
          <cell r="J150">
            <v>100</v>
          </cell>
          <cell r="O150">
            <v>100</v>
          </cell>
          <cell r="Y150">
            <v>220.00000000000003</v>
          </cell>
        </row>
        <row r="151">
          <cell r="J151">
            <v>100</v>
          </cell>
          <cell r="O151">
            <v>100</v>
          </cell>
          <cell r="Y151">
            <v>100</v>
          </cell>
        </row>
        <row r="152">
          <cell r="J152">
            <v>100</v>
          </cell>
          <cell r="O152">
            <v>100</v>
          </cell>
          <cell r="Y152">
            <v>165</v>
          </cell>
        </row>
        <row r="153">
          <cell r="J153">
            <v>100</v>
          </cell>
          <cell r="O153">
            <v>100</v>
          </cell>
          <cell r="Y153">
            <v>200</v>
          </cell>
        </row>
        <row r="154">
          <cell r="J154">
            <v>100</v>
          </cell>
          <cell r="O154">
            <v>100</v>
          </cell>
          <cell r="Y154">
            <v>150</v>
          </cell>
        </row>
        <row r="155">
          <cell r="J155">
            <v>100</v>
          </cell>
          <cell r="O155">
            <v>100</v>
          </cell>
          <cell r="Y155">
            <v>347.3684210526316</v>
          </cell>
        </row>
        <row r="156">
          <cell r="J156">
            <v>100</v>
          </cell>
          <cell r="O156">
            <v>100</v>
          </cell>
          <cell r="Y156">
            <v>347.3684210526316</v>
          </cell>
        </row>
        <row r="157">
          <cell r="J157">
            <v>100</v>
          </cell>
          <cell r="O157">
            <v>100</v>
          </cell>
          <cell r="Y157">
            <v>159.34276329482395</v>
          </cell>
        </row>
        <row r="158">
          <cell r="J158">
            <v>100</v>
          </cell>
          <cell r="O158">
            <v>100</v>
          </cell>
          <cell r="Y158">
            <v>222.00000000000003</v>
          </cell>
        </row>
        <row r="159">
          <cell r="J159">
            <v>100</v>
          </cell>
          <cell r="O159">
            <v>100</v>
          </cell>
          <cell r="Y159">
            <v>143.83561643835617</v>
          </cell>
        </row>
        <row r="160">
          <cell r="J160">
            <v>106.10686131822888</v>
          </cell>
          <cell r="O160">
            <v>99.99999999999999</v>
          </cell>
          <cell r="Y160">
            <v>181.27481156965635</v>
          </cell>
        </row>
        <row r="161">
          <cell r="J161">
            <v>114.4214876033058</v>
          </cell>
          <cell r="O161">
            <v>100</v>
          </cell>
          <cell r="Y161">
            <v>145.73684210526315</v>
          </cell>
        </row>
        <row r="162">
          <cell r="J162">
            <v>120.93663911845731</v>
          </cell>
          <cell r="O162">
            <v>100</v>
          </cell>
          <cell r="Y162">
            <v>154.03508771929825</v>
          </cell>
        </row>
        <row r="163">
          <cell r="J163">
            <v>109.09090909090911</v>
          </cell>
          <cell r="O163">
            <v>100</v>
          </cell>
          <cell r="Y163">
            <v>138.94736842105263</v>
          </cell>
        </row>
        <row r="164">
          <cell r="J164">
            <v>100</v>
          </cell>
          <cell r="O164">
            <v>100</v>
          </cell>
          <cell r="Y164">
            <v>208.33333333333337</v>
          </cell>
        </row>
        <row r="165">
          <cell r="J165">
            <v>100</v>
          </cell>
          <cell r="O165">
            <v>100</v>
          </cell>
          <cell r="Y165">
            <v>208.33333333333334</v>
          </cell>
        </row>
        <row r="166">
          <cell r="J166">
            <v>100</v>
          </cell>
          <cell r="O166">
            <v>100</v>
          </cell>
          <cell r="Y166">
            <v>109.8901098901099</v>
          </cell>
        </row>
        <row r="167">
          <cell r="J167">
            <v>100</v>
          </cell>
          <cell r="O167">
            <v>100</v>
          </cell>
          <cell r="Y167">
            <v>142.85714285714286</v>
          </cell>
        </row>
        <row r="168">
          <cell r="J168">
            <v>100</v>
          </cell>
          <cell r="O168">
            <v>100</v>
          </cell>
          <cell r="Y168">
            <v>142.85714285714286</v>
          </cell>
        </row>
        <row r="169">
          <cell r="J169">
            <v>112.24901946033641</v>
          </cell>
          <cell r="O169">
            <v>109.67287940186812</v>
          </cell>
          <cell r="Y169">
            <v>193.96765425279247</v>
          </cell>
        </row>
        <row r="170">
          <cell r="J170">
            <v>116.5241705523163</v>
          </cell>
          <cell r="O170">
            <v>116.17461494893145</v>
          </cell>
          <cell r="Y170">
            <v>224.79657655034356</v>
          </cell>
        </row>
        <row r="171">
          <cell r="J171">
            <v>116.74373369249679</v>
          </cell>
          <cell r="O171">
            <v>118.23786164416738</v>
          </cell>
          <cell r="Y171">
            <v>242.95512891699278</v>
          </cell>
        </row>
        <row r="172">
          <cell r="J172">
            <v>106.66666666666667</v>
          </cell>
          <cell r="O172">
            <v>106.66666666666667</v>
          </cell>
          <cell r="Y172">
            <v>228.57142857142856</v>
          </cell>
        </row>
        <row r="173">
          <cell r="J173">
            <v>118.18181818181819</v>
          </cell>
          <cell r="O173">
            <v>120.37037037037037</v>
          </cell>
          <cell r="Y173">
            <v>260</v>
          </cell>
        </row>
        <row r="174">
          <cell r="J174">
            <v>118.75</v>
          </cell>
          <cell r="O174">
            <v>118.75</v>
          </cell>
          <cell r="Y174">
            <v>190</v>
          </cell>
        </row>
        <row r="175">
          <cell r="J175">
            <v>116.01602430734496</v>
          </cell>
          <cell r="O175">
            <v>111.39953722062201</v>
          </cell>
          <cell r="Y175">
            <v>182.77130677308466</v>
          </cell>
        </row>
        <row r="176">
          <cell r="J176">
            <v>124.70588235294117</v>
          </cell>
          <cell r="O176">
            <v>124.70588235294117</v>
          </cell>
          <cell r="Y176">
            <v>194.4954128440367</v>
          </cell>
        </row>
        <row r="177">
          <cell r="J177">
            <v>108.57142857142857</v>
          </cell>
          <cell r="O177">
            <v>100</v>
          </cell>
          <cell r="Y177">
            <v>172.72727272727272</v>
          </cell>
        </row>
        <row r="178">
          <cell r="J178">
            <v>115.40714654745211</v>
          </cell>
          <cell r="O178">
            <v>110.656114583658</v>
          </cell>
          <cell r="Y178">
            <v>146.3340191571057</v>
          </cell>
        </row>
        <row r="179">
          <cell r="J179">
            <v>115.40714654745211</v>
          </cell>
          <cell r="O179">
            <v>110.656114583658</v>
          </cell>
          <cell r="Y179">
            <v>146.3340191571057</v>
          </cell>
        </row>
        <row r="180">
          <cell r="J180">
            <v>131.8181818181818</v>
          </cell>
          <cell r="O180">
            <v>111.53846153846155</v>
          </cell>
          <cell r="Y180">
            <v>161.11111111111111</v>
          </cell>
        </row>
        <row r="181">
          <cell r="J181">
            <v>100</v>
          </cell>
          <cell r="O181">
            <v>107.14285714285714</v>
          </cell>
          <cell r="Y181">
            <v>115.38461538461537</v>
          </cell>
        </row>
        <row r="182">
          <cell r="J182">
            <v>111.76470588235294</v>
          </cell>
          <cell r="O182">
            <v>111.76470588235294</v>
          </cell>
          <cell r="Y182">
            <v>146.15384615384613</v>
          </cell>
        </row>
        <row r="183">
          <cell r="J183">
            <v>120</v>
          </cell>
          <cell r="O183">
            <v>100</v>
          </cell>
          <cell r="Y183">
            <v>180</v>
          </cell>
        </row>
        <row r="184">
          <cell r="J184">
            <v>121.80962203886078</v>
          </cell>
          <cell r="O184">
            <v>110.16147635524798</v>
          </cell>
          <cell r="Y184">
            <v>149.44136052418463</v>
          </cell>
        </row>
        <row r="185">
          <cell r="J185">
            <v>121.80962203886078</v>
          </cell>
          <cell r="O185">
            <v>110.16147635524798</v>
          </cell>
          <cell r="Y185">
            <v>149.44136052418463</v>
          </cell>
        </row>
        <row r="186">
          <cell r="J186">
            <v>134.6153846153846</v>
          </cell>
          <cell r="O186">
            <v>116.66666666666667</v>
          </cell>
          <cell r="Y186">
            <v>148.93617021276594</v>
          </cell>
        </row>
        <row r="187">
          <cell r="J187">
            <v>100</v>
          </cell>
          <cell r="O187">
            <v>100</v>
          </cell>
          <cell r="Y187">
            <v>130</v>
          </cell>
        </row>
        <row r="188">
          <cell r="J188">
            <v>103.125</v>
          </cell>
          <cell r="O188">
            <v>100</v>
          </cell>
          <cell r="Y188">
            <v>165</v>
          </cell>
        </row>
        <row r="189">
          <cell r="J189">
            <v>129.7654608534965</v>
          </cell>
          <cell r="O189">
            <v>112.35719296164936</v>
          </cell>
          <cell r="Y189">
            <v>209.71463072032333</v>
          </cell>
        </row>
        <row r="190">
          <cell r="J190">
            <v>129.7654608534965</v>
          </cell>
          <cell r="O190">
            <v>112.35719296164936</v>
          </cell>
          <cell r="Y190">
            <v>209.71463072032333</v>
          </cell>
        </row>
        <row r="191">
          <cell r="J191">
            <v>122.22222222222223</v>
          </cell>
          <cell r="O191">
            <v>122.22222222222223</v>
          </cell>
          <cell r="Y191">
            <v>157.14285714285714</v>
          </cell>
        </row>
        <row r="192">
          <cell r="J192">
            <v>109.75609756097562</v>
          </cell>
          <cell r="O192">
            <v>113.63636363636364</v>
          </cell>
          <cell r="Y192">
            <v>227.27272727272728</v>
          </cell>
        </row>
        <row r="193">
          <cell r="J193">
            <v>150</v>
          </cell>
          <cell r="O193">
            <v>103.44827586206897</v>
          </cell>
          <cell r="Y193">
            <v>240</v>
          </cell>
        </row>
        <row r="194">
          <cell r="J194">
            <v>100</v>
          </cell>
          <cell r="O194">
            <v>100</v>
          </cell>
          <cell r="Y194">
            <v>151.83226004293164</v>
          </cell>
        </row>
        <row r="195">
          <cell r="J195">
            <v>100</v>
          </cell>
          <cell r="O195">
            <v>100</v>
          </cell>
          <cell r="Y195">
            <v>151.83226004293164</v>
          </cell>
        </row>
        <row r="196">
          <cell r="J196">
            <v>100</v>
          </cell>
          <cell r="O196">
            <v>100</v>
          </cell>
          <cell r="Y196">
            <v>146.66666666666666</v>
          </cell>
        </row>
        <row r="197">
          <cell r="J197">
            <v>100</v>
          </cell>
          <cell r="O197">
            <v>100</v>
          </cell>
          <cell r="Y197">
            <v>166.66666666666669</v>
          </cell>
        </row>
        <row r="198">
          <cell r="J198">
            <v>101.79686043848002</v>
          </cell>
          <cell r="O198">
            <v>102.11444474323348</v>
          </cell>
          <cell r="Y198">
            <v>189.8397681161468</v>
          </cell>
        </row>
        <row r="199">
          <cell r="J199">
            <v>101.79686043848002</v>
          </cell>
          <cell r="O199">
            <v>102.11444474323348</v>
          </cell>
          <cell r="Y199">
            <v>189.8397681161468</v>
          </cell>
        </row>
        <row r="200">
          <cell r="J200">
            <v>105</v>
          </cell>
          <cell r="O200">
            <v>105</v>
          </cell>
          <cell r="Y200">
            <v>210</v>
          </cell>
        </row>
        <row r="201">
          <cell r="J201">
            <v>100</v>
          </cell>
          <cell r="O201">
            <v>100</v>
          </cell>
          <cell r="Y201">
            <v>140</v>
          </cell>
        </row>
        <row r="202">
          <cell r="J202">
            <v>95.18518518518519</v>
          </cell>
          <cell r="O202">
            <v>100</v>
          </cell>
          <cell r="Y202">
            <v>177.24137931034483</v>
          </cell>
        </row>
        <row r="203">
          <cell r="J203">
            <v>100</v>
          </cell>
          <cell r="O203">
            <v>100</v>
          </cell>
          <cell r="Y203">
            <v>200</v>
          </cell>
        </row>
        <row r="204">
          <cell r="J204">
            <v>100</v>
          </cell>
          <cell r="O204">
            <v>100</v>
          </cell>
          <cell r="Y204">
            <v>200</v>
          </cell>
        </row>
        <row r="205">
          <cell r="J205">
            <v>96.96706425111859</v>
          </cell>
          <cell r="O205">
            <v>100.00000000000001</v>
          </cell>
          <cell r="Y205">
            <v>219.908485475815</v>
          </cell>
        </row>
        <row r="206">
          <cell r="J206">
            <v>95.27405413357653</v>
          </cell>
          <cell r="O206">
            <v>100</v>
          </cell>
          <cell r="Y206">
            <v>167.03053587693938</v>
          </cell>
        </row>
        <row r="207">
          <cell r="J207">
            <v>95.27405413357653</v>
          </cell>
          <cell r="O207">
            <v>100</v>
          </cell>
          <cell r="Y207">
            <v>167.03053587693938</v>
          </cell>
        </row>
        <row r="208">
          <cell r="J208">
            <v>100</v>
          </cell>
          <cell r="O208">
            <v>100</v>
          </cell>
          <cell r="Y208">
            <v>210</v>
          </cell>
        </row>
        <row r="209">
          <cell r="J209">
            <v>103.40909090909092</v>
          </cell>
          <cell r="O209">
            <v>100</v>
          </cell>
          <cell r="Y209">
            <v>202.22222222222223</v>
          </cell>
        </row>
        <row r="210">
          <cell r="J210">
            <v>100</v>
          </cell>
          <cell r="O210">
            <v>100</v>
          </cell>
          <cell r="Y210">
            <v>166.66666666666669</v>
          </cell>
        </row>
        <row r="211">
          <cell r="J211">
            <v>75</v>
          </cell>
          <cell r="O211">
            <v>100</v>
          </cell>
          <cell r="Y211">
            <v>225</v>
          </cell>
        </row>
        <row r="212">
          <cell r="J212">
            <v>95.23809523809523</v>
          </cell>
          <cell r="O212">
            <v>100</v>
          </cell>
          <cell r="Y212">
            <v>117.64705882352942</v>
          </cell>
        </row>
        <row r="213">
          <cell r="J213">
            <v>84</v>
          </cell>
          <cell r="O213">
            <v>100</v>
          </cell>
          <cell r="Y213">
            <v>105</v>
          </cell>
        </row>
        <row r="214">
          <cell r="J214">
            <v>109.6774193548387</v>
          </cell>
          <cell r="O214">
            <v>100</v>
          </cell>
          <cell r="Y214">
            <v>194.28571428571428</v>
          </cell>
        </row>
        <row r="215">
          <cell r="J215">
            <v>100</v>
          </cell>
          <cell r="O215">
            <v>100</v>
          </cell>
          <cell r="Y215">
            <v>120</v>
          </cell>
        </row>
        <row r="216">
          <cell r="J216">
            <v>100</v>
          </cell>
          <cell r="O216">
            <v>100</v>
          </cell>
          <cell r="Y216">
            <v>120</v>
          </cell>
        </row>
        <row r="217">
          <cell r="J217">
            <v>100</v>
          </cell>
          <cell r="O217">
            <v>100</v>
          </cell>
          <cell r="Y217">
            <v>120</v>
          </cell>
        </row>
        <row r="218">
          <cell r="J218">
            <v>100</v>
          </cell>
          <cell r="O218">
            <v>100</v>
          </cell>
          <cell r="Y218">
            <v>343.1372549019608</v>
          </cell>
        </row>
        <row r="219">
          <cell r="J219">
            <v>100</v>
          </cell>
          <cell r="O219">
            <v>100</v>
          </cell>
          <cell r="Y219">
            <v>343.1372549019608</v>
          </cell>
        </row>
        <row r="220">
          <cell r="J220">
            <v>100</v>
          </cell>
          <cell r="O220">
            <v>100</v>
          </cell>
          <cell r="Y220">
            <v>343.1372549019608</v>
          </cell>
        </row>
        <row r="221">
          <cell r="J221">
            <v>107.6038957247192</v>
          </cell>
          <cell r="O221">
            <v>100.01504394686852</v>
          </cell>
          <cell r="Y221">
            <v>150.9387874036732</v>
          </cell>
        </row>
        <row r="222">
          <cell r="J222">
            <v>123.4104898102923</v>
          </cell>
          <cell r="O222">
            <v>100</v>
          </cell>
          <cell r="Y222">
            <v>101.58951018970771</v>
          </cell>
        </row>
        <row r="223">
          <cell r="J223">
            <v>125.00000000000001</v>
          </cell>
          <cell r="O223">
            <v>100</v>
          </cell>
          <cell r="Y223">
            <v>100</v>
          </cell>
        </row>
        <row r="224">
          <cell r="J224">
            <v>125</v>
          </cell>
          <cell r="O224">
            <v>100</v>
          </cell>
          <cell r="Y224">
            <v>100</v>
          </cell>
        </row>
        <row r="225">
          <cell r="J225">
            <v>100</v>
          </cell>
          <cell r="O225">
            <v>100</v>
          </cell>
          <cell r="Y225">
            <v>125</v>
          </cell>
        </row>
        <row r="226">
          <cell r="J226">
            <v>100</v>
          </cell>
          <cell r="O226">
            <v>100</v>
          </cell>
          <cell r="Y226">
            <v>125</v>
          </cell>
        </row>
        <row r="227">
          <cell r="J227">
            <v>100.55369083063705</v>
          </cell>
          <cell r="O227">
            <v>100</v>
          </cell>
          <cell r="Y227">
            <v>170.85432151297772</v>
          </cell>
        </row>
        <row r="228">
          <cell r="J228">
            <v>100</v>
          </cell>
          <cell r="O228">
            <v>100</v>
          </cell>
          <cell r="Y228">
            <v>215.6862745098039</v>
          </cell>
        </row>
        <row r="229">
          <cell r="J229">
            <v>100</v>
          </cell>
          <cell r="O229">
            <v>100</v>
          </cell>
          <cell r="Y229">
            <v>215.68627450980392</v>
          </cell>
        </row>
        <row r="230">
          <cell r="J230">
            <v>100.67224840816999</v>
          </cell>
          <cell r="O230">
            <v>100</v>
          </cell>
          <cell r="Y230">
            <v>162.78345464725646</v>
          </cell>
        </row>
        <row r="231">
          <cell r="J231">
            <v>97.22222222222221</v>
          </cell>
          <cell r="O231">
            <v>100</v>
          </cell>
          <cell r="Y231">
            <v>161.1842105263158</v>
          </cell>
        </row>
        <row r="232">
          <cell r="J232">
            <v>100.34482758620689</v>
          </cell>
          <cell r="O232">
            <v>100</v>
          </cell>
          <cell r="Y232">
            <v>173.21428571428572</v>
          </cell>
        </row>
        <row r="233">
          <cell r="J233">
            <v>103.9568345323741</v>
          </cell>
          <cell r="O233">
            <v>100</v>
          </cell>
          <cell r="Y233">
            <v>153.72340425531914</v>
          </cell>
        </row>
        <row r="234">
          <cell r="J234">
            <v>100.00000000000001</v>
          </cell>
          <cell r="O234">
            <v>100.00000000000001</v>
          </cell>
          <cell r="Y234">
            <v>200.00000000000003</v>
          </cell>
        </row>
        <row r="235">
          <cell r="J235">
            <v>100</v>
          </cell>
          <cell r="O235">
            <v>100</v>
          </cell>
          <cell r="Y235">
            <v>200</v>
          </cell>
        </row>
        <row r="236">
          <cell r="J236">
            <v>100.10204645378992</v>
          </cell>
          <cell r="O236">
            <v>100.10204645378992</v>
          </cell>
          <cell r="Y236">
            <v>182.0537218472773</v>
          </cell>
        </row>
        <row r="237">
          <cell r="Y237" t="str">
            <v>-</v>
          </cell>
        </row>
        <row r="238">
          <cell r="Y238" t="str">
            <v>-</v>
          </cell>
        </row>
        <row r="239">
          <cell r="J239">
            <v>122.72352941721965</v>
          </cell>
          <cell r="O239">
            <v>122.72352941721965</v>
          </cell>
          <cell r="Y239">
            <v>223.19499031373468</v>
          </cell>
        </row>
        <row r="241">
          <cell r="J241">
            <v>100</v>
          </cell>
          <cell r="O241">
            <v>100</v>
          </cell>
          <cell r="Y241">
            <v>200</v>
          </cell>
        </row>
        <row r="242">
          <cell r="J242">
            <v>100</v>
          </cell>
          <cell r="O242">
            <v>100</v>
          </cell>
          <cell r="Y242">
            <v>166.66666666666669</v>
          </cell>
        </row>
        <row r="243">
          <cell r="J243">
            <v>0</v>
          </cell>
          <cell r="O243">
            <v>0</v>
          </cell>
          <cell r="Y243">
            <v>0</v>
          </cell>
        </row>
        <row r="244">
          <cell r="J244">
            <v>0</v>
          </cell>
          <cell r="O244">
            <v>0</v>
          </cell>
          <cell r="Y244">
            <v>0</v>
          </cell>
        </row>
        <row r="245">
          <cell r="J245">
            <v>48.59270597588264</v>
          </cell>
          <cell r="O245">
            <v>100</v>
          </cell>
          <cell r="Y245">
            <v>26.632753594732485</v>
          </cell>
        </row>
        <row r="246">
          <cell r="J246">
            <v>48.59270597588264</v>
          </cell>
          <cell r="O246">
            <v>100</v>
          </cell>
          <cell r="Y246">
            <v>26.632753594732485</v>
          </cell>
        </row>
        <row r="247">
          <cell r="J247">
            <v>48.59270597588264</v>
          </cell>
          <cell r="O247">
            <v>100</v>
          </cell>
          <cell r="Y247">
            <v>26.632753594732485</v>
          </cell>
        </row>
        <row r="248">
          <cell r="J248">
            <v>23.57142857142857</v>
          </cell>
          <cell r="O248">
            <v>100</v>
          </cell>
          <cell r="Y248">
            <v>13.750000000000002</v>
          </cell>
        </row>
        <row r="249">
          <cell r="J249">
            <v>32.467532467532465</v>
          </cell>
          <cell r="O249">
            <v>100</v>
          </cell>
          <cell r="Y249">
            <v>33.33333333333333</v>
          </cell>
        </row>
        <row r="250">
          <cell r="J250">
            <v>71.42857142857143</v>
          </cell>
          <cell r="O250">
            <v>100</v>
          </cell>
          <cell r="Y250">
            <v>33</v>
          </cell>
        </row>
        <row r="251">
          <cell r="J251">
            <v>102.44303965619424</v>
          </cell>
          <cell r="O251">
            <v>103.6737707236965</v>
          </cell>
          <cell r="Y251">
            <v>119.11747343308602</v>
          </cell>
        </row>
        <row r="252">
          <cell r="J252">
            <v>100.3802438764769</v>
          </cell>
          <cell r="O252">
            <v>99.99999999999997</v>
          </cell>
          <cell r="Y252">
            <v>114.5880400421419</v>
          </cell>
        </row>
        <row r="253">
          <cell r="J253">
            <v>99.99999999999999</v>
          </cell>
          <cell r="O253">
            <v>99.99999999999999</v>
          </cell>
          <cell r="Y253">
            <v>112.79113136308482</v>
          </cell>
        </row>
        <row r="254">
          <cell r="J254">
            <v>100</v>
          </cell>
          <cell r="O254">
            <v>100</v>
          </cell>
          <cell r="Y254">
            <v>113.0232558139535</v>
          </cell>
        </row>
        <row r="255">
          <cell r="J255">
            <v>100</v>
          </cell>
          <cell r="O255">
            <v>100</v>
          </cell>
          <cell r="Y255">
            <v>115.15151515151516</v>
          </cell>
        </row>
        <row r="256">
          <cell r="J256">
            <v>100</v>
          </cell>
          <cell r="O256">
            <v>100</v>
          </cell>
          <cell r="Y256">
            <v>100</v>
          </cell>
        </row>
        <row r="257">
          <cell r="J257">
            <v>105.30003297065612</v>
          </cell>
          <cell r="O257">
            <v>100.00000000000001</v>
          </cell>
          <cell r="Y257">
            <v>137.83736046347323</v>
          </cell>
        </row>
        <row r="258">
          <cell r="J258">
            <v>100</v>
          </cell>
          <cell r="O258">
            <v>100</v>
          </cell>
          <cell r="Y258">
            <v>102.85714285714285</v>
          </cell>
        </row>
        <row r="259">
          <cell r="J259">
            <v>107.14285714285714</v>
          </cell>
          <cell r="O259">
            <v>100</v>
          </cell>
          <cell r="Y259">
            <v>150</v>
          </cell>
        </row>
        <row r="260">
          <cell r="J260">
            <v>100</v>
          </cell>
          <cell r="O260">
            <v>100</v>
          </cell>
          <cell r="Y260">
            <v>97.50643466296599</v>
          </cell>
        </row>
        <row r="261">
          <cell r="J261">
            <v>100</v>
          </cell>
          <cell r="O261">
            <v>100</v>
          </cell>
          <cell r="Y261">
            <v>106.45711776146557</v>
          </cell>
        </row>
        <row r="262">
          <cell r="J262">
            <v>100</v>
          </cell>
          <cell r="O262">
            <v>100</v>
          </cell>
          <cell r="Y262">
            <v>100</v>
          </cell>
        </row>
        <row r="263">
          <cell r="J263">
            <v>100</v>
          </cell>
          <cell r="O263">
            <v>100</v>
          </cell>
          <cell r="Y263">
            <v>146.66666666666666</v>
          </cell>
        </row>
        <row r="264">
          <cell r="J264">
            <v>100</v>
          </cell>
          <cell r="O264">
            <v>100</v>
          </cell>
          <cell r="Y264">
            <v>100</v>
          </cell>
        </row>
        <row r="265">
          <cell r="J265">
            <v>100</v>
          </cell>
          <cell r="O265">
            <v>100</v>
          </cell>
          <cell r="Y265">
            <v>80</v>
          </cell>
        </row>
        <row r="266">
          <cell r="J266">
            <v>100</v>
          </cell>
          <cell r="O266">
            <v>100</v>
          </cell>
          <cell r="Y266">
            <v>80</v>
          </cell>
        </row>
        <row r="267">
          <cell r="J267">
            <v>105.31598813603645</v>
          </cell>
          <cell r="O267">
            <v>108.65942906058471</v>
          </cell>
          <cell r="Y267">
            <v>128.56784482078524</v>
          </cell>
        </row>
        <row r="268">
          <cell r="J268">
            <v>100</v>
          </cell>
          <cell r="O268">
            <v>100</v>
          </cell>
          <cell r="Y268">
            <v>107.13157592464965</v>
          </cell>
        </row>
        <row r="269">
          <cell r="J269">
            <v>100</v>
          </cell>
          <cell r="O269">
            <v>100</v>
          </cell>
          <cell r="Y269">
            <v>62.5</v>
          </cell>
        </row>
        <row r="270">
          <cell r="J270">
            <v>100</v>
          </cell>
          <cell r="O270">
            <v>100</v>
          </cell>
          <cell r="Y270">
            <v>125</v>
          </cell>
        </row>
        <row r="271">
          <cell r="J271">
            <v>100</v>
          </cell>
          <cell r="O271">
            <v>100</v>
          </cell>
          <cell r="Y271">
            <v>111.11111111111111</v>
          </cell>
        </row>
        <row r="272">
          <cell r="J272">
            <v>100</v>
          </cell>
          <cell r="O272">
            <v>100</v>
          </cell>
          <cell r="Y272">
            <v>111.11111111111111</v>
          </cell>
        </row>
        <row r="273">
          <cell r="J273">
            <v>100</v>
          </cell>
          <cell r="O273">
            <v>117.64705882352943</v>
          </cell>
          <cell r="Y273">
            <v>117.64705882352943</v>
          </cell>
        </row>
        <row r="274">
          <cell r="J274">
            <v>100</v>
          </cell>
          <cell r="O274">
            <v>117.64705882352942</v>
          </cell>
          <cell r="Y274">
            <v>117.64705882352942</v>
          </cell>
        </row>
        <row r="275">
          <cell r="J275">
            <v>125</v>
          </cell>
          <cell r="O275">
            <v>133.33333333333331</v>
          </cell>
          <cell r="Y275">
            <v>200</v>
          </cell>
        </row>
        <row r="276">
          <cell r="J276">
            <v>125</v>
          </cell>
          <cell r="O276">
            <v>133.33333333333331</v>
          </cell>
          <cell r="Y276">
            <v>200</v>
          </cell>
        </row>
        <row r="277">
          <cell r="J277">
            <v>113.70769230769231</v>
          </cell>
          <cell r="O277">
            <v>100</v>
          </cell>
          <cell r="Y277">
            <v>254.86206896551727</v>
          </cell>
        </row>
        <row r="278">
          <cell r="J278">
            <v>113.70769230769231</v>
          </cell>
          <cell r="O278">
            <v>100</v>
          </cell>
          <cell r="Y278">
            <v>254.86206896551727</v>
          </cell>
        </row>
        <row r="279">
          <cell r="J279">
            <v>113.70769230769231</v>
          </cell>
          <cell r="O279">
            <v>100</v>
          </cell>
          <cell r="Y279">
            <v>254.86206896551727</v>
          </cell>
        </row>
        <row r="280">
          <cell r="J280">
            <v>113.70769230769231</v>
          </cell>
          <cell r="O280">
            <v>100</v>
          </cell>
          <cell r="Y280">
            <v>254.86206896551727</v>
          </cell>
        </row>
        <row r="281">
          <cell r="J281">
            <v>105.5818837923471</v>
          </cell>
          <cell r="O281">
            <v>100.11548767268125</v>
          </cell>
          <cell r="Y281">
            <v>135.69810062405287</v>
          </cell>
        </row>
        <row r="282">
          <cell r="J282">
            <v>110.7272476163912</v>
          </cell>
          <cell r="O282">
            <v>101.13669861024708</v>
          </cell>
          <cell r="Y282">
            <v>221.4544952327824</v>
          </cell>
        </row>
        <row r="283">
          <cell r="J283">
            <v>109.48275862068965</v>
          </cell>
          <cell r="O283">
            <v>100</v>
          </cell>
          <cell r="Y283">
            <v>218.9655172413793</v>
          </cell>
        </row>
        <row r="284">
          <cell r="J284">
            <v>109.48275862068965</v>
          </cell>
          <cell r="O284">
            <v>100</v>
          </cell>
          <cell r="Y284">
            <v>218.9655172413793</v>
          </cell>
        </row>
        <row r="285">
          <cell r="J285">
            <v>0</v>
          </cell>
          <cell r="O285">
            <v>0</v>
          </cell>
          <cell r="Y285">
            <v>0</v>
          </cell>
        </row>
        <row r="286">
          <cell r="J286">
            <v>0</v>
          </cell>
          <cell r="O286">
            <v>0</v>
          </cell>
          <cell r="Y286">
            <v>0</v>
          </cell>
        </row>
        <row r="287">
          <cell r="J287">
            <v>105.00000000000001</v>
          </cell>
          <cell r="O287">
            <v>100</v>
          </cell>
          <cell r="Y287">
            <v>126</v>
          </cell>
        </row>
        <row r="288">
          <cell r="J288">
            <v>105.00000000000001</v>
          </cell>
          <cell r="O288">
            <v>100</v>
          </cell>
          <cell r="Y288">
            <v>126</v>
          </cell>
        </row>
        <row r="289">
          <cell r="J289">
            <v>105</v>
          </cell>
          <cell r="O289">
            <v>100</v>
          </cell>
          <cell r="Y289">
            <v>126</v>
          </cell>
        </row>
        <row r="290">
          <cell r="J290">
            <v>99.77083326384951</v>
          </cell>
          <cell r="O290">
            <v>104.2251782684854</v>
          </cell>
          <cell r="Y290">
            <v>151.9891432277726</v>
          </cell>
        </row>
        <row r="291">
          <cell r="J291">
            <v>99.58753993660629</v>
          </cell>
          <cell r="O291">
            <v>107.6045822606855</v>
          </cell>
          <cell r="Y291">
            <v>177.46366843322033</v>
          </cell>
        </row>
        <row r="292">
          <cell r="J292">
            <v>103.23734729493893</v>
          </cell>
          <cell r="O292">
            <v>115.25870144980092</v>
          </cell>
          <cell r="Y292">
            <v>285.8140856691717</v>
          </cell>
        </row>
        <row r="293">
          <cell r="J293">
            <v>110.00000000000001</v>
          </cell>
          <cell r="O293">
            <v>113.63636363636364</v>
          </cell>
          <cell r="Y293">
            <v>357.14285714285717</v>
          </cell>
        </row>
        <row r="294">
          <cell r="J294">
            <v>100</v>
          </cell>
          <cell r="O294">
            <v>125</v>
          </cell>
          <cell r="Y294">
            <v>312.5</v>
          </cell>
        </row>
        <row r="295">
          <cell r="J295">
            <v>100</v>
          </cell>
          <cell r="O295">
            <v>100</v>
          </cell>
          <cell r="Y295">
            <v>142.85714285714286</v>
          </cell>
        </row>
        <row r="296">
          <cell r="J296">
            <v>98.9967453709796</v>
          </cell>
          <cell r="O296">
            <v>106.36560946633669</v>
          </cell>
          <cell r="Y296">
            <v>159.92497901712287</v>
          </cell>
        </row>
        <row r="297">
          <cell r="J297">
            <v>100</v>
          </cell>
          <cell r="O297">
            <v>113.33333333333333</v>
          </cell>
          <cell r="Y297">
            <v>141.66666666666669</v>
          </cell>
        </row>
        <row r="298">
          <cell r="J298">
            <v>86.15384615384616</v>
          </cell>
          <cell r="O298">
            <v>100</v>
          </cell>
          <cell r="Y298">
            <v>175</v>
          </cell>
        </row>
        <row r="299">
          <cell r="J299">
            <v>100</v>
          </cell>
          <cell r="O299">
            <v>100</v>
          </cell>
          <cell r="Y299">
            <v>181.57894736842107</v>
          </cell>
        </row>
        <row r="300">
          <cell r="J300">
            <v>107.14285714285714</v>
          </cell>
          <cell r="O300">
            <v>100</v>
          </cell>
          <cell r="Y300">
            <v>161.53846153846155</v>
          </cell>
        </row>
        <row r="301">
          <cell r="J301">
            <v>93.33333333333333</v>
          </cell>
          <cell r="O301">
            <v>104.76190476190477</v>
          </cell>
          <cell r="Y301">
            <v>191.30434782608697</v>
          </cell>
        </row>
        <row r="302">
          <cell r="J302">
            <v>100</v>
          </cell>
          <cell r="O302">
            <v>100</v>
          </cell>
          <cell r="Y302">
            <v>155.65582155572955</v>
          </cell>
        </row>
        <row r="303">
          <cell r="J303">
            <v>100</v>
          </cell>
          <cell r="O303">
            <v>100</v>
          </cell>
          <cell r="Y303">
            <v>157.14285714285714</v>
          </cell>
        </row>
        <row r="304">
          <cell r="J304">
            <v>100</v>
          </cell>
          <cell r="O304">
            <v>100</v>
          </cell>
          <cell r="Y304">
            <v>157.14285714285714</v>
          </cell>
        </row>
        <row r="305">
          <cell r="J305">
            <v>100</v>
          </cell>
          <cell r="O305">
            <v>100</v>
          </cell>
          <cell r="Y305">
            <v>150</v>
          </cell>
        </row>
        <row r="306">
          <cell r="J306">
            <v>100</v>
          </cell>
          <cell r="O306">
            <v>100</v>
          </cell>
          <cell r="Y306">
            <v>150</v>
          </cell>
        </row>
        <row r="307">
          <cell r="J307">
            <v>100.00000000000001</v>
          </cell>
          <cell r="O307">
            <v>100.00000000000001</v>
          </cell>
          <cell r="Y307">
            <v>100.00000000000001</v>
          </cell>
        </row>
        <row r="308">
          <cell r="J308">
            <v>100.00000000000001</v>
          </cell>
          <cell r="O308">
            <v>100.00000000000001</v>
          </cell>
          <cell r="Y308">
            <v>100.00000000000001</v>
          </cell>
        </row>
        <row r="309">
          <cell r="J309">
            <v>100</v>
          </cell>
          <cell r="O309">
            <v>100</v>
          </cell>
          <cell r="Y309">
            <v>100</v>
          </cell>
        </row>
      </sheetData>
      <sheetData sheetId="13">
        <row r="7">
          <cell r="J7">
            <v>101.09223209003977</v>
          </cell>
        </row>
        <row r="8">
          <cell r="J8">
            <v>100</v>
          </cell>
        </row>
        <row r="9">
          <cell r="J9">
            <v>101.47058823529412</v>
          </cell>
        </row>
        <row r="10">
          <cell r="J10">
            <v>104.16666666666667</v>
          </cell>
        </row>
        <row r="11">
          <cell r="J11">
            <v>100</v>
          </cell>
        </row>
        <row r="12">
          <cell r="J12">
            <v>100</v>
          </cell>
        </row>
        <row r="13">
          <cell r="J13">
            <v>100</v>
          </cell>
        </row>
        <row r="14">
          <cell r="J14">
            <v>100</v>
          </cell>
        </row>
        <row r="15">
          <cell r="J15">
            <v>100</v>
          </cell>
        </row>
        <row r="16">
          <cell r="J16">
            <v>100</v>
          </cell>
        </row>
        <row r="17">
          <cell r="J17">
            <v>100</v>
          </cell>
        </row>
        <row r="18">
          <cell r="J18">
            <v>100.00000000000001</v>
          </cell>
        </row>
        <row r="19">
          <cell r="J19">
            <v>100</v>
          </cell>
        </row>
        <row r="20">
          <cell r="J20">
            <v>100</v>
          </cell>
        </row>
        <row r="21">
          <cell r="J21">
            <v>100</v>
          </cell>
        </row>
        <row r="22">
          <cell r="J22">
            <v>100</v>
          </cell>
        </row>
        <row r="23">
          <cell r="J23">
            <v>100</v>
          </cell>
        </row>
        <row r="24">
          <cell r="J24">
            <v>100</v>
          </cell>
        </row>
        <row r="25">
          <cell r="J25">
            <v>96.40565473235762</v>
          </cell>
        </row>
        <row r="26">
          <cell r="J26">
            <v>88.23529411764706</v>
          </cell>
        </row>
        <row r="27">
          <cell r="J27">
            <v>100</v>
          </cell>
        </row>
        <row r="28">
          <cell r="J28">
            <v>100</v>
          </cell>
        </row>
        <row r="29">
          <cell r="J29">
            <v>100</v>
          </cell>
        </row>
        <row r="30">
          <cell r="J30">
            <v>100</v>
          </cell>
        </row>
        <row r="31">
          <cell r="J31">
            <v>100</v>
          </cell>
        </row>
        <row r="32">
          <cell r="J32">
            <v>104.34782608695652</v>
          </cell>
        </row>
        <row r="33">
          <cell r="J33">
            <v>102.6125443816278</v>
          </cell>
        </row>
        <row r="34">
          <cell r="J34">
            <v>103.50877192982458</v>
          </cell>
        </row>
        <row r="35">
          <cell r="J35">
            <v>100</v>
          </cell>
        </row>
        <row r="36">
          <cell r="J36">
            <v>100</v>
          </cell>
        </row>
        <row r="37">
          <cell r="J37">
            <v>109.09090909090908</v>
          </cell>
        </row>
        <row r="38">
          <cell r="J38">
            <v>105.55365120290918</v>
          </cell>
        </row>
        <row r="39">
          <cell r="J39">
            <v>100</v>
          </cell>
        </row>
        <row r="40">
          <cell r="J40">
            <v>100</v>
          </cell>
        </row>
        <row r="41">
          <cell r="J41">
            <v>125</v>
          </cell>
        </row>
        <row r="42">
          <cell r="J42">
            <v>103.21983716756561</v>
          </cell>
        </row>
        <row r="43">
          <cell r="J43">
            <v>100</v>
          </cell>
        </row>
        <row r="44">
          <cell r="J44">
            <v>111.11111111111111</v>
          </cell>
        </row>
        <row r="45">
          <cell r="J45">
            <v>111.11111111111111</v>
          </cell>
        </row>
        <row r="46">
          <cell r="J46">
            <v>100</v>
          </cell>
        </row>
        <row r="47">
          <cell r="J47">
            <v>111.11111111111111</v>
          </cell>
        </row>
        <row r="48">
          <cell r="J48">
            <v>100</v>
          </cell>
        </row>
        <row r="49">
          <cell r="J49">
            <v>100</v>
          </cell>
        </row>
        <row r="50">
          <cell r="J50">
            <v>97.49962798247854</v>
          </cell>
        </row>
        <row r="51">
          <cell r="J51">
            <v>94.44444444444444</v>
          </cell>
        </row>
        <row r="52">
          <cell r="J52">
            <v>100</v>
          </cell>
        </row>
        <row r="53">
          <cell r="J53">
            <v>100</v>
          </cell>
        </row>
        <row r="54">
          <cell r="J54">
            <v>100</v>
          </cell>
        </row>
        <row r="55">
          <cell r="J55">
            <v>100</v>
          </cell>
        </row>
        <row r="56">
          <cell r="J56">
            <v>103.31915185617237</v>
          </cell>
        </row>
        <row r="57">
          <cell r="J57">
            <v>100</v>
          </cell>
        </row>
        <row r="58">
          <cell r="J58">
            <v>100</v>
          </cell>
        </row>
        <row r="59">
          <cell r="J59">
            <v>108.97435897435896</v>
          </cell>
        </row>
        <row r="60">
          <cell r="J60">
            <v>100.6661644343418</v>
          </cell>
        </row>
        <row r="61">
          <cell r="J61">
            <v>100</v>
          </cell>
        </row>
        <row r="62">
          <cell r="J62">
            <v>100</v>
          </cell>
        </row>
        <row r="63">
          <cell r="J63">
            <v>100</v>
          </cell>
        </row>
        <row r="64">
          <cell r="J64">
            <v>101.28205128205127</v>
          </cell>
        </row>
        <row r="65">
          <cell r="J65">
            <v>102.56410256410255</v>
          </cell>
        </row>
        <row r="66">
          <cell r="J66">
            <v>100</v>
          </cell>
        </row>
        <row r="67">
          <cell r="J67">
            <v>102.89986211150587</v>
          </cell>
        </row>
        <row r="68">
          <cell r="J68">
            <v>104.0391975239791</v>
          </cell>
        </row>
        <row r="69">
          <cell r="J69">
            <v>102.19780219780219</v>
          </cell>
        </row>
        <row r="70">
          <cell r="J70">
            <v>102.19780219780219</v>
          </cell>
        </row>
        <row r="71">
          <cell r="J71">
            <v>122.89156626506023</v>
          </cell>
        </row>
        <row r="72">
          <cell r="J72">
            <v>122.89156626506023</v>
          </cell>
        </row>
        <row r="73">
          <cell r="J73">
            <v>100</v>
          </cell>
        </row>
        <row r="74">
          <cell r="J74">
            <v>100</v>
          </cell>
        </row>
        <row r="75">
          <cell r="J75">
            <v>100</v>
          </cell>
        </row>
        <row r="76">
          <cell r="J76">
            <v>100</v>
          </cell>
        </row>
        <row r="77">
          <cell r="J77">
            <v>100</v>
          </cell>
        </row>
        <row r="78">
          <cell r="J78">
            <v>100.00000000000001</v>
          </cell>
        </row>
        <row r="79">
          <cell r="J79">
            <v>100.00000000000003</v>
          </cell>
        </row>
        <row r="80">
          <cell r="J80">
            <v>100</v>
          </cell>
        </row>
        <row r="81">
          <cell r="J81">
            <v>100</v>
          </cell>
        </row>
        <row r="82">
          <cell r="J82">
            <v>100</v>
          </cell>
        </row>
        <row r="83">
          <cell r="J83">
            <v>100</v>
          </cell>
        </row>
        <row r="84">
          <cell r="J84">
            <v>100</v>
          </cell>
        </row>
        <row r="85">
          <cell r="J85">
            <v>100</v>
          </cell>
        </row>
        <row r="86">
          <cell r="J86">
            <v>100.00000000000001</v>
          </cell>
        </row>
        <row r="87">
          <cell r="J87">
            <v>100.00000000000001</v>
          </cell>
        </row>
        <row r="88">
          <cell r="J88">
            <v>100</v>
          </cell>
        </row>
        <row r="89">
          <cell r="J89">
            <v>100</v>
          </cell>
        </row>
        <row r="90">
          <cell r="J90">
            <v>100</v>
          </cell>
        </row>
        <row r="91">
          <cell r="J91">
            <v>100</v>
          </cell>
        </row>
        <row r="92">
          <cell r="J92">
            <v>100</v>
          </cell>
        </row>
        <row r="93">
          <cell r="J93">
            <v>100</v>
          </cell>
        </row>
        <row r="94">
          <cell r="J94">
            <v>100</v>
          </cell>
        </row>
        <row r="95">
          <cell r="J95">
            <v>100</v>
          </cell>
        </row>
        <row r="96">
          <cell r="J96">
            <v>100</v>
          </cell>
        </row>
        <row r="97">
          <cell r="J97">
            <v>100</v>
          </cell>
        </row>
        <row r="98">
          <cell r="J98">
            <v>100</v>
          </cell>
        </row>
        <row r="99">
          <cell r="J99">
            <v>100</v>
          </cell>
        </row>
        <row r="100">
          <cell r="J100">
            <v>100</v>
          </cell>
        </row>
        <row r="101">
          <cell r="J101">
            <v>100</v>
          </cell>
        </row>
        <row r="102">
          <cell r="J102">
            <v>100</v>
          </cell>
        </row>
        <row r="103">
          <cell r="J103">
            <v>100</v>
          </cell>
        </row>
        <row r="104">
          <cell r="J104">
            <v>100</v>
          </cell>
        </row>
        <row r="105">
          <cell r="J105">
            <v>100</v>
          </cell>
        </row>
        <row r="106">
          <cell r="J106">
            <v>100</v>
          </cell>
        </row>
        <row r="107">
          <cell r="J107">
            <v>100</v>
          </cell>
        </row>
        <row r="108">
          <cell r="J108">
            <v>100</v>
          </cell>
        </row>
        <row r="109">
          <cell r="J109">
            <v>100</v>
          </cell>
        </row>
        <row r="110">
          <cell r="J110">
            <v>100</v>
          </cell>
        </row>
        <row r="111">
          <cell r="J111">
            <v>100</v>
          </cell>
        </row>
        <row r="112">
          <cell r="J112">
            <v>100</v>
          </cell>
        </row>
        <row r="113">
          <cell r="J113">
            <v>100.00000000000003</v>
          </cell>
        </row>
        <row r="114">
          <cell r="J114">
            <v>100</v>
          </cell>
        </row>
        <row r="115">
          <cell r="J115">
            <v>100</v>
          </cell>
        </row>
        <row r="116">
          <cell r="J116">
            <v>100</v>
          </cell>
        </row>
        <row r="117">
          <cell r="J117">
            <v>100</v>
          </cell>
        </row>
        <row r="118">
          <cell r="J118">
            <v>100</v>
          </cell>
        </row>
        <row r="119">
          <cell r="J119">
            <v>100</v>
          </cell>
        </row>
        <row r="120">
          <cell r="J120">
            <v>100.00000000000001</v>
          </cell>
        </row>
        <row r="121">
          <cell r="J121">
            <v>100</v>
          </cell>
        </row>
        <row r="122">
          <cell r="J122">
            <v>100</v>
          </cell>
        </row>
        <row r="123">
          <cell r="J123">
            <v>100</v>
          </cell>
        </row>
        <row r="124">
          <cell r="J124">
            <v>100</v>
          </cell>
        </row>
        <row r="125">
          <cell r="J125">
            <v>100</v>
          </cell>
        </row>
        <row r="126">
          <cell r="J126">
            <v>100.00000000000001</v>
          </cell>
        </row>
        <row r="127">
          <cell r="J127">
            <v>100</v>
          </cell>
        </row>
        <row r="128">
          <cell r="J128">
            <v>100</v>
          </cell>
        </row>
        <row r="129">
          <cell r="J129">
            <v>100</v>
          </cell>
        </row>
        <row r="130">
          <cell r="J130">
            <v>100.00000000000001</v>
          </cell>
        </row>
        <row r="131">
          <cell r="J131">
            <v>100</v>
          </cell>
        </row>
        <row r="132">
          <cell r="J132">
            <v>100</v>
          </cell>
        </row>
        <row r="133">
          <cell r="J133">
            <v>100</v>
          </cell>
        </row>
        <row r="134">
          <cell r="J134">
            <v>99.99999999999999</v>
          </cell>
        </row>
        <row r="135">
          <cell r="J135">
            <v>100</v>
          </cell>
        </row>
        <row r="136">
          <cell r="J136">
            <v>100</v>
          </cell>
        </row>
        <row r="137">
          <cell r="J137">
            <v>100</v>
          </cell>
        </row>
        <row r="138">
          <cell r="J138">
            <v>100</v>
          </cell>
        </row>
        <row r="139">
          <cell r="J139">
            <v>100</v>
          </cell>
        </row>
        <row r="140">
          <cell r="J140">
            <v>100</v>
          </cell>
        </row>
        <row r="141">
          <cell r="J141">
            <v>100</v>
          </cell>
        </row>
        <row r="142">
          <cell r="J142">
            <v>100</v>
          </cell>
        </row>
        <row r="143">
          <cell r="J143">
            <v>100</v>
          </cell>
        </row>
        <row r="144">
          <cell r="J144">
            <v>100</v>
          </cell>
        </row>
        <row r="145">
          <cell r="J145">
            <v>100</v>
          </cell>
        </row>
        <row r="146">
          <cell r="J146">
            <v>100</v>
          </cell>
        </row>
        <row r="147">
          <cell r="J147">
            <v>100</v>
          </cell>
        </row>
        <row r="148">
          <cell r="J148">
            <v>100</v>
          </cell>
        </row>
        <row r="149">
          <cell r="J149">
            <v>100</v>
          </cell>
        </row>
        <row r="150">
          <cell r="J150">
            <v>100</v>
          </cell>
        </row>
        <row r="151">
          <cell r="J151">
            <v>100</v>
          </cell>
        </row>
        <row r="152">
          <cell r="J152">
            <v>100</v>
          </cell>
        </row>
        <row r="153">
          <cell r="J153">
            <v>100</v>
          </cell>
        </row>
        <row r="154">
          <cell r="J154">
            <v>100</v>
          </cell>
        </row>
        <row r="155">
          <cell r="J155">
            <v>100</v>
          </cell>
        </row>
        <row r="156">
          <cell r="J156">
            <v>100</v>
          </cell>
        </row>
        <row r="157">
          <cell r="J157">
            <v>100</v>
          </cell>
        </row>
        <row r="158">
          <cell r="J158">
            <v>100</v>
          </cell>
        </row>
        <row r="159">
          <cell r="J159">
            <v>100</v>
          </cell>
        </row>
        <row r="160">
          <cell r="J160">
            <v>99.99999999999999</v>
          </cell>
        </row>
        <row r="161">
          <cell r="J161">
            <v>100</v>
          </cell>
        </row>
        <row r="162">
          <cell r="J162">
            <v>100</v>
          </cell>
        </row>
        <row r="163">
          <cell r="J163">
            <v>100</v>
          </cell>
        </row>
        <row r="164">
          <cell r="J164">
            <v>100</v>
          </cell>
        </row>
        <row r="165">
          <cell r="J165">
            <v>100</v>
          </cell>
        </row>
        <row r="166">
          <cell r="J166">
            <v>100</v>
          </cell>
        </row>
        <row r="167">
          <cell r="J167">
            <v>100</v>
          </cell>
        </row>
        <row r="168">
          <cell r="J168">
            <v>100</v>
          </cell>
        </row>
        <row r="169">
          <cell r="J169">
            <v>100.28990384467696</v>
          </cell>
        </row>
        <row r="170">
          <cell r="J170">
            <v>100.00000000000001</v>
          </cell>
        </row>
        <row r="171">
          <cell r="J171">
            <v>100</v>
          </cell>
        </row>
        <row r="172">
          <cell r="J172">
            <v>100</v>
          </cell>
        </row>
        <row r="173">
          <cell r="J173">
            <v>100</v>
          </cell>
        </row>
        <row r="174">
          <cell r="J174">
            <v>100</v>
          </cell>
        </row>
        <row r="175">
          <cell r="J175">
            <v>100.00000000000001</v>
          </cell>
        </row>
        <row r="176">
          <cell r="J176">
            <v>100</v>
          </cell>
        </row>
        <row r="177">
          <cell r="J177">
            <v>100</v>
          </cell>
        </row>
        <row r="178">
          <cell r="J178">
            <v>101.08826466596676</v>
          </cell>
        </row>
        <row r="179">
          <cell r="J179">
            <v>101.08826466596676</v>
          </cell>
        </row>
        <row r="180">
          <cell r="J180">
            <v>100</v>
          </cell>
        </row>
        <row r="181">
          <cell r="J181">
            <v>107.14285714285714</v>
          </cell>
        </row>
        <row r="182">
          <cell r="J182">
            <v>100</v>
          </cell>
        </row>
        <row r="183">
          <cell r="J183">
            <v>100</v>
          </cell>
        </row>
        <row r="184">
          <cell r="J184">
            <v>99.99999999999999</v>
          </cell>
        </row>
        <row r="185">
          <cell r="J185">
            <v>99.99999999999999</v>
          </cell>
        </row>
        <row r="186">
          <cell r="J186">
            <v>100</v>
          </cell>
        </row>
        <row r="187">
          <cell r="J187">
            <v>100</v>
          </cell>
        </row>
        <row r="188">
          <cell r="J188">
            <v>100</v>
          </cell>
        </row>
        <row r="189">
          <cell r="J189">
            <v>103.11352347890896</v>
          </cell>
        </row>
        <row r="190">
          <cell r="J190">
            <v>103.11352347890896</v>
          </cell>
        </row>
        <row r="191">
          <cell r="J191">
            <v>100</v>
          </cell>
        </row>
        <row r="192">
          <cell r="J192">
            <v>111.11111111111111</v>
          </cell>
        </row>
        <row r="193">
          <cell r="J193">
            <v>100</v>
          </cell>
        </row>
        <row r="194">
          <cell r="J194">
            <v>100</v>
          </cell>
        </row>
        <row r="195">
          <cell r="J195">
            <v>100</v>
          </cell>
        </row>
        <row r="196">
          <cell r="J196">
            <v>100</v>
          </cell>
        </row>
        <row r="197">
          <cell r="J197">
            <v>100</v>
          </cell>
        </row>
        <row r="198">
          <cell r="J198">
            <v>99.99999999999999</v>
          </cell>
        </row>
        <row r="199">
          <cell r="J199">
            <v>99.99999999999999</v>
          </cell>
        </row>
        <row r="200">
          <cell r="J200">
            <v>100</v>
          </cell>
        </row>
        <row r="201">
          <cell r="J201">
            <v>100</v>
          </cell>
        </row>
        <row r="202">
          <cell r="J202">
            <v>100</v>
          </cell>
        </row>
        <row r="203">
          <cell r="J203">
            <v>100</v>
          </cell>
        </row>
        <row r="204">
          <cell r="J204">
            <v>100</v>
          </cell>
        </row>
        <row r="205">
          <cell r="J205">
            <v>100.00000000000001</v>
          </cell>
        </row>
        <row r="206">
          <cell r="J206">
            <v>100</v>
          </cell>
        </row>
        <row r="207">
          <cell r="J207">
            <v>100</v>
          </cell>
        </row>
        <row r="208">
          <cell r="J208">
            <v>100</v>
          </cell>
        </row>
        <row r="209">
          <cell r="J209">
            <v>100</v>
          </cell>
        </row>
        <row r="210">
          <cell r="J210">
            <v>100</v>
          </cell>
        </row>
        <row r="211">
          <cell r="J211">
            <v>100</v>
          </cell>
        </row>
        <row r="212">
          <cell r="J212">
            <v>100</v>
          </cell>
        </row>
        <row r="213">
          <cell r="J213">
            <v>100</v>
          </cell>
        </row>
        <row r="214">
          <cell r="J214">
            <v>100</v>
          </cell>
        </row>
        <row r="215">
          <cell r="J215">
            <v>100</v>
          </cell>
        </row>
        <row r="216">
          <cell r="J216">
            <v>100</v>
          </cell>
        </row>
        <row r="217">
          <cell r="J217">
            <v>100</v>
          </cell>
        </row>
        <row r="218">
          <cell r="J218">
            <v>100</v>
          </cell>
        </row>
        <row r="219">
          <cell r="J219">
            <v>100</v>
          </cell>
        </row>
        <row r="220">
          <cell r="J220">
            <v>100</v>
          </cell>
        </row>
        <row r="221">
          <cell r="J221">
            <v>100.01504394686852</v>
          </cell>
        </row>
        <row r="222">
          <cell r="J222">
            <v>100</v>
          </cell>
        </row>
        <row r="223">
          <cell r="J223">
            <v>100</v>
          </cell>
        </row>
        <row r="224">
          <cell r="J224">
            <v>100</v>
          </cell>
        </row>
        <row r="225">
          <cell r="J225">
            <v>100</v>
          </cell>
        </row>
        <row r="226">
          <cell r="J226">
            <v>100</v>
          </cell>
        </row>
        <row r="227">
          <cell r="J227">
            <v>100</v>
          </cell>
        </row>
        <row r="228">
          <cell r="J228">
            <v>100</v>
          </cell>
        </row>
        <row r="229">
          <cell r="J229">
            <v>100</v>
          </cell>
        </row>
        <row r="230">
          <cell r="J230">
            <v>100</v>
          </cell>
        </row>
        <row r="231">
          <cell r="J231">
            <v>100</v>
          </cell>
        </row>
        <row r="232">
          <cell r="J232">
            <v>100</v>
          </cell>
        </row>
        <row r="233">
          <cell r="J233">
            <v>100</v>
          </cell>
        </row>
        <row r="234">
          <cell r="J234">
            <v>100.00000000000001</v>
          </cell>
        </row>
        <row r="235">
          <cell r="J235">
            <v>100</v>
          </cell>
        </row>
        <row r="236">
          <cell r="J236">
            <v>100.10204645378992</v>
          </cell>
        </row>
        <row r="239">
          <cell r="J239">
            <v>122.72352941721965</v>
          </cell>
        </row>
        <row r="241">
          <cell r="J241">
            <v>100</v>
          </cell>
        </row>
        <row r="242">
          <cell r="J242">
            <v>100</v>
          </cell>
        </row>
        <row r="243">
          <cell r="J243" t="str">
            <v>-</v>
          </cell>
        </row>
        <row r="244">
          <cell r="J244" t="str">
            <v>-</v>
          </cell>
        </row>
        <row r="245">
          <cell r="J245">
            <v>100</v>
          </cell>
        </row>
        <row r="246">
          <cell r="J246">
            <v>100</v>
          </cell>
        </row>
        <row r="247">
          <cell r="J247">
            <v>100</v>
          </cell>
        </row>
        <row r="248">
          <cell r="J248">
            <v>100</v>
          </cell>
        </row>
        <row r="249">
          <cell r="J249">
            <v>100</v>
          </cell>
        </row>
        <row r="250">
          <cell r="J250">
            <v>100</v>
          </cell>
        </row>
        <row r="251">
          <cell r="J251">
            <v>103.6737707236965</v>
          </cell>
        </row>
        <row r="252">
          <cell r="J252">
            <v>99.99999999999997</v>
          </cell>
        </row>
        <row r="253">
          <cell r="J253">
            <v>99.99999999999999</v>
          </cell>
        </row>
        <row r="254">
          <cell r="J254">
            <v>100</v>
          </cell>
        </row>
        <row r="255">
          <cell r="J255">
            <v>100</v>
          </cell>
        </row>
        <row r="256">
          <cell r="J256">
            <v>100</v>
          </cell>
        </row>
        <row r="257">
          <cell r="J257">
            <v>100.00000000000001</v>
          </cell>
        </row>
        <row r="258">
          <cell r="J258">
            <v>100</v>
          </cell>
        </row>
        <row r="259">
          <cell r="J259">
            <v>100</v>
          </cell>
        </row>
        <row r="260">
          <cell r="J260">
            <v>100</v>
          </cell>
        </row>
        <row r="261">
          <cell r="J261">
            <v>100</v>
          </cell>
        </row>
        <row r="262">
          <cell r="J262">
            <v>100</v>
          </cell>
        </row>
        <row r="263">
          <cell r="J263">
            <v>100</v>
          </cell>
        </row>
        <row r="264">
          <cell r="J264">
            <v>100</v>
          </cell>
        </row>
        <row r="265">
          <cell r="J265">
            <v>100</v>
          </cell>
        </row>
        <row r="266">
          <cell r="J266">
            <v>100</v>
          </cell>
        </row>
        <row r="267">
          <cell r="J267">
            <v>108.65942906058471</v>
          </cell>
        </row>
        <row r="268">
          <cell r="J268">
            <v>100</v>
          </cell>
        </row>
        <row r="269">
          <cell r="J269">
            <v>100</v>
          </cell>
        </row>
        <row r="270">
          <cell r="J270">
            <v>100</v>
          </cell>
        </row>
        <row r="271">
          <cell r="J271">
            <v>100</v>
          </cell>
        </row>
        <row r="272">
          <cell r="J272">
            <v>100</v>
          </cell>
        </row>
        <row r="273">
          <cell r="J273">
            <v>117.64705882352943</v>
          </cell>
        </row>
        <row r="274">
          <cell r="J274">
            <v>117.64705882352942</v>
          </cell>
        </row>
        <row r="275">
          <cell r="J275">
            <v>133.33333333333331</v>
          </cell>
        </row>
        <row r="276">
          <cell r="J276">
            <v>133.33333333333331</v>
          </cell>
        </row>
        <row r="277">
          <cell r="J277">
            <v>100</v>
          </cell>
        </row>
        <row r="278">
          <cell r="J278">
            <v>100</v>
          </cell>
        </row>
        <row r="279">
          <cell r="J279">
            <v>100</v>
          </cell>
        </row>
        <row r="280">
          <cell r="J280">
            <v>100</v>
          </cell>
        </row>
        <row r="281">
          <cell r="J281">
            <v>100.11548767268125</v>
          </cell>
        </row>
        <row r="282">
          <cell r="J282">
            <v>101.13669861024708</v>
          </cell>
        </row>
        <row r="283">
          <cell r="J283">
            <v>100</v>
          </cell>
        </row>
        <row r="284">
          <cell r="J284">
            <v>100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100</v>
          </cell>
        </row>
        <row r="288">
          <cell r="J288">
            <v>100</v>
          </cell>
        </row>
        <row r="289">
          <cell r="J289">
            <v>100</v>
          </cell>
        </row>
        <row r="290">
          <cell r="J290">
            <v>104.2251782684854</v>
          </cell>
        </row>
        <row r="291">
          <cell r="J291">
            <v>107.6045822606855</v>
          </cell>
        </row>
        <row r="292">
          <cell r="J292">
            <v>115.25870144980092</v>
          </cell>
        </row>
        <row r="293">
          <cell r="J293">
            <v>113.63636363636364</v>
          </cell>
        </row>
        <row r="294">
          <cell r="J294">
            <v>125</v>
          </cell>
        </row>
        <row r="295">
          <cell r="J295">
            <v>100</v>
          </cell>
        </row>
        <row r="296">
          <cell r="J296">
            <v>106.36560946633669</v>
          </cell>
        </row>
        <row r="297">
          <cell r="J297">
            <v>113.33333333333333</v>
          </cell>
        </row>
        <row r="298">
          <cell r="J298">
            <v>100</v>
          </cell>
        </row>
        <row r="299">
          <cell r="J299">
            <v>100</v>
          </cell>
        </row>
        <row r="300">
          <cell r="J300">
            <v>100</v>
          </cell>
        </row>
        <row r="301">
          <cell r="J301">
            <v>104.76190476190477</v>
          </cell>
        </row>
        <row r="302">
          <cell r="J302">
            <v>100</v>
          </cell>
        </row>
        <row r="303">
          <cell r="J303">
            <v>100</v>
          </cell>
        </row>
        <row r="304">
          <cell r="J304">
            <v>100</v>
          </cell>
        </row>
        <row r="305">
          <cell r="J305">
            <v>100</v>
          </cell>
        </row>
        <row r="306">
          <cell r="J306">
            <v>100</v>
          </cell>
        </row>
        <row r="307">
          <cell r="J307">
            <v>100.00000000000001</v>
          </cell>
        </row>
        <row r="308">
          <cell r="J308">
            <v>100.00000000000001</v>
          </cell>
        </row>
        <row r="309">
          <cell r="J30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B8" sqref="B8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217" t="s">
        <v>425</v>
      </c>
      <c r="D1" s="200"/>
      <c r="E1" s="200"/>
      <c r="F1" s="200"/>
      <c r="G1" s="200"/>
      <c r="H1" s="200"/>
      <c r="I1" s="200"/>
      <c r="J1"/>
      <c r="K1"/>
      <c r="L1"/>
      <c r="M1"/>
      <c r="N1"/>
      <c r="O1"/>
    </row>
    <row r="2" spans="1:15" ht="12.75">
      <c r="A2"/>
      <c r="B2"/>
      <c r="C2" s="184" t="s">
        <v>36</v>
      </c>
      <c r="D2" s="200"/>
      <c r="E2" s="200"/>
      <c r="F2" s="200"/>
      <c r="G2" s="200"/>
      <c r="H2" s="200"/>
      <c r="I2" s="200"/>
      <c r="J2"/>
      <c r="K2"/>
      <c r="L2"/>
      <c r="M2"/>
      <c r="N2"/>
      <c r="O2"/>
    </row>
    <row r="3" ht="7.5" customHeight="1"/>
    <row r="4" spans="1:15" ht="12.75">
      <c r="A4" s="52"/>
      <c r="B4" s="295"/>
      <c r="C4" s="247"/>
      <c r="D4" s="247">
        <v>2002</v>
      </c>
      <c r="E4" s="247">
        <v>2003</v>
      </c>
      <c r="F4" s="321">
        <v>2004</v>
      </c>
      <c r="G4" s="320">
        <v>2005</v>
      </c>
      <c r="H4" s="319">
        <v>2006</v>
      </c>
      <c r="I4" s="319">
        <v>2007</v>
      </c>
      <c r="J4" s="319">
        <v>2008</v>
      </c>
      <c r="K4" s="319">
        <v>2009</v>
      </c>
      <c r="L4" s="319">
        <v>2010</v>
      </c>
      <c r="M4" s="319" t="s">
        <v>871</v>
      </c>
      <c r="N4"/>
      <c r="O4"/>
    </row>
    <row r="5" spans="1:15" ht="18" customHeight="1">
      <c r="A5"/>
      <c r="B5" s="49" t="s">
        <v>262</v>
      </c>
      <c r="C5" s="97" t="s">
        <v>609</v>
      </c>
      <c r="D5" s="49">
        <v>96.4</v>
      </c>
      <c r="E5" s="79">
        <v>94.6</v>
      </c>
      <c r="F5" s="79">
        <v>91.8</v>
      </c>
      <c r="G5" s="79">
        <v>91.1</v>
      </c>
      <c r="H5" s="79">
        <v>90.5</v>
      </c>
      <c r="I5" s="79">
        <v>88.7</v>
      </c>
      <c r="J5" s="79">
        <v>89.3</v>
      </c>
      <c r="K5" s="79">
        <v>89.3</v>
      </c>
      <c r="L5" s="79">
        <v>91</v>
      </c>
      <c r="M5" s="79">
        <v>91.2</v>
      </c>
      <c r="N5"/>
      <c r="O5"/>
    </row>
    <row r="6" spans="1:15" ht="18.75" customHeight="1">
      <c r="A6"/>
      <c r="B6" s="49" t="s">
        <v>608</v>
      </c>
      <c r="C6" s="51" t="s">
        <v>610</v>
      </c>
      <c r="D6" s="49">
        <v>1.5</v>
      </c>
      <c r="E6" s="49">
        <v>1.7</v>
      </c>
      <c r="F6" s="79">
        <v>1.5</v>
      </c>
      <c r="G6" s="79">
        <v>1.6</v>
      </c>
      <c r="H6" s="79">
        <v>1.6</v>
      </c>
      <c r="I6" s="79">
        <v>1.5</v>
      </c>
      <c r="J6" s="79">
        <v>1.8</v>
      </c>
      <c r="K6" s="79">
        <v>1.8</v>
      </c>
      <c r="L6" s="79">
        <f>'[1]AX-3'!E59/1000</f>
        <v>1.815</v>
      </c>
      <c r="M6" s="79">
        <f>'[1]AX-3'!F59/1000</f>
        <v>1.948</v>
      </c>
      <c r="N6"/>
      <c r="O6"/>
    </row>
    <row r="7" spans="1:15" ht="14.25" customHeight="1">
      <c r="A7"/>
      <c r="B7" s="49" t="s">
        <v>718</v>
      </c>
      <c r="C7" s="51" t="s">
        <v>159</v>
      </c>
      <c r="D7" s="49">
        <v>1113.2</v>
      </c>
      <c r="E7" s="49">
        <v>531.9</v>
      </c>
      <c r="F7" s="49">
        <v>541.9</v>
      </c>
      <c r="G7" s="79">
        <v>700.3</v>
      </c>
      <c r="H7" s="79">
        <v>791.4</v>
      </c>
      <c r="I7" s="79">
        <v>1372.5</v>
      </c>
      <c r="J7" s="79">
        <v>2808.1</v>
      </c>
      <c r="K7" s="79">
        <v>2901.2</v>
      </c>
      <c r="L7" s="79">
        <v>2972.4</v>
      </c>
      <c r="M7" s="79">
        <v>382.8</v>
      </c>
      <c r="N7" s="79"/>
      <c r="O7" s="79"/>
    </row>
    <row r="8" spans="1:15" ht="21.75" customHeight="1">
      <c r="A8"/>
      <c r="B8" s="49" t="s">
        <v>225</v>
      </c>
      <c r="C8" s="51" t="s">
        <v>197</v>
      </c>
      <c r="D8"/>
      <c r="E8" s="79">
        <v>388.5</v>
      </c>
      <c r="F8" s="79">
        <v>388.9</v>
      </c>
      <c r="G8" s="79">
        <v>462.4</v>
      </c>
      <c r="H8" s="79">
        <v>649.5</v>
      </c>
      <c r="I8" s="79">
        <v>882.5</v>
      </c>
      <c r="J8" s="79">
        <v>1653.8</v>
      </c>
      <c r="K8" s="79">
        <v>419.5</v>
      </c>
      <c r="L8" s="79">
        <v>477.8</v>
      </c>
      <c r="M8" s="79">
        <v>72.2</v>
      </c>
      <c r="O8"/>
    </row>
    <row r="9" spans="1:15" ht="18" customHeight="1">
      <c r="A9"/>
      <c r="B9" s="49" t="s">
        <v>492</v>
      </c>
      <c r="C9" s="51" t="s">
        <v>88</v>
      </c>
      <c r="D9" s="49">
        <v>5700.5</v>
      </c>
      <c r="E9" s="79">
        <v>5863.6</v>
      </c>
      <c r="F9" s="49">
        <v>7162.9</v>
      </c>
      <c r="G9" s="79">
        <v>7775</v>
      </c>
      <c r="H9" s="79">
        <v>9775.8</v>
      </c>
      <c r="I9" s="79">
        <v>14676.8</v>
      </c>
      <c r="J9" s="79">
        <v>22683.8</v>
      </c>
      <c r="K9" s="79">
        <v>23149.4</v>
      </c>
      <c r="L9" s="79">
        <f>L11+L10</f>
        <v>28114.5</v>
      </c>
      <c r="M9" s="79">
        <f>M11+M10</f>
        <v>4998.2</v>
      </c>
      <c r="O9"/>
    </row>
    <row r="10" spans="1:15" ht="12.75" customHeight="1">
      <c r="A10"/>
      <c r="B10" s="49" t="s">
        <v>346</v>
      </c>
      <c r="C10" s="51" t="s">
        <v>715</v>
      </c>
      <c r="D10"/>
      <c r="E10" s="79">
        <v>4830</v>
      </c>
      <c r="F10" s="49">
        <v>5947.2</v>
      </c>
      <c r="G10" s="79">
        <v>6432.1</v>
      </c>
      <c r="H10" s="79">
        <v>8081.5</v>
      </c>
      <c r="I10" s="79">
        <v>11471</v>
      </c>
      <c r="J10" s="79">
        <v>18056.6</v>
      </c>
      <c r="K10" s="79">
        <v>19349.4</v>
      </c>
      <c r="L10" s="79">
        <v>22914.7</v>
      </c>
      <c r="M10" s="79">
        <v>4195.3</v>
      </c>
      <c r="O10"/>
    </row>
    <row r="11" spans="1:15" ht="12.75" customHeight="1">
      <c r="A11"/>
      <c r="B11" s="49" t="s">
        <v>347</v>
      </c>
      <c r="C11" s="51" t="s">
        <v>88</v>
      </c>
      <c r="D11"/>
      <c r="E11" s="79">
        <v>1033.6</v>
      </c>
      <c r="F11" s="49">
        <v>1215.7</v>
      </c>
      <c r="G11" s="79">
        <v>1342.9</v>
      </c>
      <c r="H11" s="79">
        <v>1694.3</v>
      </c>
      <c r="I11" s="79">
        <v>3205.8</v>
      </c>
      <c r="J11" s="79">
        <v>4627.2</v>
      </c>
      <c r="K11" s="79">
        <v>3800</v>
      </c>
      <c r="L11" s="79">
        <v>5199.8</v>
      </c>
      <c r="M11" s="79">
        <v>802.9</v>
      </c>
      <c r="O11"/>
    </row>
    <row r="12" spans="1:15" ht="14.25" customHeight="1" hidden="1">
      <c r="A12"/>
      <c r="B12" s="49" t="s">
        <v>337</v>
      </c>
      <c r="C12" s="51" t="s">
        <v>349</v>
      </c>
      <c r="D12" s="79">
        <v>1748.7999999999997</v>
      </c>
      <c r="E12" s="79">
        <v>1837.4</v>
      </c>
      <c r="F12" s="79">
        <v>1948.1999999999998</v>
      </c>
      <c r="G12" s="79">
        <v>2195</v>
      </c>
      <c r="H12" s="79">
        <v>2530.508</v>
      </c>
      <c r="I12" s="79">
        <v>2912.5</v>
      </c>
      <c r="J12" s="79">
        <v>3379.2</v>
      </c>
      <c r="K12" s="79">
        <v>3619.1</v>
      </c>
      <c r="L12" s="79">
        <f>L13+L14+L15+L16+L17</f>
        <v>2679.2</v>
      </c>
      <c r="M12" s="79">
        <f>M13+M14+M15+M16+M17</f>
        <v>2679.2</v>
      </c>
      <c r="N12"/>
      <c r="O12"/>
    </row>
    <row r="13" spans="1:15" ht="12.75" customHeight="1" hidden="1">
      <c r="A13"/>
      <c r="B13" s="49" t="s">
        <v>338</v>
      </c>
      <c r="C13" s="51" t="s">
        <v>350</v>
      </c>
      <c r="D13" s="49">
        <v>0.7</v>
      </c>
      <c r="E13" s="79">
        <v>0.7</v>
      </c>
      <c r="F13" s="49">
        <v>0.7</v>
      </c>
      <c r="G13" s="49">
        <v>0.7</v>
      </c>
      <c r="H13" s="49">
        <v>0.8</v>
      </c>
      <c r="I13" s="49">
        <v>0.8</v>
      </c>
      <c r="J13" s="49">
        <v>0.8</v>
      </c>
      <c r="K13" s="49">
        <v>0.8</v>
      </c>
      <c r="L13" s="49">
        <v>0.9</v>
      </c>
      <c r="M13" s="49">
        <v>0.9</v>
      </c>
      <c r="N13"/>
      <c r="O13"/>
    </row>
    <row r="14" spans="1:15" ht="12.75" customHeight="1" hidden="1">
      <c r="A14"/>
      <c r="B14" s="49" t="s">
        <v>339</v>
      </c>
      <c r="C14" s="51" t="s">
        <v>351</v>
      </c>
      <c r="D14" s="49">
        <v>197.7</v>
      </c>
      <c r="E14" s="79">
        <v>192.6</v>
      </c>
      <c r="F14" s="49">
        <v>191.2</v>
      </c>
      <c r="G14" s="49">
        <v>194.4</v>
      </c>
      <c r="H14" s="79">
        <v>205.198</v>
      </c>
      <c r="I14" s="79">
        <v>219.7</v>
      </c>
      <c r="J14" s="79">
        <v>236.2</v>
      </c>
      <c r="K14" s="79">
        <v>251.2</v>
      </c>
      <c r="L14" s="79">
        <v>196.1</v>
      </c>
      <c r="M14" s="79">
        <v>196.1</v>
      </c>
      <c r="N14"/>
      <c r="O14"/>
    </row>
    <row r="15" spans="1:15" ht="12.75" customHeight="1" hidden="1">
      <c r="A15"/>
      <c r="B15" s="49" t="s">
        <v>340</v>
      </c>
      <c r="C15" s="51" t="s">
        <v>352</v>
      </c>
      <c r="D15" s="49">
        <v>253.4</v>
      </c>
      <c r="E15" s="79">
        <v>230.8</v>
      </c>
      <c r="F15" s="49">
        <v>231.7</v>
      </c>
      <c r="G15" s="49">
        <v>253.2</v>
      </c>
      <c r="H15" s="79">
        <v>281.346</v>
      </c>
      <c r="I15" s="79">
        <v>316.3</v>
      </c>
      <c r="J15" s="79">
        <v>352.8</v>
      </c>
      <c r="K15" s="79">
        <v>385.9</v>
      </c>
      <c r="L15" s="79">
        <v>301.9</v>
      </c>
      <c r="M15" s="79">
        <v>301.9</v>
      </c>
      <c r="N15"/>
      <c r="O15"/>
    </row>
    <row r="16" spans="1:15" ht="12.75" customHeight="1" hidden="1">
      <c r="A16"/>
      <c r="B16" s="49" t="s">
        <v>341</v>
      </c>
      <c r="C16" s="51" t="s">
        <v>641</v>
      </c>
      <c r="D16" s="49">
        <v>769.9</v>
      </c>
      <c r="E16" s="79">
        <v>806.6</v>
      </c>
      <c r="F16" s="49">
        <v>861</v>
      </c>
      <c r="G16" s="49">
        <v>991.6</v>
      </c>
      <c r="H16" s="79">
        <v>1162.417</v>
      </c>
      <c r="I16" s="79">
        <v>1358.1</v>
      </c>
      <c r="J16" s="79">
        <v>1614.4</v>
      </c>
      <c r="K16" s="79">
        <v>1786.1</v>
      </c>
      <c r="L16" s="79">
        <v>1327.5</v>
      </c>
      <c r="M16" s="79">
        <v>1327.5</v>
      </c>
      <c r="N16"/>
      <c r="O16"/>
    </row>
    <row r="17" spans="2:13" ht="12.75" customHeight="1" hidden="1">
      <c r="B17" s="49" t="s">
        <v>348</v>
      </c>
      <c r="C17" s="51" t="s">
        <v>642</v>
      </c>
      <c r="D17" s="49">
        <v>527.1</v>
      </c>
      <c r="E17" s="79">
        <v>606.7</v>
      </c>
      <c r="F17" s="49">
        <v>663.6</v>
      </c>
      <c r="G17" s="49">
        <v>755.1</v>
      </c>
      <c r="H17" s="79">
        <v>880.747</v>
      </c>
      <c r="I17" s="79">
        <v>1017.6</v>
      </c>
      <c r="J17" s="79">
        <v>1175</v>
      </c>
      <c r="K17" s="79">
        <v>1195.1</v>
      </c>
      <c r="L17" s="79">
        <v>852.8</v>
      </c>
      <c r="M17" s="79">
        <v>852.8</v>
      </c>
    </row>
    <row r="18" spans="2:13" ht="16.5" customHeight="1">
      <c r="B18" s="49" t="s">
        <v>142</v>
      </c>
      <c r="C18" s="51" t="s">
        <v>143</v>
      </c>
      <c r="D18" s="49">
        <v>70.2</v>
      </c>
      <c r="E18" s="79">
        <v>116.2</v>
      </c>
      <c r="F18" s="79">
        <v>26.7</v>
      </c>
      <c r="G18" s="79">
        <v>19.1</v>
      </c>
      <c r="H18" s="79">
        <v>21.4</v>
      </c>
      <c r="I18" s="79">
        <v>17.3</v>
      </c>
      <c r="J18" s="79">
        <v>41.6</v>
      </c>
      <c r="K18" s="79">
        <v>56.7</v>
      </c>
      <c r="L18" s="79">
        <v>1084.2</v>
      </c>
      <c r="M18" s="79">
        <v>16.9</v>
      </c>
    </row>
    <row r="19" spans="2:13" ht="10.5" customHeight="1" hidden="1">
      <c r="B19" s="49" t="s">
        <v>51</v>
      </c>
      <c r="C19" s="51" t="s">
        <v>12</v>
      </c>
      <c r="D19" s="49">
        <v>576.7</v>
      </c>
      <c r="E19" s="79">
        <v>495</v>
      </c>
      <c r="F19" s="79">
        <v>602.7</v>
      </c>
      <c r="G19" s="79">
        <v>673.4</v>
      </c>
      <c r="H19" s="79">
        <v>773.2</v>
      </c>
      <c r="I19" s="79">
        <v>907</v>
      </c>
      <c r="J19" s="79">
        <v>1007.9</v>
      </c>
      <c r="K19" s="79">
        <v>1142.1</v>
      </c>
      <c r="L19" s="79">
        <v>583.6</v>
      </c>
      <c r="M19" s="79">
        <v>583.6</v>
      </c>
    </row>
    <row r="20" spans="2:13" ht="10.5" hidden="1">
      <c r="B20" s="49" t="s">
        <v>643</v>
      </c>
      <c r="C20" s="51" t="s">
        <v>169</v>
      </c>
      <c r="D20" s="49">
        <v>3210</v>
      </c>
      <c r="E20" s="79">
        <v>4130</v>
      </c>
      <c r="F20" s="79">
        <v>1870</v>
      </c>
      <c r="G20" s="79">
        <v>1340</v>
      </c>
      <c r="H20" s="79">
        <v>520</v>
      </c>
      <c r="I20" s="79">
        <v>728</v>
      </c>
      <c r="J20" s="79">
        <v>1280</v>
      </c>
      <c r="K20" s="79">
        <v>4000</v>
      </c>
      <c r="L20" s="79">
        <v>3515</v>
      </c>
      <c r="M20" s="79">
        <v>3515</v>
      </c>
    </row>
    <row r="21" spans="2:13" ht="10.5" hidden="1">
      <c r="B21" s="49" t="s">
        <v>644</v>
      </c>
      <c r="C21" s="51" t="s">
        <v>170</v>
      </c>
      <c r="D21" s="79">
        <v>301.2</v>
      </c>
      <c r="E21" s="79">
        <v>310</v>
      </c>
      <c r="F21" s="79">
        <v>161.2</v>
      </c>
      <c r="G21" s="79">
        <v>210</v>
      </c>
      <c r="H21" s="79">
        <v>536.9</v>
      </c>
      <c r="I21" s="79">
        <v>434.4</v>
      </c>
      <c r="J21" s="79">
        <v>613.4</v>
      </c>
      <c r="K21" s="79">
        <v>600.5</v>
      </c>
      <c r="L21" s="79">
        <v>363.4</v>
      </c>
      <c r="M21" s="79">
        <v>363.4</v>
      </c>
    </row>
    <row r="22" spans="2:13" ht="10.5" hidden="1">
      <c r="B22" s="49" t="s">
        <v>165</v>
      </c>
      <c r="C22" s="51" t="s">
        <v>171</v>
      </c>
      <c r="D22" s="79">
        <v>120.3</v>
      </c>
      <c r="E22" s="79">
        <v>121.5</v>
      </c>
      <c r="F22" s="79">
        <v>39.1</v>
      </c>
      <c r="G22" s="79">
        <v>68.8</v>
      </c>
      <c r="H22" s="79">
        <v>72.4</v>
      </c>
      <c r="I22" s="79">
        <v>187.8</v>
      </c>
      <c r="J22" s="79">
        <v>152</v>
      </c>
      <c r="K22" s="79">
        <v>170</v>
      </c>
      <c r="L22" s="79">
        <v>128.8</v>
      </c>
      <c r="M22" s="79">
        <v>128.8</v>
      </c>
    </row>
    <row r="23" spans="2:13" ht="10.5" hidden="1">
      <c r="B23" s="49" t="s">
        <v>166</v>
      </c>
      <c r="C23" s="51" t="s">
        <v>172</v>
      </c>
      <c r="D23" s="79">
        <v>1041</v>
      </c>
      <c r="E23" s="79">
        <v>2780</v>
      </c>
      <c r="F23" s="79">
        <v>1101</v>
      </c>
      <c r="G23" s="79">
        <v>720</v>
      </c>
      <c r="H23" s="79">
        <v>648</v>
      </c>
      <c r="I23" s="79">
        <v>190</v>
      </c>
      <c r="J23" s="79">
        <v>1833</v>
      </c>
      <c r="K23" s="79">
        <v>2395</v>
      </c>
      <c r="L23" s="79">
        <v>2753</v>
      </c>
      <c r="M23" s="79">
        <v>2753</v>
      </c>
    </row>
    <row r="24" spans="2:13" ht="10.5" hidden="1">
      <c r="B24" s="49" t="s">
        <v>167</v>
      </c>
      <c r="C24" s="51" t="s">
        <v>173</v>
      </c>
      <c r="D24" s="79">
        <v>1315</v>
      </c>
      <c r="E24" s="79">
        <v>2635</v>
      </c>
      <c r="F24" s="79">
        <v>1315.3</v>
      </c>
      <c r="G24" s="79">
        <v>965.1</v>
      </c>
      <c r="H24" s="79">
        <v>3348.4</v>
      </c>
      <c r="I24" s="79">
        <v>2926.5</v>
      </c>
      <c r="J24" s="79">
        <v>4520</v>
      </c>
      <c r="K24" s="79">
        <v>3283.9</v>
      </c>
      <c r="L24" s="79">
        <v>4015.1</v>
      </c>
      <c r="M24" s="79">
        <v>4015.1</v>
      </c>
    </row>
    <row r="25" spans="2:13" ht="10.5" hidden="1">
      <c r="B25" s="49" t="s">
        <v>168</v>
      </c>
      <c r="C25" s="51" t="s">
        <v>440</v>
      </c>
      <c r="D25" s="79">
        <v>445.2</v>
      </c>
      <c r="E25" s="79">
        <v>847</v>
      </c>
      <c r="F25" s="79">
        <v>394.2</v>
      </c>
      <c r="G25" s="79">
        <v>379.6</v>
      </c>
      <c r="H25" s="79">
        <v>478.9</v>
      </c>
      <c r="I25" s="79">
        <v>1255.4</v>
      </c>
      <c r="J25" s="79">
        <v>1120</v>
      </c>
      <c r="K25" s="79">
        <v>1103.8</v>
      </c>
      <c r="L25" s="79">
        <v>1247.5</v>
      </c>
      <c r="M25" s="79">
        <v>1247.5</v>
      </c>
    </row>
    <row r="26" spans="2:13" ht="10.5" hidden="1">
      <c r="B26" s="49" t="s">
        <v>800</v>
      </c>
      <c r="C26" s="51"/>
      <c r="D26" s="79">
        <v>40.8</v>
      </c>
      <c r="E26" s="79">
        <v>64.8</v>
      </c>
      <c r="F26" s="79">
        <v>65.4</v>
      </c>
      <c r="G26" s="79">
        <v>70</v>
      </c>
      <c r="H26" s="79">
        <v>69.9</v>
      </c>
      <c r="I26" s="79">
        <v>55</v>
      </c>
      <c r="J26" s="79">
        <v>80.9</v>
      </c>
      <c r="K26" s="79">
        <v>53.5</v>
      </c>
      <c r="L26" s="79">
        <v>84.7</v>
      </c>
      <c r="M26" s="79">
        <v>84.7</v>
      </c>
    </row>
    <row r="27" spans="2:13" ht="21">
      <c r="B27" s="296" t="s">
        <v>130</v>
      </c>
      <c r="C27" s="297" t="s">
        <v>131</v>
      </c>
      <c r="D27" s="49">
        <v>954.6</v>
      </c>
      <c r="E27" s="49">
        <v>767.8</v>
      </c>
      <c r="F27" s="79">
        <v>744.6</v>
      </c>
      <c r="G27" s="79">
        <v>790.2</v>
      </c>
      <c r="H27" s="79">
        <v>948.2</v>
      </c>
      <c r="I27" s="79">
        <v>1717.1</v>
      </c>
      <c r="J27" s="79">
        <v>3319.4</v>
      </c>
      <c r="K27" s="79">
        <v>4027.0000000000005</v>
      </c>
      <c r="L27" s="79">
        <v>4255.1</v>
      </c>
      <c r="M27" s="79">
        <v>566.3</v>
      </c>
    </row>
    <row r="28" spans="2:13" ht="21">
      <c r="B28" s="298" t="s">
        <v>132</v>
      </c>
      <c r="C28" s="297" t="s">
        <v>146</v>
      </c>
      <c r="D28" s="49">
        <v>738.6</v>
      </c>
      <c r="E28" s="79">
        <v>455.6</v>
      </c>
      <c r="F28" s="79">
        <v>328.4</v>
      </c>
      <c r="G28" s="79">
        <v>259.3</v>
      </c>
      <c r="H28" s="79">
        <v>337.2</v>
      </c>
      <c r="I28" s="79">
        <v>1557.1</v>
      </c>
      <c r="J28" s="79">
        <v>2019.4</v>
      </c>
      <c r="K28" s="79">
        <v>2400.666580511111</v>
      </c>
      <c r="L28" s="79">
        <v>2476.3</v>
      </c>
      <c r="M28" s="79">
        <v>68.6</v>
      </c>
    </row>
    <row r="29" spans="2:13" ht="21" hidden="1">
      <c r="B29" s="298" t="s">
        <v>115</v>
      </c>
      <c r="C29" s="297" t="s">
        <v>116</v>
      </c>
      <c r="D29" s="79">
        <v>688.3</v>
      </c>
      <c r="E29" s="79">
        <v>1212.2</v>
      </c>
      <c r="F29" s="79">
        <v>743.8</v>
      </c>
      <c r="G29" s="79">
        <v>1459.5</v>
      </c>
      <c r="H29" s="79">
        <v>1013.1</v>
      </c>
      <c r="I29" s="79">
        <v>13330.3</v>
      </c>
      <c r="J29" s="79">
        <v>5134.4</v>
      </c>
      <c r="K29" s="79">
        <v>3620.7</v>
      </c>
      <c r="L29" s="79">
        <v>4691.4</v>
      </c>
      <c r="M29" s="79">
        <v>4691.4</v>
      </c>
    </row>
    <row r="30" spans="2:13" ht="10.5" hidden="1">
      <c r="B30" s="49" t="s">
        <v>288</v>
      </c>
      <c r="C30" s="51" t="s">
        <v>646</v>
      </c>
      <c r="D30" s="79">
        <v>212.7</v>
      </c>
      <c r="E30" s="49">
        <v>225.8</v>
      </c>
      <c r="F30" s="79">
        <v>153.4</v>
      </c>
      <c r="G30" s="49">
        <v>176.4</v>
      </c>
      <c r="H30" s="49">
        <v>132.5</v>
      </c>
      <c r="I30" s="49">
        <v>182.9</v>
      </c>
      <c r="J30" s="79">
        <v>361.1</v>
      </c>
      <c r="K30" s="79">
        <v>248</v>
      </c>
      <c r="L30" s="79">
        <v>247.8</v>
      </c>
      <c r="M30" s="79">
        <v>247.8</v>
      </c>
    </row>
    <row r="31" spans="2:13" ht="10.5" hidden="1">
      <c r="B31" s="49" t="s">
        <v>645</v>
      </c>
      <c r="C31" s="51" t="s">
        <v>647</v>
      </c>
      <c r="D31" s="49">
        <v>244.6</v>
      </c>
      <c r="E31" s="49">
        <v>348.3</v>
      </c>
      <c r="F31" s="79">
        <v>441.2</v>
      </c>
      <c r="G31" s="79">
        <v>522.9</v>
      </c>
      <c r="H31" s="79">
        <v>499.3</v>
      </c>
      <c r="I31" s="79">
        <v>504.9</v>
      </c>
      <c r="J31" s="79">
        <v>323.6</v>
      </c>
      <c r="K31" s="79">
        <v>219.9</v>
      </c>
      <c r="L31" s="79">
        <v>216.8</v>
      </c>
      <c r="M31" s="79">
        <v>216.8</v>
      </c>
    </row>
    <row r="32" spans="2:13" ht="24" customHeight="1">
      <c r="B32" s="299" t="s">
        <v>369</v>
      </c>
      <c r="C32" s="300" t="s">
        <v>370</v>
      </c>
      <c r="D32" s="79">
        <v>1125</v>
      </c>
      <c r="E32" s="79">
        <v>1168</v>
      </c>
      <c r="F32" s="49">
        <v>1209</v>
      </c>
      <c r="G32" s="49">
        <v>1221</v>
      </c>
      <c r="H32" s="79">
        <v>1165</v>
      </c>
      <c r="I32" s="79">
        <v>1170</v>
      </c>
      <c r="J32" s="79">
        <v>1267</v>
      </c>
      <c r="K32" s="79">
        <v>1440.2</v>
      </c>
      <c r="L32" s="79">
        <v>1257.12</v>
      </c>
      <c r="M32" s="79">
        <v>1251.8</v>
      </c>
    </row>
    <row r="33" spans="2:13" ht="13.5" customHeight="1">
      <c r="B33" s="299" t="s">
        <v>813</v>
      </c>
      <c r="C33" s="300" t="s">
        <v>812</v>
      </c>
      <c r="D33" s="288">
        <v>1905</v>
      </c>
      <c r="E33" s="288">
        <v>1648</v>
      </c>
      <c r="F33" s="288">
        <v>1546</v>
      </c>
      <c r="G33" s="288">
        <v>1454</v>
      </c>
      <c r="H33" s="288">
        <v>1556</v>
      </c>
      <c r="I33" s="288">
        <v>1742</v>
      </c>
      <c r="J33" s="288">
        <v>1989</v>
      </c>
      <c r="K33" s="304">
        <v>2049</v>
      </c>
      <c r="L33" s="111">
        <v>1950</v>
      </c>
      <c r="M33" s="111">
        <v>175</v>
      </c>
    </row>
    <row r="34" spans="2:14" ht="13.5" customHeight="1">
      <c r="B34" s="117" t="s">
        <v>371</v>
      </c>
      <c r="C34" s="51" t="s">
        <v>372</v>
      </c>
      <c r="D34" s="111">
        <v>784</v>
      </c>
      <c r="E34" s="111">
        <v>487</v>
      </c>
      <c r="F34" s="111">
        <v>484</v>
      </c>
      <c r="G34" s="111">
        <v>623</v>
      </c>
      <c r="H34" s="111">
        <v>618</v>
      </c>
      <c r="I34" s="111">
        <v>939</v>
      </c>
      <c r="J34" s="111">
        <v>825</v>
      </c>
      <c r="K34" s="111">
        <v>564</v>
      </c>
      <c r="L34" s="111">
        <v>627</v>
      </c>
      <c r="M34" s="111">
        <v>190</v>
      </c>
      <c r="N34"/>
    </row>
    <row r="35" spans="2:14" ht="13.5" customHeight="1">
      <c r="B35" s="50" t="s">
        <v>373</v>
      </c>
      <c r="C35" s="269" t="s">
        <v>374</v>
      </c>
      <c r="D35" s="50">
        <v>352</v>
      </c>
      <c r="E35" s="50">
        <v>345</v>
      </c>
      <c r="F35" s="50">
        <v>344</v>
      </c>
      <c r="G35" s="50">
        <v>384</v>
      </c>
      <c r="H35" s="50">
        <v>398</v>
      </c>
      <c r="I35" s="50">
        <v>486</v>
      </c>
      <c r="J35" s="50">
        <v>526</v>
      </c>
      <c r="K35" s="50">
        <v>431</v>
      </c>
      <c r="L35" s="50">
        <v>458</v>
      </c>
      <c r="M35" s="50">
        <v>52</v>
      </c>
      <c r="N35"/>
    </row>
    <row r="36" spans="2:14" ht="8.2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/>
      <c r="M36"/>
      <c r="N36"/>
    </row>
    <row r="37" spans="2:14" ht="12.75">
      <c r="B37" s="200" t="s">
        <v>117</v>
      </c>
      <c r="C37" s="200"/>
      <c r="D37" s="200"/>
      <c r="E37" s="117"/>
      <c r="F37" s="117"/>
      <c r="G37" s="117"/>
      <c r="H37" s="117"/>
      <c r="I37" s="117"/>
      <c r="J37" s="117"/>
      <c r="K37" s="117"/>
      <c r="L37"/>
      <c r="M37"/>
      <c r="N37"/>
    </row>
    <row r="38" spans="2:14" ht="12.75">
      <c r="B38" s="200" t="s">
        <v>80</v>
      </c>
      <c r="C38" s="200"/>
      <c r="D38" s="200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200"/>
      <c r="C39" s="200"/>
      <c r="D39" s="200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200" t="s">
        <v>118</v>
      </c>
      <c r="C40" s="200"/>
      <c r="D40" s="200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200" t="s">
        <v>119</v>
      </c>
      <c r="C41" s="200"/>
      <c r="D41" s="200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200"/>
      <c r="C42" s="200"/>
      <c r="D42" s="200"/>
    </row>
    <row r="43" spans="2:14" ht="12" customHeight="1">
      <c r="B43"/>
      <c r="C43" s="322" t="s">
        <v>1261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200"/>
      <c r="F45" s="200"/>
      <c r="G45" s="200"/>
      <c r="H45" s="200"/>
      <c r="I45" s="200"/>
      <c r="J45" s="200"/>
      <c r="K45" s="200"/>
      <c r="L45"/>
      <c r="M45"/>
      <c r="N45"/>
    </row>
    <row r="46" spans="2:14" ht="12" customHeight="1">
      <c r="B46"/>
      <c r="C46"/>
      <c r="D46"/>
      <c r="E46" s="200"/>
      <c r="F46" s="200"/>
      <c r="G46" s="200"/>
      <c r="H46" s="200"/>
      <c r="I46" s="200"/>
      <c r="J46" s="200"/>
      <c r="K46" s="200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200"/>
      <c r="F54" s="200"/>
      <c r="G54" s="200"/>
      <c r="H54" s="200"/>
      <c r="I54" s="200"/>
      <c r="J54" s="200"/>
      <c r="K54" s="200"/>
    </row>
    <row r="55" spans="2:11" ht="12.75">
      <c r="B55"/>
      <c r="C55"/>
      <c r="D55"/>
      <c r="E55" s="200"/>
      <c r="F55" s="200"/>
      <c r="G55" s="200"/>
      <c r="H55" s="200"/>
      <c r="I55" s="200"/>
      <c r="J55" s="200"/>
      <c r="K55" s="200"/>
    </row>
    <row r="56" spans="2:11" ht="12.75">
      <c r="B56"/>
      <c r="C56"/>
      <c r="D56"/>
      <c r="E56" s="200"/>
      <c r="F56" s="200"/>
      <c r="G56" s="200"/>
      <c r="H56" s="200"/>
      <c r="I56" s="200"/>
      <c r="J56" s="200"/>
      <c r="K56" s="200"/>
    </row>
    <row r="58" spans="4:7" ht="10.5">
      <c r="D58" s="200"/>
      <c r="E58" s="200"/>
      <c r="F58" s="200"/>
      <c r="G58" s="200"/>
    </row>
    <row r="59" spans="2:11" ht="12.75">
      <c r="B59"/>
      <c r="C59"/>
      <c r="D59" s="200"/>
      <c r="E59" s="200"/>
      <c r="F59" s="200"/>
      <c r="G59" s="200"/>
      <c r="H59"/>
      <c r="I59"/>
      <c r="J59"/>
      <c r="K59"/>
    </row>
    <row r="61" spans="2:11" ht="10.5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 ht="10.5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ht="10.5">
      <c r="H63" s="78"/>
    </row>
    <row r="64" spans="2:11" ht="12.75">
      <c r="B64"/>
      <c r="C64"/>
      <c r="D64"/>
      <c r="E64"/>
      <c r="F64"/>
      <c r="G64"/>
      <c r="H64" s="78"/>
      <c r="I64"/>
      <c r="J64"/>
      <c r="K64"/>
    </row>
  </sheetData>
  <sheetProtection/>
  <printOptions/>
  <pageMargins left="0.2" right="0.2" top="0.17" bottom="0.21" header="0.41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620</v>
      </c>
      <c r="S1" s="22"/>
      <c r="T1" s="22"/>
      <c r="U1" s="22"/>
      <c r="V1" s="22" t="s">
        <v>164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784" t="s">
        <v>618</v>
      </c>
      <c r="E2" s="784"/>
      <c r="M2" s="1" t="s">
        <v>565</v>
      </c>
      <c r="S2" s="22"/>
      <c r="T2" s="22"/>
      <c r="U2" s="22"/>
      <c r="V2" s="22" t="s">
        <v>174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784" t="s">
        <v>619</v>
      </c>
      <c r="E3" s="784"/>
      <c r="K3" s="1" t="s">
        <v>529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564</v>
      </c>
      <c r="K4" s="2"/>
      <c r="L4" s="3" t="s">
        <v>484</v>
      </c>
      <c r="M4" s="7" t="s">
        <v>585</v>
      </c>
      <c r="N4" s="2" t="s">
        <v>586</v>
      </c>
      <c r="O4" s="2" t="s">
        <v>587</v>
      </c>
      <c r="P4" s="3" t="s">
        <v>561</v>
      </c>
      <c r="S4" s="34"/>
      <c r="T4" s="40" t="s">
        <v>562</v>
      </c>
      <c r="U4" s="41"/>
      <c r="V4" s="42"/>
      <c r="W4" s="42"/>
      <c r="X4" s="42" t="s">
        <v>310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175</v>
      </c>
      <c r="K5" s="8" t="s">
        <v>475</v>
      </c>
      <c r="L5" s="9" t="s">
        <v>476</v>
      </c>
      <c r="M5" s="12" t="s">
        <v>477</v>
      </c>
      <c r="N5" s="6" t="s">
        <v>736</v>
      </c>
      <c r="O5" s="6" t="s">
        <v>737</v>
      </c>
      <c r="P5" s="9" t="s">
        <v>738</v>
      </c>
      <c r="S5" s="43" t="s">
        <v>475</v>
      </c>
      <c r="T5" s="36" t="s">
        <v>739</v>
      </c>
      <c r="U5" s="43" t="s">
        <v>740</v>
      </c>
      <c r="V5" s="36" t="s">
        <v>741</v>
      </c>
      <c r="W5" s="36" t="s">
        <v>562</v>
      </c>
      <c r="X5" s="36" t="s">
        <v>742</v>
      </c>
      <c r="Y5" s="36" t="s">
        <v>743</v>
      </c>
      <c r="Z5" s="36" t="s">
        <v>57</v>
      </c>
      <c r="AA5" s="36" t="s">
        <v>58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466</v>
      </c>
      <c r="AN5" s="34" t="s">
        <v>748</v>
      </c>
      <c r="AO5" s="34" t="s">
        <v>155</v>
      </c>
      <c r="AP5" s="48"/>
    </row>
    <row r="6" spans="2:42" ht="12.75">
      <c r="B6" s="1" t="s">
        <v>631</v>
      </c>
      <c r="K6" s="6" t="s">
        <v>263</v>
      </c>
      <c r="L6" s="9" t="s">
        <v>264</v>
      </c>
      <c r="M6" s="12" t="s">
        <v>471</v>
      </c>
      <c r="N6" s="6" t="s">
        <v>446</v>
      </c>
      <c r="O6" s="6" t="s">
        <v>447</v>
      </c>
      <c r="P6" s="9" t="s">
        <v>448</v>
      </c>
      <c r="S6" s="36" t="s">
        <v>263</v>
      </c>
      <c r="T6" s="36" t="s">
        <v>766</v>
      </c>
      <c r="U6" s="43" t="s">
        <v>767</v>
      </c>
      <c r="V6" s="36" t="s">
        <v>768</v>
      </c>
      <c r="W6" s="36" t="s">
        <v>769</v>
      </c>
      <c r="X6" s="36" t="s">
        <v>770</v>
      </c>
      <c r="Y6" s="36" t="s">
        <v>771</v>
      </c>
      <c r="Z6" s="36" t="s">
        <v>772</v>
      </c>
      <c r="AA6" s="36" t="s">
        <v>773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467</v>
      </c>
      <c r="AN6" s="36" t="s">
        <v>749</v>
      </c>
      <c r="AO6" s="36" t="s">
        <v>156</v>
      </c>
      <c r="AP6" s="48"/>
    </row>
    <row r="7" spans="2:42" ht="12.75">
      <c r="B7" s="2"/>
      <c r="C7" s="3" t="s">
        <v>176</v>
      </c>
      <c r="D7" s="4" t="s">
        <v>222</v>
      </c>
      <c r="E7" s="3" t="s">
        <v>223</v>
      </c>
      <c r="F7" s="5" t="s">
        <v>669</v>
      </c>
      <c r="G7" s="3" t="s">
        <v>670</v>
      </c>
      <c r="H7" s="6"/>
      <c r="K7" s="13"/>
      <c r="L7" s="14"/>
      <c r="M7" s="17"/>
      <c r="N7" s="13"/>
      <c r="O7" s="13"/>
      <c r="P7" s="14" t="s">
        <v>283</v>
      </c>
      <c r="S7" s="36"/>
      <c r="T7" s="36" t="s">
        <v>284</v>
      </c>
      <c r="U7" s="43" t="s">
        <v>285</v>
      </c>
      <c r="V7" s="36" t="s">
        <v>286</v>
      </c>
      <c r="W7" s="36" t="s">
        <v>97</v>
      </c>
      <c r="X7" s="36" t="s">
        <v>98</v>
      </c>
      <c r="Y7" s="36" t="s">
        <v>99</v>
      </c>
      <c r="Z7" s="36" t="s">
        <v>100</v>
      </c>
      <c r="AA7" s="36" t="s">
        <v>101</v>
      </c>
      <c r="AB7" s="36" t="s">
        <v>102</v>
      </c>
      <c r="AC7" s="36" t="s">
        <v>579</v>
      </c>
      <c r="AD7" s="36" t="s">
        <v>650</v>
      </c>
      <c r="AE7" s="36" t="s">
        <v>580</v>
      </c>
      <c r="AF7" s="36" t="s">
        <v>581</v>
      </c>
      <c r="AG7" s="36" t="s">
        <v>582</v>
      </c>
      <c r="AH7" s="36" t="s">
        <v>583</v>
      </c>
      <c r="AI7" s="35" t="s">
        <v>584</v>
      </c>
      <c r="AJ7" s="35" t="s">
        <v>23</v>
      </c>
      <c r="AK7" s="35" t="s">
        <v>722</v>
      </c>
      <c r="AL7" s="35" t="s">
        <v>723</v>
      </c>
      <c r="AM7" s="35" t="s">
        <v>468</v>
      </c>
      <c r="AN7" s="36" t="s">
        <v>750</v>
      </c>
      <c r="AO7" s="36"/>
      <c r="AP7" s="48"/>
    </row>
    <row r="8" spans="2:42" ht="12.75">
      <c r="B8" s="8" t="s">
        <v>311</v>
      </c>
      <c r="C8" s="9" t="s">
        <v>312</v>
      </c>
      <c r="D8" s="10" t="s">
        <v>150</v>
      </c>
      <c r="E8" s="9" t="s">
        <v>763</v>
      </c>
      <c r="F8" s="11" t="s">
        <v>764</v>
      </c>
      <c r="G8" s="9" t="s">
        <v>474</v>
      </c>
      <c r="H8" s="6"/>
      <c r="K8" s="2" t="s">
        <v>189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177</v>
      </c>
      <c r="U8" s="36" t="s">
        <v>237</v>
      </c>
      <c r="V8" s="36"/>
      <c r="W8" s="36" t="s">
        <v>418</v>
      </c>
      <c r="X8" s="36" t="s">
        <v>419</v>
      </c>
      <c r="Y8" s="36" t="s">
        <v>390</v>
      </c>
      <c r="Z8" s="36" t="s">
        <v>393</v>
      </c>
      <c r="AA8" s="36" t="s">
        <v>394</v>
      </c>
      <c r="AB8" s="36" t="s">
        <v>395</v>
      </c>
      <c r="AC8" s="36" t="s">
        <v>396</v>
      </c>
      <c r="AD8" s="44" t="s">
        <v>651</v>
      </c>
      <c r="AE8" s="36" t="s">
        <v>397</v>
      </c>
      <c r="AF8" s="36" t="s">
        <v>398</v>
      </c>
      <c r="AG8" s="36" t="s">
        <v>399</v>
      </c>
      <c r="AH8" s="36"/>
      <c r="AI8" s="35" t="s">
        <v>400</v>
      </c>
      <c r="AJ8" s="35" t="s">
        <v>24</v>
      </c>
      <c r="AK8" s="35"/>
      <c r="AL8" s="35" t="s">
        <v>724</v>
      </c>
      <c r="AM8" s="35" t="s">
        <v>469</v>
      </c>
      <c r="AN8" s="36" t="s">
        <v>108</v>
      </c>
      <c r="AO8" s="36"/>
      <c r="AP8" s="48"/>
    </row>
    <row r="9" spans="2:42" ht="12.75">
      <c r="B9" s="6"/>
      <c r="C9" s="9"/>
      <c r="D9" s="10" t="s">
        <v>759</v>
      </c>
      <c r="E9" s="9" t="s">
        <v>791</v>
      </c>
      <c r="F9" s="11" t="s">
        <v>792</v>
      </c>
      <c r="G9" s="9" t="s">
        <v>519</v>
      </c>
      <c r="H9" s="6"/>
      <c r="K9" s="6" t="s">
        <v>402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403</v>
      </c>
      <c r="U9" s="36"/>
      <c r="V9" s="36"/>
      <c r="W9" s="36"/>
      <c r="X9" s="36"/>
      <c r="Y9" s="36" t="s">
        <v>404</v>
      </c>
      <c r="Z9" s="36"/>
      <c r="AA9" s="36" t="s">
        <v>405</v>
      </c>
      <c r="AB9" s="36" t="s">
        <v>406</v>
      </c>
      <c r="AC9" s="36" t="s">
        <v>407</v>
      </c>
      <c r="AD9" s="36" t="s">
        <v>652</v>
      </c>
      <c r="AE9" s="36" t="s">
        <v>408</v>
      </c>
      <c r="AF9" s="36"/>
      <c r="AG9" s="36" t="s">
        <v>381</v>
      </c>
      <c r="AH9" s="36"/>
      <c r="AI9" s="35" t="s">
        <v>409</v>
      </c>
      <c r="AJ9" s="35" t="s">
        <v>112</v>
      </c>
      <c r="AK9" s="35"/>
      <c r="AL9" s="35" t="s">
        <v>725</v>
      </c>
      <c r="AM9" s="35" t="s">
        <v>470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6</v>
      </c>
      <c r="G10" s="14" t="s">
        <v>282</v>
      </c>
      <c r="H10" s="6"/>
      <c r="K10" s="6" t="s">
        <v>411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412</v>
      </c>
      <c r="U10" s="38"/>
      <c r="V10" s="38"/>
      <c r="W10" s="38"/>
      <c r="X10" s="38"/>
      <c r="Y10" s="38" t="s">
        <v>413</v>
      </c>
      <c r="Z10" s="38"/>
      <c r="AA10" s="38" t="s">
        <v>414</v>
      </c>
      <c r="AB10" s="38"/>
      <c r="AC10" s="38"/>
      <c r="AD10" s="38" t="s">
        <v>721</v>
      </c>
      <c r="AE10" s="38"/>
      <c r="AF10" s="38"/>
      <c r="AG10" s="38"/>
      <c r="AH10" s="38"/>
      <c r="AI10" s="37"/>
      <c r="AJ10" s="37" t="s">
        <v>113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188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482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189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401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45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402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410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638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411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481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290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482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538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151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128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539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52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638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588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391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290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387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8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151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388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224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762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679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709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391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639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498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50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478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717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437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479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746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709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480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778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498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535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291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717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536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152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746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537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53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380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392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778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530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129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291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531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572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152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710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53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363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392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660</v>
      </c>
      <c r="K33" s="20" t="s">
        <v>160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129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784" t="s">
        <v>661</v>
      </c>
      <c r="F34" s="786"/>
      <c r="G34" s="786"/>
      <c r="H34" s="786"/>
      <c r="K34" s="20" t="s">
        <v>747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572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732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710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13</v>
      </c>
      <c r="S36" s="35" t="s">
        <v>363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528</v>
      </c>
      <c r="S37" s="35" t="s">
        <v>160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747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785">
        <v>40</v>
      </c>
      <c r="B39" s="785"/>
      <c r="C39" s="785"/>
      <c r="D39" s="785"/>
      <c r="E39" s="785"/>
      <c r="F39" s="785"/>
      <c r="G39" s="785"/>
      <c r="H39" s="785"/>
      <c r="I39" s="785"/>
      <c r="K39" s="785">
        <v>42</v>
      </c>
      <c r="L39" s="785"/>
      <c r="M39" s="785"/>
      <c r="N39" s="785"/>
      <c r="O39" s="785"/>
      <c r="P39" s="785"/>
      <c r="AC39" s="1">
        <v>45</v>
      </c>
    </row>
    <row r="40" ht="12.75">
      <c r="AC40" s="1" t="s">
        <v>529</v>
      </c>
    </row>
    <row r="41" spans="37:41" ht="12.75">
      <c r="AK41" s="1" t="s">
        <v>529</v>
      </c>
      <c r="AM41" s="1" t="s">
        <v>529</v>
      </c>
      <c r="AO41" s="1" t="s">
        <v>529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3"/>
  <sheetViews>
    <sheetView zoomScalePageLayoutView="0" workbookViewId="0" topLeftCell="A14">
      <selection activeCell="A1" sqref="A1:N66"/>
    </sheetView>
  </sheetViews>
  <sheetFormatPr defaultColWidth="9.00390625" defaultRowHeight="12.75"/>
  <cols>
    <col min="1" max="1" width="1.37890625" style="65" customWidth="1"/>
    <col min="2" max="2" width="4.875" style="65" customWidth="1"/>
    <col min="3" max="3" width="7.25390625" style="65" customWidth="1"/>
    <col min="4" max="4" width="8.75390625" style="65" customWidth="1"/>
    <col min="5" max="5" width="7.875" style="65" customWidth="1"/>
    <col min="6" max="6" width="11.75390625" style="65" customWidth="1"/>
    <col min="7" max="7" width="14.75390625" style="65" customWidth="1"/>
    <col min="8" max="8" width="10.375" style="65" customWidth="1"/>
    <col min="9" max="9" width="9.125" style="65" customWidth="1"/>
    <col min="10" max="10" width="5.00390625" style="65" customWidth="1"/>
    <col min="11" max="11" width="27.25390625" style="65" customWidth="1"/>
    <col min="12" max="12" width="9.00390625" style="65" customWidth="1"/>
    <col min="13" max="13" width="8.375" style="65" customWidth="1"/>
    <col min="14" max="14" width="16.00390625" style="65" customWidth="1"/>
    <col min="15" max="15" width="9.125" style="65" customWidth="1"/>
    <col min="16" max="16" width="44.75390625" style="65" customWidth="1"/>
    <col min="17" max="17" width="34.75390625" style="65" customWidth="1"/>
    <col min="18" max="20" width="9.125" style="65" customWidth="1"/>
    <col min="21" max="21" width="4.00390625" style="65" customWidth="1"/>
    <col min="22" max="22" width="13.00390625" style="65" customWidth="1"/>
    <col min="23" max="24" width="11.875" style="65" customWidth="1"/>
    <col min="25" max="25" width="14.375" style="73" customWidth="1"/>
    <col min="26" max="30" width="9.125" style="65" customWidth="1"/>
    <col min="31" max="31" width="25.375" style="65" customWidth="1"/>
    <col min="32" max="16384" width="9.125" style="65" customWidth="1"/>
  </cols>
  <sheetData>
    <row r="1" spans="2:36" ht="12">
      <c r="B1" s="65" t="s">
        <v>529</v>
      </c>
      <c r="C1" s="80"/>
      <c r="D1" s="80"/>
      <c r="E1" s="194"/>
      <c r="F1" s="80"/>
      <c r="G1" s="104"/>
      <c r="H1" s="160" t="s">
        <v>520</v>
      </c>
      <c r="I1" s="80"/>
      <c r="J1" s="80"/>
      <c r="K1" s="80"/>
      <c r="L1" s="80"/>
      <c r="M1" s="80"/>
      <c r="N1" s="80"/>
      <c r="O1" s="195"/>
      <c r="P1" s="80"/>
      <c r="Q1" s="160" t="s">
        <v>558</v>
      </c>
      <c r="R1" s="80"/>
      <c r="S1" s="80"/>
      <c r="T1" s="80"/>
      <c r="U1" s="80"/>
      <c r="V1" s="80"/>
      <c r="W1" s="83"/>
      <c r="X1" s="83"/>
      <c r="Y1" s="10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71"/>
    </row>
    <row r="2" spans="2:36" ht="10.5" customHeight="1">
      <c r="B2" s="80"/>
      <c r="C2" s="80"/>
      <c r="D2" s="80"/>
      <c r="E2" s="196"/>
      <c r="F2" s="80"/>
      <c r="G2" s="104"/>
      <c r="H2" s="165" t="s">
        <v>521</v>
      </c>
      <c r="I2" s="80"/>
      <c r="J2" s="80"/>
      <c r="K2" s="80"/>
      <c r="L2" s="80"/>
      <c r="M2" s="80"/>
      <c r="N2" s="80"/>
      <c r="O2" s="80"/>
      <c r="P2" s="80"/>
      <c r="Q2" s="197" t="s">
        <v>15</v>
      </c>
      <c r="R2" s="80"/>
      <c r="S2" s="104"/>
      <c r="T2" s="80"/>
      <c r="U2" s="80"/>
      <c r="V2" s="80"/>
      <c r="W2" s="83"/>
      <c r="X2" s="83"/>
      <c r="Y2" s="10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71"/>
    </row>
    <row r="3" spans="2:36" ht="4.5" customHeight="1">
      <c r="B3" s="80"/>
      <c r="C3" s="80"/>
      <c r="D3" s="80"/>
      <c r="E3" s="80"/>
      <c r="F3" s="80"/>
      <c r="G3" s="80"/>
      <c r="H3" s="198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255"/>
      <c r="X3" s="83"/>
      <c r="Y3" s="248"/>
      <c r="Z3" s="256"/>
      <c r="AA3" s="176"/>
      <c r="AB3" s="176"/>
      <c r="AC3" s="83"/>
      <c r="AD3" s="83"/>
      <c r="AE3" s="257"/>
      <c r="AF3" s="256"/>
      <c r="AG3" s="176"/>
      <c r="AH3" s="83"/>
      <c r="AI3" s="83"/>
      <c r="AJ3" s="71"/>
    </row>
    <row r="4" spans="2:36" ht="9.75" customHeight="1">
      <c r="B4" s="80"/>
      <c r="C4" s="160" t="s">
        <v>187</v>
      </c>
      <c r="D4" s="200"/>
      <c r="E4" s="198"/>
      <c r="F4" s="198"/>
      <c r="G4" s="184" t="s">
        <v>714</v>
      </c>
      <c r="H4" s="105"/>
      <c r="I4" s="80"/>
      <c r="J4" s="80"/>
      <c r="K4" s="80"/>
      <c r="L4" s="85"/>
      <c r="M4" s="85"/>
      <c r="N4" s="80"/>
      <c r="O4" s="80"/>
      <c r="P4" s="200" t="s">
        <v>556</v>
      </c>
      <c r="Q4" s="198"/>
      <c r="R4" s="198"/>
      <c r="S4" s="198"/>
      <c r="T4" s="80"/>
      <c r="U4" s="80"/>
      <c r="V4" s="80"/>
      <c r="W4" s="83"/>
      <c r="X4" s="83"/>
      <c r="Y4" s="10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71"/>
    </row>
    <row r="5" spans="2:36" ht="9.75" customHeight="1">
      <c r="B5" s="80"/>
      <c r="C5" s="88"/>
      <c r="D5" s="201"/>
      <c r="E5" s="187"/>
      <c r="F5" s="202"/>
      <c r="G5" s="186"/>
      <c r="H5" s="89"/>
      <c r="I5" s="89"/>
      <c r="J5" s="89"/>
      <c r="K5" s="203" t="s">
        <v>279</v>
      </c>
      <c r="L5" s="790" t="s">
        <v>727</v>
      </c>
      <c r="M5" s="791"/>
      <c r="N5" s="80"/>
      <c r="O5" s="80"/>
      <c r="P5" s="204" t="s">
        <v>557</v>
      </c>
      <c r="Q5" s="205"/>
      <c r="R5" s="205"/>
      <c r="S5" s="205"/>
      <c r="T5" s="85"/>
      <c r="U5" s="83"/>
      <c r="V5" s="83"/>
      <c r="W5" s="788"/>
      <c r="X5" s="788"/>
      <c r="Y5" s="787"/>
      <c r="Z5" s="787"/>
      <c r="AA5" s="787"/>
      <c r="AB5" s="787"/>
      <c r="AC5" s="83"/>
      <c r="AD5" s="83"/>
      <c r="AE5" s="83"/>
      <c r="AF5" s="787"/>
      <c r="AG5" s="787"/>
      <c r="AH5" s="103"/>
      <c r="AI5" s="83"/>
      <c r="AJ5" s="71"/>
    </row>
    <row r="6" spans="2:36" ht="9" customHeight="1">
      <c r="B6" s="80"/>
      <c r="C6" s="91"/>
      <c r="D6" s="85"/>
      <c r="E6" s="85"/>
      <c r="F6" s="92"/>
      <c r="G6" s="91"/>
      <c r="H6" s="85"/>
      <c r="I6" s="85"/>
      <c r="J6" s="85"/>
      <c r="K6" s="95" t="s">
        <v>107</v>
      </c>
      <c r="L6" s="792" t="s">
        <v>781</v>
      </c>
      <c r="M6" s="793"/>
      <c r="N6" s="80"/>
      <c r="O6" s="80"/>
      <c r="P6" s="88"/>
      <c r="Q6" s="84"/>
      <c r="R6" s="88" t="s">
        <v>105</v>
      </c>
      <c r="S6" s="88" t="s">
        <v>106</v>
      </c>
      <c r="T6" s="80"/>
      <c r="U6" s="83"/>
      <c r="V6" s="83"/>
      <c r="W6" s="788"/>
      <c r="X6" s="788"/>
      <c r="Y6" s="787"/>
      <c r="Z6" s="787"/>
      <c r="AA6" s="787"/>
      <c r="AB6" s="787"/>
      <c r="AC6" s="83"/>
      <c r="AD6" s="83"/>
      <c r="AE6" s="83"/>
      <c r="AF6" s="787"/>
      <c r="AG6" s="787"/>
      <c r="AH6" s="253"/>
      <c r="AI6" s="83"/>
      <c r="AJ6" s="71"/>
    </row>
    <row r="7" spans="2:36" ht="9" customHeight="1">
      <c r="B7" s="80"/>
      <c r="C7" s="83" t="s">
        <v>555</v>
      </c>
      <c r="D7" s="83"/>
      <c r="E7" s="83"/>
      <c r="F7" s="93"/>
      <c r="G7" s="82" t="s">
        <v>81</v>
      </c>
      <c r="H7" s="83"/>
      <c r="I7" s="80"/>
      <c r="J7" s="80"/>
      <c r="K7" s="96">
        <v>2173</v>
      </c>
      <c r="L7" s="277">
        <v>1046</v>
      </c>
      <c r="M7" s="277"/>
      <c r="N7" s="80"/>
      <c r="O7" s="80"/>
      <c r="P7" s="91"/>
      <c r="Q7" s="87"/>
      <c r="R7" s="191" t="s">
        <v>107</v>
      </c>
      <c r="S7" s="191" t="s">
        <v>612</v>
      </c>
      <c r="T7" s="80"/>
      <c r="U7" s="83"/>
      <c r="V7" s="83"/>
      <c r="W7" s="788"/>
      <c r="X7" s="788"/>
      <c r="Y7" s="787"/>
      <c r="Z7" s="83"/>
      <c r="AA7" s="83"/>
      <c r="AB7" s="787"/>
      <c r="AC7" s="93"/>
      <c r="AD7" s="83"/>
      <c r="AE7" s="83"/>
      <c r="AF7" s="83"/>
      <c r="AG7" s="83"/>
      <c r="AH7" s="103"/>
      <c r="AI7" s="83"/>
      <c r="AJ7" s="71"/>
    </row>
    <row r="8" spans="2:36" ht="9">
      <c r="B8" s="80"/>
      <c r="C8" s="80" t="s">
        <v>82</v>
      </c>
      <c r="D8" s="103"/>
      <c r="E8" s="103"/>
      <c r="F8" s="103"/>
      <c r="G8" s="82" t="s">
        <v>83</v>
      </c>
      <c r="H8" s="83"/>
      <c r="I8" s="80"/>
      <c r="J8" s="80"/>
      <c r="K8" s="96">
        <f>K9+K10+K11+K12+K13+K14+K15+K16</f>
        <v>25</v>
      </c>
      <c r="L8" s="185">
        <f>L9+L10+L11+L12+L13+L14+L15+L16</f>
        <v>17</v>
      </c>
      <c r="M8" s="185"/>
      <c r="N8" s="80"/>
      <c r="O8" s="80"/>
      <c r="P8" s="80" t="s">
        <v>368</v>
      </c>
      <c r="Q8" s="82" t="s">
        <v>81</v>
      </c>
      <c r="R8" s="96">
        <v>1546</v>
      </c>
      <c r="S8" s="789">
        <v>789</v>
      </c>
      <c r="T8" s="789"/>
      <c r="U8" s="83"/>
      <c r="V8" s="83"/>
      <c r="W8" s="788"/>
      <c r="X8" s="788"/>
      <c r="Y8" s="787"/>
      <c r="Z8" s="93"/>
      <c r="AA8" s="93"/>
      <c r="AB8" s="787"/>
      <c r="AC8" s="93"/>
      <c r="AD8" s="83"/>
      <c r="AE8" s="93"/>
      <c r="AF8" s="83"/>
      <c r="AG8" s="83"/>
      <c r="AH8" s="103"/>
      <c r="AI8" s="83"/>
      <c r="AJ8" s="71"/>
    </row>
    <row r="9" spans="2:36" ht="7.5" customHeight="1">
      <c r="B9" s="80"/>
      <c r="C9" s="80" t="s">
        <v>576</v>
      </c>
      <c r="D9" s="96"/>
      <c r="E9" s="96"/>
      <c r="F9" s="96"/>
      <c r="G9" s="82" t="s">
        <v>85</v>
      </c>
      <c r="H9" s="80"/>
      <c r="I9" s="80"/>
      <c r="J9" s="80"/>
      <c r="K9" s="96">
        <v>1</v>
      </c>
      <c r="L9" s="185">
        <v>1</v>
      </c>
      <c r="M9" s="185"/>
      <c r="N9" s="80"/>
      <c r="O9" s="80"/>
      <c r="P9" s="80" t="s">
        <v>82</v>
      </c>
      <c r="Q9" s="82" t="s">
        <v>83</v>
      </c>
      <c r="R9" s="96">
        <f>SUM(R10+R11+R12+R13+R14+R15+R16+R17)</f>
        <v>70</v>
      </c>
      <c r="S9" s="736">
        <f>SUM(S10+S11+S12+S13+S14+S15+S16+S17)</f>
        <v>39</v>
      </c>
      <c r="T9" s="736"/>
      <c r="U9" s="80"/>
      <c r="V9" s="80"/>
      <c r="W9" s="83"/>
      <c r="X9" s="114"/>
      <c r="Y9" s="103"/>
      <c r="Z9" s="83"/>
      <c r="AA9" s="83"/>
      <c r="AB9" s="118"/>
      <c r="AC9" s="103"/>
      <c r="AD9" s="83"/>
      <c r="AE9" s="83"/>
      <c r="AF9" s="83"/>
      <c r="AG9" s="83"/>
      <c r="AH9" s="103"/>
      <c r="AI9" s="83"/>
      <c r="AJ9" s="71"/>
    </row>
    <row r="10" spans="2:36" ht="9">
      <c r="B10" s="80"/>
      <c r="C10" s="80" t="s">
        <v>91</v>
      </c>
      <c r="D10" s="96"/>
      <c r="E10" s="96"/>
      <c r="F10" s="96"/>
      <c r="G10" s="82" t="s">
        <v>76</v>
      </c>
      <c r="H10" s="80"/>
      <c r="I10" s="80"/>
      <c r="J10" s="80"/>
      <c r="K10" s="96"/>
      <c r="L10" s="185"/>
      <c r="M10" s="185"/>
      <c r="N10" s="80"/>
      <c r="O10" s="80"/>
      <c r="P10" s="80" t="s">
        <v>84</v>
      </c>
      <c r="Q10" s="82" t="s">
        <v>85</v>
      </c>
      <c r="R10" s="96">
        <v>5</v>
      </c>
      <c r="S10" s="736">
        <v>2</v>
      </c>
      <c r="T10" s="736"/>
      <c r="U10" s="80"/>
      <c r="V10" s="80"/>
      <c r="W10" s="83"/>
      <c r="X10" s="114"/>
      <c r="Y10" s="103"/>
      <c r="Z10" s="83"/>
      <c r="AA10" s="83"/>
      <c r="AB10" s="118"/>
      <c r="AC10" s="103"/>
      <c r="AD10" s="83"/>
      <c r="AE10" s="93"/>
      <c r="AF10" s="83"/>
      <c r="AG10" s="83"/>
      <c r="AH10" s="103"/>
      <c r="AI10" s="83"/>
      <c r="AJ10" s="71"/>
    </row>
    <row r="11" spans="2:36" ht="8.25" customHeight="1">
      <c r="B11" s="80"/>
      <c r="C11" s="80" t="s">
        <v>92</v>
      </c>
      <c r="D11" s="96"/>
      <c r="E11" s="96"/>
      <c r="F11" s="96"/>
      <c r="G11" s="82" t="s">
        <v>272</v>
      </c>
      <c r="H11" s="80"/>
      <c r="I11" s="80"/>
      <c r="J11" s="80"/>
      <c r="K11" s="96"/>
      <c r="L11" s="185"/>
      <c r="M11" s="185"/>
      <c r="N11" s="80"/>
      <c r="O11" s="80"/>
      <c r="P11" s="80" t="s">
        <v>91</v>
      </c>
      <c r="Q11" s="82" t="s">
        <v>76</v>
      </c>
      <c r="R11" s="96"/>
      <c r="S11" s="736"/>
      <c r="T11" s="736"/>
      <c r="U11" s="80"/>
      <c r="V11" s="80"/>
      <c r="W11" s="83"/>
      <c r="X11" s="114"/>
      <c r="Y11" s="103"/>
      <c r="Z11" s="83"/>
      <c r="AA11" s="83"/>
      <c r="AB11" s="118"/>
      <c r="AC11" s="103"/>
      <c r="AD11" s="83"/>
      <c r="AE11" s="83"/>
      <c r="AF11" s="83"/>
      <c r="AG11" s="83"/>
      <c r="AH11" s="103"/>
      <c r="AI11" s="83"/>
      <c r="AJ11" s="71"/>
    </row>
    <row r="12" spans="2:36" ht="8.25" customHeight="1">
      <c r="B12" s="80"/>
      <c r="C12" s="80" t="s">
        <v>511</v>
      </c>
      <c r="D12" s="96"/>
      <c r="E12" s="96"/>
      <c r="F12" s="96"/>
      <c r="G12" s="82" t="s">
        <v>512</v>
      </c>
      <c r="H12" s="80"/>
      <c r="I12" s="80"/>
      <c r="J12" s="80"/>
      <c r="K12" s="96">
        <v>11</v>
      </c>
      <c r="L12" s="185">
        <v>7</v>
      </c>
      <c r="M12" s="185"/>
      <c r="N12" s="80"/>
      <c r="O12" s="80"/>
      <c r="P12" s="80" t="s">
        <v>92</v>
      </c>
      <c r="Q12" s="82" t="s">
        <v>272</v>
      </c>
      <c r="R12" s="96">
        <v>2</v>
      </c>
      <c r="S12" s="736"/>
      <c r="T12" s="736"/>
      <c r="U12" s="80"/>
      <c r="V12" s="80"/>
      <c r="W12" s="83"/>
      <c r="X12" s="114"/>
      <c r="Y12" s="103"/>
      <c r="Z12" s="83"/>
      <c r="AA12" s="83"/>
      <c r="AB12" s="118"/>
      <c r="AC12" s="103"/>
      <c r="AD12" s="83"/>
      <c r="AE12" s="93"/>
      <c r="AF12" s="83"/>
      <c r="AG12" s="83"/>
      <c r="AH12" s="103"/>
      <c r="AI12" s="83"/>
      <c r="AJ12" s="71"/>
    </row>
    <row r="13" spans="2:36" ht="8.25" customHeight="1">
      <c r="B13" s="80"/>
      <c r="C13" s="80" t="s">
        <v>487</v>
      </c>
      <c r="D13" s="96"/>
      <c r="E13" s="96"/>
      <c r="F13" s="96"/>
      <c r="G13" s="82" t="s">
        <v>573</v>
      </c>
      <c r="H13" s="80"/>
      <c r="I13" s="80"/>
      <c r="J13" s="80"/>
      <c r="K13" s="96"/>
      <c r="L13" s="185"/>
      <c r="M13" s="185"/>
      <c r="N13" s="80"/>
      <c r="O13" s="80"/>
      <c r="P13" s="80" t="s">
        <v>511</v>
      </c>
      <c r="Q13" s="82" t="s">
        <v>512</v>
      </c>
      <c r="R13" s="96">
        <v>17</v>
      </c>
      <c r="S13" s="736">
        <v>11</v>
      </c>
      <c r="T13" s="736"/>
      <c r="U13" s="80"/>
      <c r="V13" s="80"/>
      <c r="W13" s="83"/>
      <c r="X13" s="114"/>
      <c r="Y13" s="103"/>
      <c r="Z13" s="83"/>
      <c r="AA13" s="83"/>
      <c r="AB13" s="118"/>
      <c r="AC13" s="103"/>
      <c r="AD13" s="83"/>
      <c r="AE13" s="83"/>
      <c r="AF13" s="83"/>
      <c r="AG13" s="83"/>
      <c r="AH13" s="103"/>
      <c r="AI13" s="83"/>
      <c r="AJ13" s="71"/>
    </row>
    <row r="14" spans="2:36" ht="9" customHeight="1">
      <c r="B14" s="80"/>
      <c r="C14" s="80" t="s">
        <v>191</v>
      </c>
      <c r="D14" s="80"/>
      <c r="E14" s="82"/>
      <c r="F14" s="96"/>
      <c r="G14" s="82" t="s">
        <v>523</v>
      </c>
      <c r="H14" s="80"/>
      <c r="I14" s="80"/>
      <c r="J14" s="80"/>
      <c r="K14" s="96">
        <v>7</v>
      </c>
      <c r="L14" s="185">
        <v>4</v>
      </c>
      <c r="M14" s="185"/>
      <c r="N14" s="80"/>
      <c r="O14" s="80"/>
      <c r="P14" s="80" t="s">
        <v>487</v>
      </c>
      <c r="Q14" s="82" t="s">
        <v>573</v>
      </c>
      <c r="R14" s="96"/>
      <c r="S14" s="96"/>
      <c r="T14" s="96"/>
      <c r="U14" s="80"/>
      <c r="V14" s="80"/>
      <c r="W14" s="83"/>
      <c r="X14" s="114"/>
      <c r="Y14" s="103"/>
      <c r="Z14" s="83"/>
      <c r="AA14" s="83"/>
      <c r="AB14" s="118"/>
      <c r="AC14" s="103"/>
      <c r="AD14" s="83"/>
      <c r="AE14" s="83"/>
      <c r="AF14" s="83"/>
      <c r="AG14" s="83"/>
      <c r="AH14" s="103"/>
      <c r="AI14" s="83"/>
      <c r="AJ14" s="71"/>
    </row>
    <row r="15" spans="2:36" ht="8.25" customHeight="1">
      <c r="B15" s="80"/>
      <c r="C15" s="80" t="s">
        <v>125</v>
      </c>
      <c r="D15" s="80"/>
      <c r="E15" s="82"/>
      <c r="F15" s="96"/>
      <c r="G15" s="82" t="s">
        <v>126</v>
      </c>
      <c r="H15" s="80"/>
      <c r="I15" s="80"/>
      <c r="J15" s="80"/>
      <c r="K15" s="96"/>
      <c r="L15" s="185">
        <v>1</v>
      </c>
      <c r="M15" s="185"/>
      <c r="N15" s="80"/>
      <c r="O15" s="80"/>
      <c r="P15" s="80" t="s">
        <v>191</v>
      </c>
      <c r="Q15" s="82" t="s">
        <v>523</v>
      </c>
      <c r="R15" s="96">
        <v>9</v>
      </c>
      <c r="S15" s="736">
        <v>7</v>
      </c>
      <c r="T15" s="736"/>
      <c r="U15" s="80"/>
      <c r="V15" s="80"/>
      <c r="W15" s="83"/>
      <c r="X15" s="114"/>
      <c r="Y15" s="103"/>
      <c r="Z15" s="83"/>
      <c r="AA15" s="83"/>
      <c r="AB15" s="118"/>
      <c r="AC15" s="103"/>
      <c r="AD15" s="83"/>
      <c r="AE15" s="83"/>
      <c r="AF15" s="83"/>
      <c r="AG15" s="83"/>
      <c r="AH15" s="103"/>
      <c r="AI15" s="83"/>
      <c r="AJ15" s="71"/>
    </row>
    <row r="16" spans="2:36" ht="7.5" customHeight="1">
      <c r="B16" s="80"/>
      <c r="C16" s="80" t="s">
        <v>127</v>
      </c>
      <c r="D16" s="80"/>
      <c r="E16" s="82"/>
      <c r="F16" s="96"/>
      <c r="G16" s="82" t="s">
        <v>367</v>
      </c>
      <c r="H16" s="80"/>
      <c r="I16" s="80"/>
      <c r="J16" s="80"/>
      <c r="K16" s="96">
        <v>6</v>
      </c>
      <c r="L16" s="185">
        <v>4</v>
      </c>
      <c r="M16" s="185"/>
      <c r="N16" s="80"/>
      <c r="O16" s="80"/>
      <c r="P16" s="80" t="s">
        <v>125</v>
      </c>
      <c r="Q16" s="82" t="s">
        <v>126</v>
      </c>
      <c r="R16" s="96">
        <v>5</v>
      </c>
      <c r="S16" s="736">
        <v>3</v>
      </c>
      <c r="T16" s="736"/>
      <c r="U16" s="80"/>
      <c r="V16" s="80"/>
      <c r="W16" s="83"/>
      <c r="X16" s="114"/>
      <c r="Y16" s="103"/>
      <c r="Z16" s="83"/>
      <c r="AA16" s="83"/>
      <c r="AB16" s="118"/>
      <c r="AC16" s="103"/>
      <c r="AD16" s="83"/>
      <c r="AE16" s="93"/>
      <c r="AF16" s="83"/>
      <c r="AG16" s="83"/>
      <c r="AH16" s="103"/>
      <c r="AI16" s="83"/>
      <c r="AJ16" s="71"/>
    </row>
    <row r="17" spans="2:36" ht="9">
      <c r="B17" s="80"/>
      <c r="C17" s="80" t="s">
        <v>47</v>
      </c>
      <c r="D17" s="80"/>
      <c r="E17" s="82"/>
      <c r="F17" s="96"/>
      <c r="G17" s="82" t="s">
        <v>292</v>
      </c>
      <c r="H17" s="80"/>
      <c r="I17" s="80"/>
      <c r="J17" s="80"/>
      <c r="K17" s="96">
        <f>K18+K19+K20+K21+K22</f>
        <v>233</v>
      </c>
      <c r="L17" s="185">
        <f>L18+L19+L20+L21+L22</f>
        <v>109</v>
      </c>
      <c r="M17" s="185"/>
      <c r="N17" s="80"/>
      <c r="O17" s="80"/>
      <c r="P17" s="80" t="s">
        <v>127</v>
      </c>
      <c r="Q17" s="82" t="s">
        <v>367</v>
      </c>
      <c r="R17" s="96">
        <v>32</v>
      </c>
      <c r="S17" s="736">
        <v>16</v>
      </c>
      <c r="T17" s="736"/>
      <c r="U17" s="80"/>
      <c r="V17" s="80"/>
      <c r="W17" s="83"/>
      <c r="X17" s="114"/>
      <c r="Y17" s="103"/>
      <c r="Z17" s="83"/>
      <c r="AA17" s="83"/>
      <c r="AB17" s="118"/>
      <c r="AC17" s="103"/>
      <c r="AD17" s="83"/>
      <c r="AE17" s="83"/>
      <c r="AF17" s="83"/>
      <c r="AG17" s="83"/>
      <c r="AH17" s="103"/>
      <c r="AI17" s="83"/>
      <c r="AJ17" s="71"/>
    </row>
    <row r="18" spans="2:36" ht="9" customHeight="1">
      <c r="B18" s="80"/>
      <c r="C18" s="80" t="s">
        <v>506</v>
      </c>
      <c r="D18" s="80"/>
      <c r="E18" s="82"/>
      <c r="F18" s="96"/>
      <c r="G18" s="82" t="s">
        <v>547</v>
      </c>
      <c r="H18" s="80"/>
      <c r="I18" s="80"/>
      <c r="J18" s="80"/>
      <c r="K18" s="96"/>
      <c r="L18" s="185"/>
      <c r="M18" s="185"/>
      <c r="N18" s="80"/>
      <c r="O18" s="80"/>
      <c r="P18" s="80" t="s">
        <v>47</v>
      </c>
      <c r="Q18" s="82" t="s">
        <v>292</v>
      </c>
      <c r="R18" s="96">
        <f>SUM(R19+R20+R21+R22+R23)</f>
        <v>31</v>
      </c>
      <c r="S18" s="736">
        <v>21</v>
      </c>
      <c r="T18" s="736"/>
      <c r="U18" s="80"/>
      <c r="V18" s="80"/>
      <c r="W18" s="83"/>
      <c r="X18" s="114"/>
      <c r="Y18" s="103"/>
      <c r="Z18" s="83"/>
      <c r="AA18" s="83"/>
      <c r="AB18" s="118"/>
      <c r="AC18" s="103"/>
      <c r="AD18" s="83"/>
      <c r="AE18" s="83"/>
      <c r="AF18" s="83"/>
      <c r="AG18" s="83"/>
      <c r="AH18" s="103"/>
      <c r="AI18" s="83"/>
      <c r="AJ18" s="71"/>
    </row>
    <row r="19" spans="2:36" ht="9" customHeight="1">
      <c r="B19" s="80"/>
      <c r="C19" s="80" t="s">
        <v>546</v>
      </c>
      <c r="D19" s="80"/>
      <c r="E19" s="82"/>
      <c r="F19" s="96"/>
      <c r="G19" s="82" t="s">
        <v>574</v>
      </c>
      <c r="H19" s="80"/>
      <c r="I19" s="80"/>
      <c r="J19" s="80"/>
      <c r="K19" s="96"/>
      <c r="L19" s="185"/>
      <c r="M19" s="185"/>
      <c r="N19" s="80"/>
      <c r="O19" s="80"/>
      <c r="P19" s="80" t="s">
        <v>506</v>
      </c>
      <c r="Q19" s="82" t="s">
        <v>547</v>
      </c>
      <c r="R19" s="96"/>
      <c r="S19" s="96"/>
      <c r="T19" s="96"/>
      <c r="U19" s="80"/>
      <c r="V19" s="80"/>
      <c r="W19" s="83"/>
      <c r="X19" s="114"/>
      <c r="Y19" s="103"/>
      <c r="Z19" s="83"/>
      <c r="AA19" s="83"/>
      <c r="AB19" s="118"/>
      <c r="AC19" s="103"/>
      <c r="AD19" s="83"/>
      <c r="AE19" s="83"/>
      <c r="AF19" s="83"/>
      <c r="AG19" s="83"/>
      <c r="AH19" s="103"/>
      <c r="AI19" s="83"/>
      <c r="AJ19" s="71"/>
    </row>
    <row r="20" spans="2:36" ht="8.25" customHeight="1">
      <c r="B20" s="80"/>
      <c r="C20" s="80" t="s">
        <v>578</v>
      </c>
      <c r="D20" s="80"/>
      <c r="E20" s="82"/>
      <c r="F20" s="96"/>
      <c r="G20" s="82" t="s">
        <v>79</v>
      </c>
      <c r="H20" s="80"/>
      <c r="I20" s="80"/>
      <c r="J20" s="80"/>
      <c r="K20" s="96">
        <v>57</v>
      </c>
      <c r="L20" s="185">
        <v>25</v>
      </c>
      <c r="M20" s="185"/>
      <c r="N20" s="80"/>
      <c r="O20" s="80"/>
      <c r="P20" s="80" t="s">
        <v>546</v>
      </c>
      <c r="Q20" s="82" t="s">
        <v>574</v>
      </c>
      <c r="R20" s="96">
        <v>7</v>
      </c>
      <c r="S20" s="736">
        <v>6</v>
      </c>
      <c r="T20" s="736"/>
      <c r="U20" s="80"/>
      <c r="V20" s="80"/>
      <c r="W20" s="83"/>
      <c r="X20" s="114"/>
      <c r="Y20" s="103"/>
      <c r="Z20" s="83"/>
      <c r="AA20" s="83"/>
      <c r="AB20" s="118"/>
      <c r="AC20" s="103"/>
      <c r="AD20" s="83"/>
      <c r="AE20" s="83"/>
      <c r="AF20" s="83"/>
      <c r="AG20" s="83"/>
      <c r="AH20" s="103"/>
      <c r="AI20" s="83"/>
      <c r="AJ20" s="71"/>
    </row>
    <row r="21" spans="2:36" ht="8.25" customHeight="1">
      <c r="B21" s="80"/>
      <c r="C21" s="80" t="s">
        <v>55</v>
      </c>
      <c r="D21" s="80"/>
      <c r="E21" s="82"/>
      <c r="F21" s="96"/>
      <c r="G21" s="82" t="s">
        <v>488</v>
      </c>
      <c r="H21" s="80"/>
      <c r="I21" s="80"/>
      <c r="J21" s="80"/>
      <c r="K21" s="96">
        <v>3</v>
      </c>
      <c r="L21" s="185">
        <v>2</v>
      </c>
      <c r="M21" s="185"/>
      <c r="N21" s="80"/>
      <c r="O21" s="80"/>
      <c r="P21" s="80" t="s">
        <v>578</v>
      </c>
      <c r="Q21" s="82" t="s">
        <v>79</v>
      </c>
      <c r="R21" s="96">
        <v>13</v>
      </c>
      <c r="S21" s="736">
        <v>10</v>
      </c>
      <c r="T21" s="736"/>
      <c r="U21" s="80"/>
      <c r="V21" s="80"/>
      <c r="W21" s="83"/>
      <c r="X21" s="114"/>
      <c r="Y21" s="103"/>
      <c r="Z21" s="83"/>
      <c r="AA21" s="83"/>
      <c r="AB21" s="118"/>
      <c r="AC21" s="103"/>
      <c r="AD21" s="83"/>
      <c r="AE21" s="83"/>
      <c r="AF21" s="83"/>
      <c r="AG21" s="83"/>
      <c r="AH21" s="83"/>
      <c r="AI21" s="83"/>
      <c r="AJ21" s="71"/>
    </row>
    <row r="22" spans="2:36" ht="8.25" customHeight="1">
      <c r="B22" s="80"/>
      <c r="C22" s="80" t="s">
        <v>489</v>
      </c>
      <c r="D22" s="80"/>
      <c r="E22" s="82"/>
      <c r="F22" s="96"/>
      <c r="G22" s="82" t="s">
        <v>490</v>
      </c>
      <c r="H22" s="80"/>
      <c r="I22" s="80"/>
      <c r="J22" s="80"/>
      <c r="K22" s="96">
        <v>173</v>
      </c>
      <c r="L22" s="185">
        <v>82</v>
      </c>
      <c r="M22" s="185"/>
      <c r="N22" s="80"/>
      <c r="O22" s="80"/>
      <c r="P22" s="80" t="s">
        <v>55</v>
      </c>
      <c r="Q22" s="82" t="s">
        <v>488</v>
      </c>
      <c r="R22" s="96">
        <v>4</v>
      </c>
      <c r="S22" s="736"/>
      <c r="T22" s="736"/>
      <c r="U22" s="80"/>
      <c r="V22" s="80"/>
      <c r="W22" s="83"/>
      <c r="X22" s="114"/>
      <c r="Y22" s="103"/>
      <c r="Z22" s="83"/>
      <c r="AA22" s="83"/>
      <c r="AB22" s="118"/>
      <c r="AC22" s="103"/>
      <c r="AD22" s="83"/>
      <c r="AE22" s="255"/>
      <c r="AF22" s="255"/>
      <c r="AG22" s="83"/>
      <c r="AH22" s="83"/>
      <c r="AI22" s="83"/>
      <c r="AJ22" s="71"/>
    </row>
    <row r="23" spans="2:36" ht="9">
      <c r="B23" s="80"/>
      <c r="C23" s="80" t="s">
        <v>793</v>
      </c>
      <c r="D23" s="80"/>
      <c r="E23" s="82"/>
      <c r="F23" s="96"/>
      <c r="G23" s="82" t="s">
        <v>794</v>
      </c>
      <c r="H23" s="80"/>
      <c r="I23" s="80"/>
      <c r="J23" s="80"/>
      <c r="K23" s="96">
        <v>17</v>
      </c>
      <c r="L23" s="185">
        <v>9</v>
      </c>
      <c r="M23" s="185"/>
      <c r="N23" s="80"/>
      <c r="O23" s="80"/>
      <c r="P23" s="80" t="s">
        <v>489</v>
      </c>
      <c r="Q23" s="82" t="s">
        <v>490</v>
      </c>
      <c r="R23" s="96">
        <v>7</v>
      </c>
      <c r="S23" s="736">
        <v>5</v>
      </c>
      <c r="T23" s="736"/>
      <c r="U23" s="80"/>
      <c r="V23" s="80"/>
      <c r="W23" s="83"/>
      <c r="X23" s="114"/>
      <c r="Y23" s="103"/>
      <c r="Z23" s="83"/>
      <c r="AA23" s="83"/>
      <c r="AB23" s="118"/>
      <c r="AC23" s="103"/>
      <c r="AD23" s="83"/>
      <c r="AE23" s="83"/>
      <c r="AF23" s="83"/>
      <c r="AG23" s="83"/>
      <c r="AH23" s="103"/>
      <c r="AI23" s="83"/>
      <c r="AJ23" s="71"/>
    </row>
    <row r="24" spans="2:36" ht="9">
      <c r="B24" s="80"/>
      <c r="C24" s="80" t="s">
        <v>795</v>
      </c>
      <c r="D24" s="80"/>
      <c r="E24" s="82"/>
      <c r="F24" s="96"/>
      <c r="G24" s="82" t="s">
        <v>495</v>
      </c>
      <c r="H24" s="80"/>
      <c r="I24" s="80"/>
      <c r="J24" s="80"/>
      <c r="K24" s="96">
        <f>K25+K26</f>
        <v>1948</v>
      </c>
      <c r="L24" s="185">
        <f>L25+L26</f>
        <v>944</v>
      </c>
      <c r="M24" s="185"/>
      <c r="N24" s="80"/>
      <c r="O24" s="80"/>
      <c r="P24" s="80" t="s">
        <v>793</v>
      </c>
      <c r="Q24" s="82" t="s">
        <v>794</v>
      </c>
      <c r="R24" s="96"/>
      <c r="S24" s="736"/>
      <c r="T24" s="736"/>
      <c r="U24" s="80"/>
      <c r="V24" s="80"/>
      <c r="W24" s="83"/>
      <c r="X24" s="114"/>
      <c r="Y24" s="103"/>
      <c r="Z24" s="83"/>
      <c r="AA24" s="83"/>
      <c r="AB24" s="118"/>
      <c r="AC24" s="103"/>
      <c r="AD24" s="83"/>
      <c r="AE24" s="83"/>
      <c r="AF24" s="83"/>
      <c r="AG24" s="119"/>
      <c r="AH24" s="103"/>
      <c r="AI24" s="83"/>
      <c r="AJ24" s="71"/>
    </row>
    <row r="25" spans="2:36" ht="9">
      <c r="B25" s="80"/>
      <c r="C25" s="80" t="s">
        <v>496</v>
      </c>
      <c r="D25" s="80"/>
      <c r="E25" s="82"/>
      <c r="F25" s="96"/>
      <c r="G25" s="82" t="s">
        <v>497</v>
      </c>
      <c r="H25" s="80"/>
      <c r="I25" s="80"/>
      <c r="J25" s="80"/>
      <c r="K25" s="96">
        <v>1580</v>
      </c>
      <c r="L25" s="185">
        <v>784</v>
      </c>
      <c r="M25" s="185"/>
      <c r="N25" s="80"/>
      <c r="O25" s="80"/>
      <c r="P25" s="80" t="s">
        <v>795</v>
      </c>
      <c r="Q25" s="82" t="s">
        <v>495</v>
      </c>
      <c r="R25" s="96">
        <f>SUM(R8+R9)-(R18+R24)</f>
        <v>1585</v>
      </c>
      <c r="S25" s="736">
        <f>SUM(S8+S9)-(S18+S24)</f>
        <v>807</v>
      </c>
      <c r="T25" s="736"/>
      <c r="U25" s="80"/>
      <c r="V25" s="80"/>
      <c r="W25" s="83"/>
      <c r="X25" s="114"/>
      <c r="Y25" s="103"/>
      <c r="Z25" s="83"/>
      <c r="AA25" s="83"/>
      <c r="AB25" s="118"/>
      <c r="AC25" s="103"/>
      <c r="AD25" s="83"/>
      <c r="AE25" s="83"/>
      <c r="AF25" s="83"/>
      <c r="AG25" s="118"/>
      <c r="AH25" s="118"/>
      <c r="AI25" s="83"/>
      <c r="AJ25" s="71"/>
    </row>
    <row r="26" spans="2:36" ht="9">
      <c r="B26" s="80"/>
      <c r="C26" s="80" t="s">
        <v>779</v>
      </c>
      <c r="D26" s="80"/>
      <c r="E26" s="82"/>
      <c r="F26" s="96"/>
      <c r="G26" s="82" t="s">
        <v>700</v>
      </c>
      <c r="H26" s="80"/>
      <c r="I26" s="80"/>
      <c r="J26" s="80"/>
      <c r="K26" s="96">
        <v>368</v>
      </c>
      <c r="L26" s="185">
        <v>160</v>
      </c>
      <c r="M26" s="185"/>
      <c r="N26" s="80"/>
      <c r="O26" s="80"/>
      <c r="P26" s="80" t="s">
        <v>496</v>
      </c>
      <c r="Q26" s="82" t="s">
        <v>497</v>
      </c>
      <c r="R26" s="96">
        <v>586</v>
      </c>
      <c r="S26" s="736">
        <v>290</v>
      </c>
      <c r="T26" s="736"/>
      <c r="U26" s="80"/>
      <c r="V26" s="80"/>
      <c r="W26" s="83"/>
      <c r="X26" s="114"/>
      <c r="Y26" s="103"/>
      <c r="Z26" s="83"/>
      <c r="AA26" s="83"/>
      <c r="AB26" s="118"/>
      <c r="AC26" s="103"/>
      <c r="AD26" s="83"/>
      <c r="AE26" s="83"/>
      <c r="AF26" s="83"/>
      <c r="AG26" s="118"/>
      <c r="AH26" s="118"/>
      <c r="AI26" s="83"/>
      <c r="AJ26" s="71"/>
    </row>
    <row r="27" spans="2:36" ht="9">
      <c r="B27" s="80"/>
      <c r="C27" s="80" t="s">
        <v>293</v>
      </c>
      <c r="D27" s="80"/>
      <c r="E27" s="82"/>
      <c r="F27" s="96"/>
      <c r="G27" s="82" t="s">
        <v>294</v>
      </c>
      <c r="H27" s="80"/>
      <c r="I27" s="80"/>
      <c r="J27" s="80"/>
      <c r="K27" s="96">
        <f>SUM(K29:K32)</f>
        <v>1948</v>
      </c>
      <c r="L27" s="185">
        <f>SUM(L29:L32)</f>
        <v>944</v>
      </c>
      <c r="M27" s="185"/>
      <c r="N27" s="80"/>
      <c r="O27" s="80"/>
      <c r="P27" s="80" t="s">
        <v>779</v>
      </c>
      <c r="Q27" s="82" t="s">
        <v>700</v>
      </c>
      <c r="R27" s="96">
        <v>999</v>
      </c>
      <c r="S27" s="736">
        <v>517</v>
      </c>
      <c r="T27" s="736"/>
      <c r="U27" s="80"/>
      <c r="V27" s="80"/>
      <c r="W27" s="83"/>
      <c r="X27" s="114"/>
      <c r="Y27" s="103"/>
      <c r="Z27" s="83"/>
      <c r="AA27" s="83"/>
      <c r="AB27" s="118"/>
      <c r="AC27" s="103"/>
      <c r="AD27" s="83"/>
      <c r="AE27" s="83"/>
      <c r="AF27" s="83"/>
      <c r="AG27" s="118"/>
      <c r="AH27" s="118"/>
      <c r="AI27" s="83"/>
      <c r="AJ27" s="71"/>
    </row>
    <row r="28" spans="2:36" ht="9">
      <c r="B28" s="80"/>
      <c r="C28" s="96" t="s">
        <v>529</v>
      </c>
      <c r="D28" s="80"/>
      <c r="E28" s="82" t="s">
        <v>529</v>
      </c>
      <c r="F28" s="96"/>
      <c r="G28" s="82" t="s">
        <v>298</v>
      </c>
      <c r="H28" s="80"/>
      <c r="I28" s="80"/>
      <c r="J28" s="80"/>
      <c r="K28" s="96"/>
      <c r="L28" s="185"/>
      <c r="M28" s="185"/>
      <c r="N28" s="80"/>
      <c r="O28" s="80"/>
      <c r="P28" s="80" t="s">
        <v>293</v>
      </c>
      <c r="Q28" s="82" t="s">
        <v>294</v>
      </c>
      <c r="R28" s="96">
        <f>SUM(R30:R32)</f>
        <v>1311</v>
      </c>
      <c r="S28" s="736">
        <f>SUM(S30:S32)</f>
        <v>707</v>
      </c>
      <c r="T28" s="736"/>
      <c r="U28" s="80"/>
      <c r="V28" s="80"/>
      <c r="W28" s="83"/>
      <c r="X28" s="83"/>
      <c r="Y28" s="103"/>
      <c r="Z28" s="83"/>
      <c r="AA28" s="83"/>
      <c r="AB28" s="83"/>
      <c r="AC28" s="103"/>
      <c r="AD28" s="83"/>
      <c r="AE28" s="83"/>
      <c r="AF28" s="83"/>
      <c r="AG28" s="83"/>
      <c r="AH28" s="83"/>
      <c r="AI28" s="83"/>
      <c r="AJ28" s="71"/>
    </row>
    <row r="29" spans="2:36" ht="9" customHeight="1">
      <c r="B29" s="80"/>
      <c r="C29" s="80"/>
      <c r="D29" s="96" t="s">
        <v>299</v>
      </c>
      <c r="E29" s="82"/>
      <c r="F29" s="96"/>
      <c r="G29" s="207" t="s">
        <v>299</v>
      </c>
      <c r="H29" s="80"/>
      <c r="I29" s="80"/>
      <c r="J29" s="80"/>
      <c r="K29" s="96">
        <v>390</v>
      </c>
      <c r="L29" s="185">
        <v>210</v>
      </c>
      <c r="M29" s="185"/>
      <c r="N29" s="80"/>
      <c r="O29" s="80"/>
      <c r="P29" s="96" t="s">
        <v>529</v>
      </c>
      <c r="Q29" s="82" t="s">
        <v>298</v>
      </c>
      <c r="R29" s="96"/>
      <c r="S29" s="96"/>
      <c r="T29" s="96"/>
      <c r="U29" s="80"/>
      <c r="V29" s="80"/>
      <c r="W29" s="123"/>
      <c r="X29" s="258"/>
      <c r="Y29" s="252"/>
      <c r="Z29" s="123"/>
      <c r="AA29" s="123"/>
      <c r="AB29" s="259"/>
      <c r="AC29" s="252"/>
      <c r="AD29" s="83"/>
      <c r="AE29" s="83"/>
      <c r="AF29" s="83"/>
      <c r="AG29" s="83"/>
      <c r="AH29" s="83"/>
      <c r="AI29" s="83"/>
      <c r="AJ29" s="71"/>
    </row>
    <row r="30" spans="2:36" ht="8.25" customHeight="1">
      <c r="B30" s="80"/>
      <c r="C30" s="80"/>
      <c r="D30" s="96" t="s">
        <v>300</v>
      </c>
      <c r="E30" s="207"/>
      <c r="F30" s="96"/>
      <c r="G30" s="207" t="s">
        <v>300</v>
      </c>
      <c r="H30" s="80"/>
      <c r="I30" s="80"/>
      <c r="J30" s="80"/>
      <c r="K30" s="96">
        <v>646</v>
      </c>
      <c r="L30" s="185">
        <v>316</v>
      </c>
      <c r="M30" s="185"/>
      <c r="N30" s="80"/>
      <c r="O30" s="80"/>
      <c r="P30" s="96" t="s">
        <v>299</v>
      </c>
      <c r="Q30" s="207" t="s">
        <v>299</v>
      </c>
      <c r="R30" s="96">
        <v>373</v>
      </c>
      <c r="S30" s="736">
        <v>219</v>
      </c>
      <c r="T30" s="736"/>
      <c r="U30" s="80"/>
      <c r="V30" s="80"/>
      <c r="W30" s="123"/>
      <c r="X30" s="123"/>
      <c r="Y30" s="252"/>
      <c r="Z30" s="123"/>
      <c r="AA30" s="123"/>
      <c r="AB30" s="123"/>
      <c r="AC30" s="123"/>
      <c r="AD30" s="83"/>
      <c r="AE30" s="83"/>
      <c r="AF30" s="83"/>
      <c r="AG30" s="83"/>
      <c r="AH30" s="83"/>
      <c r="AI30" s="83"/>
      <c r="AJ30" s="71"/>
    </row>
    <row r="31" spans="2:36" ht="8.25" customHeight="1">
      <c r="B31" s="80"/>
      <c r="C31" s="80"/>
      <c r="D31" s="96" t="s">
        <v>301</v>
      </c>
      <c r="E31" s="207"/>
      <c r="F31" s="96"/>
      <c r="G31" s="207" t="s">
        <v>301</v>
      </c>
      <c r="H31" s="80"/>
      <c r="I31" s="80"/>
      <c r="J31" s="80"/>
      <c r="K31" s="96">
        <v>507</v>
      </c>
      <c r="L31" s="185">
        <v>260</v>
      </c>
      <c r="M31" s="185"/>
      <c r="N31" s="80"/>
      <c r="O31" s="80"/>
      <c r="P31" s="96" t="s">
        <v>300</v>
      </c>
      <c r="Q31" s="207" t="s">
        <v>300</v>
      </c>
      <c r="R31" s="96">
        <v>479</v>
      </c>
      <c r="S31" s="736">
        <v>256</v>
      </c>
      <c r="T31" s="736"/>
      <c r="U31" s="80"/>
      <c r="V31" s="80"/>
      <c r="W31" s="83"/>
      <c r="X31" s="83"/>
      <c r="Y31" s="10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71"/>
    </row>
    <row r="32" spans="2:36" ht="9" customHeight="1">
      <c r="B32" s="80"/>
      <c r="C32" s="85"/>
      <c r="D32" s="112" t="s">
        <v>302</v>
      </c>
      <c r="E32" s="125"/>
      <c r="F32" s="112"/>
      <c r="G32" s="125" t="s">
        <v>302</v>
      </c>
      <c r="H32" s="85"/>
      <c r="I32" s="85"/>
      <c r="J32" s="85"/>
      <c r="K32" s="112">
        <v>405</v>
      </c>
      <c r="L32" s="209">
        <v>158</v>
      </c>
      <c r="M32" s="209"/>
      <c r="N32" s="80"/>
      <c r="O32" s="80"/>
      <c r="P32" s="96" t="s">
        <v>301</v>
      </c>
      <c r="Q32" s="207" t="s">
        <v>301</v>
      </c>
      <c r="R32" s="96">
        <v>459</v>
      </c>
      <c r="S32" s="736">
        <v>232</v>
      </c>
      <c r="T32" s="736"/>
      <c r="U32" s="80"/>
      <c r="V32" s="80"/>
      <c r="W32" s="83"/>
      <c r="X32" s="83"/>
      <c r="Y32" s="10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71"/>
    </row>
    <row r="33" spans="2:36" ht="12.75">
      <c r="B33" s="80"/>
      <c r="C33" s="110" t="s">
        <v>59</v>
      </c>
      <c r="D33" s="80"/>
      <c r="E33" s="199"/>
      <c r="F33" s="197" t="s">
        <v>60</v>
      </c>
      <c r="G33" s="199"/>
      <c r="H33" s="109"/>
      <c r="I33" s="80"/>
      <c r="J33" s="80"/>
      <c r="K33" s="195" t="s">
        <v>61</v>
      </c>
      <c r="L33" s="197" t="s">
        <v>62</v>
      </c>
      <c r="M33" s="199"/>
      <c r="N33" s="80"/>
      <c r="O33" s="80"/>
      <c r="P33" s="80"/>
      <c r="Q33" s="80"/>
      <c r="R33" s="80"/>
      <c r="S33" s="80"/>
      <c r="T33" s="80"/>
      <c r="U33" s="80"/>
      <c r="V33" s="80"/>
      <c r="W33" s="83"/>
      <c r="X33" s="83"/>
      <c r="Y33" s="10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71"/>
    </row>
    <row r="34" spans="2:36" ht="3" customHeight="1" hidden="1">
      <c r="B34" s="80"/>
      <c r="C34" s="80"/>
      <c r="D34" s="80"/>
      <c r="E34" s="80"/>
      <c r="F34" s="80"/>
      <c r="G34" s="80"/>
      <c r="H34" s="80"/>
      <c r="I34" s="80" t="s">
        <v>196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3"/>
      <c r="X34" s="83"/>
      <c r="Y34" s="10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71"/>
    </row>
    <row r="35" spans="2:36" ht="9">
      <c r="B35" s="83"/>
      <c r="C35" s="794" t="s">
        <v>501</v>
      </c>
      <c r="D35" s="794" t="s">
        <v>280</v>
      </c>
      <c r="E35" s="769" t="s">
        <v>863</v>
      </c>
      <c r="F35" s="797" t="s">
        <v>864</v>
      </c>
      <c r="G35" s="798"/>
      <c r="H35" s="769" t="s">
        <v>852</v>
      </c>
      <c r="I35" s="88" t="s">
        <v>124</v>
      </c>
      <c r="J35" s="83"/>
      <c r="K35" s="89"/>
      <c r="L35" s="769" t="s">
        <v>865</v>
      </c>
      <c r="M35" s="769" t="s">
        <v>864</v>
      </c>
      <c r="N35" s="188" t="s">
        <v>216</v>
      </c>
      <c r="O35" s="83"/>
      <c r="P35" s="80"/>
      <c r="Q35" s="80"/>
      <c r="R35" s="80"/>
      <c r="S35" s="80"/>
      <c r="T35" s="80"/>
      <c r="U35" s="80"/>
      <c r="V35" s="80"/>
      <c r="W35" s="83"/>
      <c r="X35" s="83"/>
      <c r="Y35" s="10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71"/>
    </row>
    <row r="36" spans="2:36" ht="6.75" customHeight="1">
      <c r="B36" s="83"/>
      <c r="C36" s="795"/>
      <c r="D36" s="795"/>
      <c r="E36" s="770"/>
      <c r="F36" s="799"/>
      <c r="G36" s="800"/>
      <c r="H36" s="770"/>
      <c r="I36" s="90" t="s">
        <v>218</v>
      </c>
      <c r="J36" s="83"/>
      <c r="K36" s="85"/>
      <c r="L36" s="771"/>
      <c r="M36" s="771"/>
      <c r="N36" s="206" t="s">
        <v>760</v>
      </c>
      <c r="O36" s="83"/>
      <c r="P36" s="80"/>
      <c r="Q36" s="80"/>
      <c r="R36" s="80"/>
      <c r="S36" s="80"/>
      <c r="T36" s="80"/>
      <c r="U36" s="80"/>
      <c r="V36" s="80"/>
      <c r="W36" s="83"/>
      <c r="X36" s="83"/>
      <c r="Y36" s="10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71"/>
    </row>
    <row r="37" spans="2:36" ht="9">
      <c r="B37" s="83"/>
      <c r="C37" s="795"/>
      <c r="D37" s="795"/>
      <c r="E37" s="770"/>
      <c r="F37" s="90" t="s">
        <v>761</v>
      </c>
      <c r="G37" s="88" t="s">
        <v>483</v>
      </c>
      <c r="H37" s="770"/>
      <c r="I37" s="193" t="s">
        <v>733</v>
      </c>
      <c r="J37" s="83"/>
      <c r="K37" s="80" t="s">
        <v>613</v>
      </c>
      <c r="L37" s="185">
        <f>L43+L44+L45+L47+L48+L49+L50</f>
        <v>1815</v>
      </c>
      <c r="M37" s="185">
        <f>M43+M44+M45+M47+M48+M49+M50</f>
        <v>1948</v>
      </c>
      <c r="N37" s="185">
        <f>M37-L37</f>
        <v>133</v>
      </c>
      <c r="O37" s="80"/>
      <c r="P37" s="80"/>
      <c r="Q37" s="80"/>
      <c r="R37" s="80"/>
      <c r="S37" s="80"/>
      <c r="T37" s="80"/>
      <c r="U37" s="80"/>
      <c r="V37" s="80"/>
      <c r="W37" s="83"/>
      <c r="X37" s="83"/>
      <c r="Y37" s="10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71"/>
    </row>
    <row r="38" spans="2:35" ht="9">
      <c r="B38" s="83"/>
      <c r="C38" s="796"/>
      <c r="D38" s="796"/>
      <c r="E38" s="771"/>
      <c r="F38" s="191" t="s">
        <v>614</v>
      </c>
      <c r="G38" s="191" t="s">
        <v>615</v>
      </c>
      <c r="H38" s="771"/>
      <c r="I38" s="191" t="s">
        <v>751</v>
      </c>
      <c r="J38" s="83"/>
      <c r="K38" s="82" t="s">
        <v>780</v>
      </c>
      <c r="L38" s="185"/>
      <c r="M38" s="185"/>
      <c r="N38" s="185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96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2:35" ht="9">
      <c r="B39" s="80"/>
      <c r="C39" s="80" t="s">
        <v>632</v>
      </c>
      <c r="D39" s="100" t="s">
        <v>563</v>
      </c>
      <c r="E39" s="80">
        <v>51</v>
      </c>
      <c r="F39" s="80">
        <v>42</v>
      </c>
      <c r="G39" s="80">
        <v>22</v>
      </c>
      <c r="H39" s="127">
        <f>F39/E39*100</f>
        <v>82.35294117647058</v>
      </c>
      <c r="I39" s="185">
        <f>F39-E39</f>
        <v>-9</v>
      </c>
      <c r="J39" s="80"/>
      <c r="K39" s="80" t="s">
        <v>106</v>
      </c>
      <c r="L39" s="185">
        <v>801</v>
      </c>
      <c r="M39" s="185">
        <v>944</v>
      </c>
      <c r="N39" s="185">
        <f>M39-L39</f>
        <v>143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96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2:35" ht="9">
      <c r="B40" s="80"/>
      <c r="C40" s="80" t="s">
        <v>633</v>
      </c>
      <c r="D40" s="100" t="s">
        <v>238</v>
      </c>
      <c r="E40" s="80">
        <v>39</v>
      </c>
      <c r="F40" s="80">
        <v>47</v>
      </c>
      <c r="G40" s="80">
        <v>19</v>
      </c>
      <c r="H40" s="127">
        <f>F40/E40*100</f>
        <v>120.51282051282051</v>
      </c>
      <c r="I40" s="185">
        <f aca="true" t="shared" si="0" ref="I40:I57">F40-E40</f>
        <v>8</v>
      </c>
      <c r="J40" s="80"/>
      <c r="K40" s="82" t="s">
        <v>781</v>
      </c>
      <c r="L40" s="185"/>
      <c r="M40" s="185"/>
      <c r="N40" s="185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96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2:35" ht="9.75" customHeight="1">
      <c r="B41" s="80"/>
      <c r="C41" s="80" t="s">
        <v>634</v>
      </c>
      <c r="D41" s="100" t="s">
        <v>239</v>
      </c>
      <c r="E41" s="80">
        <v>34</v>
      </c>
      <c r="F41" s="80">
        <v>34</v>
      </c>
      <c r="G41" s="80">
        <v>17</v>
      </c>
      <c r="H41" s="127">
        <f>F41/E41*100</f>
        <v>100</v>
      </c>
      <c r="I41" s="185">
        <f t="shared" si="0"/>
        <v>0</v>
      </c>
      <c r="J41" s="80"/>
      <c r="K41" s="80" t="s">
        <v>782</v>
      </c>
      <c r="L41" s="185"/>
      <c r="M41" s="185"/>
      <c r="N41" s="185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96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2:35" ht="9">
      <c r="B42" s="80"/>
      <c r="C42" s="80" t="s">
        <v>635</v>
      </c>
      <c r="D42" s="100" t="s">
        <v>240</v>
      </c>
      <c r="E42" s="80">
        <v>58</v>
      </c>
      <c r="F42" s="80">
        <v>72</v>
      </c>
      <c r="G42" s="80">
        <v>21</v>
      </c>
      <c r="H42" s="127">
        <f aca="true" t="shared" si="1" ref="H42:H57">F42/E42*100</f>
        <v>124.13793103448276</v>
      </c>
      <c r="I42" s="185">
        <f t="shared" si="0"/>
        <v>14</v>
      </c>
      <c r="J42" s="80"/>
      <c r="K42" s="82" t="s">
        <v>783</v>
      </c>
      <c r="L42" s="185"/>
      <c r="M42" s="185"/>
      <c r="N42" s="185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96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2:35" ht="9">
      <c r="B43" s="80"/>
      <c r="C43" s="80" t="s">
        <v>636</v>
      </c>
      <c r="D43" s="100" t="s">
        <v>241</v>
      </c>
      <c r="E43" s="80">
        <v>41</v>
      </c>
      <c r="F43" s="80">
        <v>95</v>
      </c>
      <c r="G43" s="80">
        <v>45</v>
      </c>
      <c r="H43" s="127">
        <f t="shared" si="1"/>
        <v>231.7073170731707</v>
      </c>
      <c r="I43" s="185">
        <f t="shared" si="0"/>
        <v>54</v>
      </c>
      <c r="J43" s="80"/>
      <c r="K43" s="80" t="s">
        <v>281</v>
      </c>
      <c r="L43" s="185">
        <v>285</v>
      </c>
      <c r="M43" s="185">
        <v>248</v>
      </c>
      <c r="N43" s="185">
        <f>M43-L43</f>
        <v>-37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96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2:35" ht="9">
      <c r="B44" s="80"/>
      <c r="C44" s="80" t="s">
        <v>637</v>
      </c>
      <c r="D44" s="100" t="s">
        <v>242</v>
      </c>
      <c r="E44" s="80">
        <v>37</v>
      </c>
      <c r="F44" s="80">
        <v>67</v>
      </c>
      <c r="G44" s="80">
        <v>37</v>
      </c>
      <c r="H44" s="127">
        <f t="shared" si="1"/>
        <v>181.08108108108107</v>
      </c>
      <c r="I44" s="185">
        <f t="shared" si="0"/>
        <v>30</v>
      </c>
      <c r="J44" s="80"/>
      <c r="K44" s="80" t="s">
        <v>93</v>
      </c>
      <c r="L44" s="185">
        <v>83</v>
      </c>
      <c r="M44" s="185">
        <v>89</v>
      </c>
      <c r="N44" s="185">
        <f>M44-L44</f>
        <v>6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96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2:35" ht="9">
      <c r="B45" s="80"/>
      <c r="C45" s="80" t="s">
        <v>353</v>
      </c>
      <c r="D45" s="100" t="s">
        <v>243</v>
      </c>
      <c r="E45" s="80">
        <v>19</v>
      </c>
      <c r="F45" s="80">
        <v>37</v>
      </c>
      <c r="G45" s="80">
        <v>7</v>
      </c>
      <c r="H45" s="127">
        <f t="shared" si="1"/>
        <v>194.73684210526315</v>
      </c>
      <c r="I45" s="185">
        <f t="shared" si="0"/>
        <v>18</v>
      </c>
      <c r="J45" s="80"/>
      <c r="K45" s="80" t="s">
        <v>648</v>
      </c>
      <c r="L45" s="185">
        <v>97</v>
      </c>
      <c r="M45" s="185">
        <v>95</v>
      </c>
      <c r="N45" s="185">
        <f>M45-L45</f>
        <v>-2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96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2:35" ht="9">
      <c r="B46" s="80"/>
      <c r="C46" s="80" t="s">
        <v>354</v>
      </c>
      <c r="D46" s="100" t="s">
        <v>244</v>
      </c>
      <c r="E46" s="80">
        <v>32</v>
      </c>
      <c r="F46" s="80">
        <v>55</v>
      </c>
      <c r="G46" s="80">
        <v>27</v>
      </c>
      <c r="H46" s="127">
        <f t="shared" si="1"/>
        <v>171.875</v>
      </c>
      <c r="I46" s="185">
        <f t="shared" si="0"/>
        <v>23</v>
      </c>
      <c r="J46" s="80"/>
      <c r="K46" s="82" t="s">
        <v>649</v>
      </c>
      <c r="L46" s="185"/>
      <c r="M46" s="185"/>
      <c r="N46" s="185" t="s">
        <v>529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96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2:35" ht="9">
      <c r="B47" s="80"/>
      <c r="C47" s="80" t="s">
        <v>344</v>
      </c>
      <c r="D47" s="100" t="s">
        <v>245</v>
      </c>
      <c r="E47" s="80">
        <v>3</v>
      </c>
      <c r="F47" s="80">
        <v>23</v>
      </c>
      <c r="G47" s="80">
        <v>13</v>
      </c>
      <c r="H47" s="127">
        <f t="shared" si="1"/>
        <v>766.6666666666667</v>
      </c>
      <c r="I47" s="185">
        <f t="shared" si="0"/>
        <v>20</v>
      </c>
      <c r="J47" s="80"/>
      <c r="K47" s="80" t="s">
        <v>94</v>
      </c>
      <c r="L47" s="185">
        <v>797</v>
      </c>
      <c r="M47" s="185">
        <v>913</v>
      </c>
      <c r="N47" s="185">
        <f>M47-L47</f>
        <v>116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96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2:35" ht="9">
      <c r="B48" s="80"/>
      <c r="C48" s="80" t="s">
        <v>345</v>
      </c>
      <c r="D48" s="100" t="s">
        <v>246</v>
      </c>
      <c r="E48" s="80">
        <v>19</v>
      </c>
      <c r="F48" s="80">
        <v>39</v>
      </c>
      <c r="G48" s="80">
        <v>31</v>
      </c>
      <c r="H48" s="127">
        <f t="shared" si="1"/>
        <v>205.26315789473685</v>
      </c>
      <c r="I48" s="185">
        <f t="shared" si="0"/>
        <v>20</v>
      </c>
      <c r="J48" s="80"/>
      <c r="K48" s="80" t="s">
        <v>95</v>
      </c>
      <c r="L48" s="185">
        <v>462</v>
      </c>
      <c r="M48" s="185">
        <v>492</v>
      </c>
      <c r="N48" s="185">
        <f>M48-L48</f>
        <v>30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96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2:35" ht="9">
      <c r="B49" s="80"/>
      <c r="C49" s="80" t="s">
        <v>603</v>
      </c>
      <c r="D49" s="100" t="s">
        <v>247</v>
      </c>
      <c r="E49" s="80">
        <v>26</v>
      </c>
      <c r="F49" s="80">
        <v>35</v>
      </c>
      <c r="G49" s="80">
        <v>20</v>
      </c>
      <c r="H49" s="127">
        <f t="shared" si="1"/>
        <v>134.6153846153846</v>
      </c>
      <c r="I49" s="185">
        <f t="shared" si="0"/>
        <v>9</v>
      </c>
      <c r="J49" s="80"/>
      <c r="K49" s="80" t="s">
        <v>96</v>
      </c>
      <c r="L49" s="185">
        <v>76</v>
      </c>
      <c r="M49" s="185">
        <v>92</v>
      </c>
      <c r="N49" s="185">
        <f>M49-L49</f>
        <v>16</v>
      </c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96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2:35" ht="9">
      <c r="B50" s="80"/>
      <c r="C50" s="80" t="s">
        <v>355</v>
      </c>
      <c r="D50" s="100" t="s">
        <v>248</v>
      </c>
      <c r="E50" s="80">
        <v>70</v>
      </c>
      <c r="F50" s="80">
        <v>31</v>
      </c>
      <c r="G50" s="80">
        <v>20</v>
      </c>
      <c r="H50" s="127">
        <f t="shared" si="1"/>
        <v>44.285714285714285</v>
      </c>
      <c r="I50" s="185">
        <f t="shared" si="0"/>
        <v>-39</v>
      </c>
      <c r="J50" s="80"/>
      <c r="K50" s="85" t="s">
        <v>566</v>
      </c>
      <c r="L50" s="209">
        <v>15</v>
      </c>
      <c r="M50" s="209">
        <v>19</v>
      </c>
      <c r="N50" s="209">
        <f>M50-L50</f>
        <v>4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96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2:35" ht="9">
      <c r="B51" s="80"/>
      <c r="C51" s="80" t="s">
        <v>356</v>
      </c>
      <c r="D51" s="100" t="s">
        <v>249</v>
      </c>
      <c r="E51" s="80">
        <v>65</v>
      </c>
      <c r="F51" s="80">
        <v>30</v>
      </c>
      <c r="G51" s="80">
        <v>16</v>
      </c>
      <c r="H51" s="127">
        <f t="shared" si="1"/>
        <v>46.15384615384615</v>
      </c>
      <c r="I51" s="185">
        <f t="shared" si="0"/>
        <v>-35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96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2:35" ht="8.25" customHeight="1">
      <c r="B52" s="80"/>
      <c r="C52" s="80" t="s">
        <v>357</v>
      </c>
      <c r="D52" s="100" t="s">
        <v>250</v>
      </c>
      <c r="E52" s="80">
        <v>25</v>
      </c>
      <c r="F52" s="80">
        <v>85</v>
      </c>
      <c r="G52" s="80">
        <v>27</v>
      </c>
      <c r="H52" s="127">
        <f t="shared" si="1"/>
        <v>340</v>
      </c>
      <c r="I52" s="185">
        <f t="shared" si="0"/>
        <v>60</v>
      </c>
      <c r="J52" s="80"/>
      <c r="K52" s="98" t="s">
        <v>63</v>
      </c>
      <c r="L52" s="177" t="s">
        <v>54</v>
      </c>
      <c r="M52" s="83"/>
      <c r="N52" s="83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96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2:35" ht="9">
      <c r="B53" s="80"/>
      <c r="C53" s="80" t="s">
        <v>358</v>
      </c>
      <c r="D53" s="100" t="s">
        <v>251</v>
      </c>
      <c r="E53" s="80">
        <v>31</v>
      </c>
      <c r="F53" s="80">
        <v>43</v>
      </c>
      <c r="G53" s="80">
        <v>25</v>
      </c>
      <c r="H53" s="127">
        <f t="shared" si="1"/>
        <v>138.70967741935485</v>
      </c>
      <c r="I53" s="185">
        <f t="shared" si="0"/>
        <v>12</v>
      </c>
      <c r="J53" s="80"/>
      <c r="K53" s="83"/>
      <c r="L53" s="83"/>
      <c r="M53" s="84" t="s">
        <v>499</v>
      </c>
      <c r="N53" s="188" t="s">
        <v>43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96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2:35" ht="9">
      <c r="B54" s="80"/>
      <c r="C54" s="80" t="s">
        <v>359</v>
      </c>
      <c r="D54" s="100" t="s">
        <v>252</v>
      </c>
      <c r="E54" s="80">
        <v>20</v>
      </c>
      <c r="F54" s="80">
        <v>58</v>
      </c>
      <c r="G54" s="80">
        <v>28</v>
      </c>
      <c r="H54" s="127">
        <f t="shared" si="1"/>
        <v>290</v>
      </c>
      <c r="I54" s="185">
        <f t="shared" si="0"/>
        <v>38</v>
      </c>
      <c r="J54" s="80"/>
      <c r="K54" s="85"/>
      <c r="L54" s="85" t="s">
        <v>529</v>
      </c>
      <c r="M54" s="148" t="s">
        <v>14</v>
      </c>
      <c r="N54" s="173" t="s">
        <v>500</v>
      </c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96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2:35" ht="9">
      <c r="B55" s="80"/>
      <c r="C55" s="80" t="s">
        <v>360</v>
      </c>
      <c r="D55" s="100" t="s">
        <v>253</v>
      </c>
      <c r="E55" s="80">
        <v>30</v>
      </c>
      <c r="F55" s="80">
        <v>69</v>
      </c>
      <c r="G55" s="80">
        <v>31</v>
      </c>
      <c r="H55" s="127">
        <f t="shared" si="1"/>
        <v>229.99999999999997</v>
      </c>
      <c r="I55" s="185">
        <f t="shared" si="0"/>
        <v>39</v>
      </c>
      <c r="J55" s="83"/>
      <c r="K55" s="83" t="s">
        <v>567</v>
      </c>
      <c r="L55" s="83"/>
      <c r="M55" s="192">
        <v>6960.9</v>
      </c>
      <c r="N55" s="118">
        <v>2523.9</v>
      </c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96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2:35" ht="9">
      <c r="B56" s="80"/>
      <c r="C56" s="80" t="s">
        <v>361</v>
      </c>
      <c r="D56" s="100" t="s">
        <v>254</v>
      </c>
      <c r="E56" s="80">
        <v>1183</v>
      </c>
      <c r="F56" s="80">
        <v>1057</v>
      </c>
      <c r="G56" s="80">
        <v>518</v>
      </c>
      <c r="H56" s="127">
        <f t="shared" si="1"/>
        <v>89.3491124260355</v>
      </c>
      <c r="I56" s="185">
        <f t="shared" si="0"/>
        <v>-126</v>
      </c>
      <c r="J56" s="83"/>
      <c r="K56" s="83" t="s">
        <v>278</v>
      </c>
      <c r="L56" s="83"/>
      <c r="M56" s="118">
        <v>6960.9</v>
      </c>
      <c r="N56" s="118">
        <v>2523.9</v>
      </c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96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2:35" ht="9">
      <c r="B57" s="80"/>
      <c r="C57" s="80" t="s">
        <v>362</v>
      </c>
      <c r="D57" s="100" t="s">
        <v>255</v>
      </c>
      <c r="E57" s="80">
        <v>32</v>
      </c>
      <c r="F57" s="80">
        <v>29</v>
      </c>
      <c r="G57" s="80">
        <v>20</v>
      </c>
      <c r="H57" s="127">
        <f t="shared" si="1"/>
        <v>90.625</v>
      </c>
      <c r="I57" s="185">
        <f t="shared" si="0"/>
        <v>-3</v>
      </c>
      <c r="J57" s="83"/>
      <c r="K57" s="83" t="s">
        <v>568</v>
      </c>
      <c r="L57" s="83"/>
      <c r="M57" s="118"/>
      <c r="N57" s="11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96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2:35" ht="7.5" customHeight="1">
      <c r="B58" s="80"/>
      <c r="C58" s="80"/>
      <c r="D58" s="80"/>
      <c r="E58" s="80"/>
      <c r="F58" s="80"/>
      <c r="G58" s="80"/>
      <c r="H58" s="80" t="s">
        <v>529</v>
      </c>
      <c r="I58" s="185"/>
      <c r="J58" s="83"/>
      <c r="K58" s="85" t="s">
        <v>569</v>
      </c>
      <c r="L58" s="85"/>
      <c r="M58" s="85">
        <v>36</v>
      </c>
      <c r="N58" s="85">
        <v>10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96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2:35" ht="9">
      <c r="B59" s="80"/>
      <c r="C59" s="101" t="s">
        <v>215</v>
      </c>
      <c r="D59" s="102" t="s">
        <v>107</v>
      </c>
      <c r="E59" s="101">
        <f>SUM(E39:E58)</f>
        <v>1815</v>
      </c>
      <c r="F59" s="101">
        <f>SUM(F39:F58)</f>
        <v>1948</v>
      </c>
      <c r="G59" s="101">
        <f>SUM(G39:G58)</f>
        <v>944</v>
      </c>
      <c r="H59" s="208">
        <f>F59/E59*100</f>
        <v>107.32782369146005</v>
      </c>
      <c r="I59" s="210">
        <f>F59-E59</f>
        <v>133</v>
      </c>
      <c r="J59" s="83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96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2:35" ht="9">
      <c r="B60" s="80"/>
      <c r="C60" s="81"/>
      <c r="D60" s="81"/>
      <c r="E60" s="81"/>
      <c r="F60" s="81"/>
      <c r="G60" s="81"/>
      <c r="H60" s="81"/>
      <c r="I60" s="81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96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3" ht="9">
      <c r="M63" s="65" t="s">
        <v>529</v>
      </c>
    </row>
  </sheetData>
  <sheetProtection/>
  <mergeCells count="38">
    <mergeCell ref="S32:T32"/>
    <mergeCell ref="S30:T30"/>
    <mergeCell ref="H35:H38"/>
    <mergeCell ref="L35:L36"/>
    <mergeCell ref="M35:M36"/>
    <mergeCell ref="C35:C38"/>
    <mergeCell ref="D35:D38"/>
    <mergeCell ref="E35:E38"/>
    <mergeCell ref="F35:G36"/>
    <mergeCell ref="L5:M5"/>
    <mergeCell ref="L6:M6"/>
    <mergeCell ref="S11:T11"/>
    <mergeCell ref="S25:T25"/>
    <mergeCell ref="S17:T17"/>
    <mergeCell ref="S22:T22"/>
    <mergeCell ref="S23:T23"/>
    <mergeCell ref="S18:T18"/>
    <mergeCell ref="S20:T20"/>
    <mergeCell ref="S24:T24"/>
    <mergeCell ref="S27:T27"/>
    <mergeCell ref="S28:T28"/>
    <mergeCell ref="W5:W8"/>
    <mergeCell ref="S31:T31"/>
    <mergeCell ref="S26:T26"/>
    <mergeCell ref="S8:T8"/>
    <mergeCell ref="S9:T9"/>
    <mergeCell ref="S16:T16"/>
    <mergeCell ref="S15:T15"/>
    <mergeCell ref="AF5:AF6"/>
    <mergeCell ref="S21:T21"/>
    <mergeCell ref="AG5:AG6"/>
    <mergeCell ref="X5:X8"/>
    <mergeCell ref="Y5:Y8"/>
    <mergeCell ref="Z5:AA6"/>
    <mergeCell ref="AB5:AB8"/>
    <mergeCell ref="S10:T10"/>
    <mergeCell ref="S12:T12"/>
    <mergeCell ref="S13:T13"/>
  </mergeCells>
  <printOptions/>
  <pageMargins left="0.393700787401575" right="0.196850393700787" top="0.19" bottom="0.196850393700787" header="0.196850393700787" footer="0.196850393700787"/>
  <pageSetup horizontalDpi="300" verticalDpi="300" orientation="landscape" paperSize="9" r:id="rId4"/>
  <headerFooter alignWithMargins="0">
    <oddHeader>&amp;L&amp;8&amp;USection 7. Unemployment</oddHeader>
    <oddFooter xml:space="preserve">&amp;L&amp;18 23&amp;R&amp;"Arial Mon,Regular"&amp;18   </oddFooter>
  </headerFooter>
  <legacyDrawing r:id="rId3"/>
  <oleObjects>
    <oleObject progId="Equation.3" shapeId="700912" r:id="rId1"/>
    <oleObject progId="Equation.3" shapeId="2334211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AG40"/>
  <sheetViews>
    <sheetView zoomScalePageLayoutView="0" workbookViewId="0" topLeftCell="B1">
      <selection activeCell="A1" sqref="A1:IV16384"/>
    </sheetView>
  </sheetViews>
  <sheetFormatPr defaultColWidth="9.00390625" defaultRowHeight="12.75"/>
  <cols>
    <col min="1" max="1" width="0.37109375" style="49" hidden="1" customWidth="1"/>
    <col min="2" max="2" width="3.875" style="49" customWidth="1"/>
    <col min="3" max="3" width="4.625" style="49" customWidth="1"/>
    <col min="4" max="4" width="10.125" style="49" customWidth="1"/>
    <col min="5" max="5" width="7.875" style="49" customWidth="1"/>
    <col min="6" max="6" width="7.625" style="49" customWidth="1"/>
    <col min="7" max="7" width="5.875" style="49" customWidth="1"/>
    <col min="8" max="8" width="5.375" style="49" customWidth="1"/>
    <col min="9" max="9" width="5.75390625" style="49" customWidth="1"/>
    <col min="10" max="10" width="5.875" style="49" customWidth="1"/>
    <col min="11" max="11" width="6.625" style="49" customWidth="1"/>
    <col min="12" max="12" width="7.125" style="49" customWidth="1"/>
    <col min="13" max="14" width="6.25390625" style="49" customWidth="1"/>
    <col min="15" max="15" width="5.125" style="49" customWidth="1"/>
    <col min="16" max="16" width="5.75390625" style="49" customWidth="1"/>
    <col min="17" max="17" width="4.875" style="49" customWidth="1"/>
    <col min="18" max="18" width="6.25390625" style="49" customWidth="1"/>
    <col min="19" max="19" width="5.875" style="49" customWidth="1"/>
    <col min="20" max="20" width="5.625" style="49" customWidth="1"/>
    <col min="21" max="22" width="5.75390625" style="49" customWidth="1"/>
    <col min="23" max="23" width="5.375" style="49" customWidth="1"/>
    <col min="24" max="24" width="5.125" style="49" customWidth="1"/>
    <col min="25" max="25" width="14.625" style="49" customWidth="1"/>
    <col min="26" max="26" width="9.125" style="49" customWidth="1"/>
    <col min="27" max="27" width="7.125" style="49" customWidth="1"/>
    <col min="28" max="28" width="6.125" style="49" customWidth="1"/>
    <col min="29" max="29" width="6.625" style="49" customWidth="1"/>
    <col min="30" max="30" width="5.375" style="49" customWidth="1"/>
    <col min="31" max="31" width="5.625" style="49" customWidth="1"/>
    <col min="32" max="32" width="5.25390625" style="49" customWidth="1"/>
    <col min="33" max="16384" width="9.125" style="49" customWidth="1"/>
  </cols>
  <sheetData>
    <row r="2" spans="6:25" ht="12.75">
      <c r="F2" s="327" t="s">
        <v>885</v>
      </c>
      <c r="G2" s="110"/>
      <c r="H2" s="110"/>
      <c r="I2" s="110"/>
      <c r="J2" s="110"/>
      <c r="K2" s="110"/>
      <c r="L2" s="110"/>
      <c r="M2" s="327" t="s">
        <v>886</v>
      </c>
      <c r="W2" s="52"/>
      <c r="X2" s="52"/>
      <c r="Y2" s="52"/>
    </row>
    <row r="3" spans="7:25" ht="10.5">
      <c r="G3" s="174"/>
      <c r="H3" s="174"/>
      <c r="I3" s="174"/>
      <c r="J3" s="174"/>
      <c r="K3" s="174"/>
      <c r="L3" s="174"/>
      <c r="N3" s="110"/>
      <c r="W3" s="52"/>
      <c r="X3" s="52"/>
      <c r="Y3" s="52"/>
    </row>
    <row r="4" spans="15:17" ht="11.25" customHeight="1">
      <c r="O4" s="328"/>
      <c r="P4" s="328"/>
      <c r="Q4" s="328"/>
    </row>
    <row r="5" spans="1:25" ht="12" customHeight="1">
      <c r="A5" s="52"/>
      <c r="B5" s="53"/>
      <c r="C5" s="329"/>
      <c r="D5" s="330" t="s">
        <v>887</v>
      </c>
      <c r="E5" s="290"/>
      <c r="F5" s="730" t="s">
        <v>888</v>
      </c>
      <c r="G5" s="728"/>
      <c r="H5" s="728"/>
      <c r="I5" s="728"/>
      <c r="J5" s="728"/>
      <c r="K5" s="729"/>
      <c r="L5" s="323"/>
      <c r="M5" s="745" t="s">
        <v>889</v>
      </c>
      <c r="N5" s="745"/>
      <c r="O5" s="745"/>
      <c r="P5" s="745"/>
      <c r="Q5" s="745"/>
      <c r="R5" s="745"/>
      <c r="S5" s="730" t="s">
        <v>890</v>
      </c>
      <c r="T5" s="728"/>
      <c r="U5" s="728"/>
      <c r="V5" s="728"/>
      <c r="W5" s="728"/>
      <c r="X5" s="728"/>
      <c r="Y5" s="52"/>
    </row>
    <row r="6" spans="1:30" ht="12.75">
      <c r="A6" s="52"/>
      <c r="B6" s="52" t="s">
        <v>891</v>
      </c>
      <c r="C6" s="331"/>
      <c r="D6" s="332" t="s">
        <v>892</v>
      </c>
      <c r="E6" s="291"/>
      <c r="F6" s="290"/>
      <c r="G6" s="730" t="s">
        <v>893</v>
      </c>
      <c r="H6" s="728"/>
      <c r="I6" s="728"/>
      <c r="J6" s="728"/>
      <c r="K6" s="729"/>
      <c r="L6" s="329"/>
      <c r="M6" s="333"/>
      <c r="N6" s="730" t="s">
        <v>893</v>
      </c>
      <c r="O6" s="801"/>
      <c r="P6" s="801"/>
      <c r="Q6" s="801"/>
      <c r="R6" s="802"/>
      <c r="S6" s="334"/>
      <c r="T6" s="730" t="s">
        <v>893</v>
      </c>
      <c r="U6" s="801"/>
      <c r="V6" s="801"/>
      <c r="W6" s="801"/>
      <c r="X6" s="801"/>
      <c r="Y6" s="272"/>
      <c r="Z6" s="335"/>
      <c r="AA6" s="335"/>
      <c r="AB6" s="335"/>
      <c r="AC6" s="335"/>
      <c r="AD6" s="335"/>
    </row>
    <row r="7" spans="1:32" ht="11.25" customHeight="1">
      <c r="A7" s="52"/>
      <c r="B7" s="52"/>
      <c r="C7" s="331" t="s">
        <v>44</v>
      </c>
      <c r="D7" s="332" t="s">
        <v>894</v>
      </c>
      <c r="E7" s="291"/>
      <c r="F7" s="292" t="s">
        <v>895</v>
      </c>
      <c r="G7" s="53" t="s">
        <v>896</v>
      </c>
      <c r="H7" s="329" t="s">
        <v>897</v>
      </c>
      <c r="I7" s="329" t="s">
        <v>898</v>
      </c>
      <c r="J7" s="329" t="s">
        <v>899</v>
      </c>
      <c r="K7" s="329" t="s">
        <v>900</v>
      </c>
      <c r="L7" s="285"/>
      <c r="M7" s="291"/>
      <c r="N7" s="52" t="s">
        <v>896</v>
      </c>
      <c r="O7" s="331" t="s">
        <v>897</v>
      </c>
      <c r="P7" s="331" t="s">
        <v>898</v>
      </c>
      <c r="Q7" s="331" t="s">
        <v>899</v>
      </c>
      <c r="R7" s="331" t="s">
        <v>900</v>
      </c>
      <c r="S7" s="291"/>
      <c r="T7" s="331" t="s">
        <v>896</v>
      </c>
      <c r="U7" s="331" t="s">
        <v>897</v>
      </c>
      <c r="V7" s="331" t="s">
        <v>898</v>
      </c>
      <c r="W7" s="331" t="s">
        <v>899</v>
      </c>
      <c r="X7" s="331" t="s">
        <v>900</v>
      </c>
      <c r="Y7" s="52"/>
      <c r="AA7" s="52"/>
      <c r="AB7" s="52"/>
      <c r="AC7" s="52"/>
      <c r="AD7" s="52"/>
      <c r="AE7" s="52"/>
      <c r="AF7" s="52"/>
    </row>
    <row r="8" spans="1:32" ht="12" customHeight="1">
      <c r="A8" s="52"/>
      <c r="B8" s="52"/>
      <c r="C8" s="331"/>
      <c r="D8" s="336" t="s">
        <v>901</v>
      </c>
      <c r="E8" s="337" t="s">
        <v>863</v>
      </c>
      <c r="F8" s="293" t="s">
        <v>107</v>
      </c>
      <c r="G8" s="270" t="s">
        <v>902</v>
      </c>
      <c r="H8" s="338" t="s">
        <v>903</v>
      </c>
      <c r="I8" s="338" t="s">
        <v>904</v>
      </c>
      <c r="J8" s="338" t="s">
        <v>905</v>
      </c>
      <c r="K8" s="338" t="s">
        <v>906</v>
      </c>
      <c r="L8" s="339" t="s">
        <v>864</v>
      </c>
      <c r="M8" s="291" t="s">
        <v>105</v>
      </c>
      <c r="N8" s="270" t="s">
        <v>902</v>
      </c>
      <c r="O8" s="338" t="s">
        <v>903</v>
      </c>
      <c r="P8" s="338" t="s">
        <v>904</v>
      </c>
      <c r="Q8" s="338" t="s">
        <v>905</v>
      </c>
      <c r="R8" s="338" t="s">
        <v>906</v>
      </c>
      <c r="S8" s="291" t="s">
        <v>105</v>
      </c>
      <c r="T8" s="338" t="s">
        <v>902</v>
      </c>
      <c r="U8" s="338" t="s">
        <v>903</v>
      </c>
      <c r="V8" s="338" t="s">
        <v>904</v>
      </c>
      <c r="W8" s="338" t="s">
        <v>905</v>
      </c>
      <c r="X8" s="338" t="s">
        <v>906</v>
      </c>
      <c r="Y8" s="52"/>
      <c r="Z8" s="49" t="s">
        <v>529</v>
      </c>
      <c r="AA8" s="52"/>
      <c r="AB8" s="52"/>
      <c r="AC8" s="52"/>
      <c r="AD8" s="340"/>
      <c r="AE8" s="52"/>
      <c r="AF8" s="52"/>
    </row>
    <row r="9" spans="1:32" ht="10.5">
      <c r="A9" s="52"/>
      <c r="B9" s="52"/>
      <c r="C9" s="331"/>
      <c r="D9" s="336" t="s">
        <v>907</v>
      </c>
      <c r="E9" s="292"/>
      <c r="F9" s="292"/>
      <c r="G9" s="52"/>
      <c r="H9" s="331"/>
      <c r="I9" s="331"/>
      <c r="J9" s="331"/>
      <c r="K9" s="331"/>
      <c r="L9" s="331"/>
      <c r="M9" s="341" t="s">
        <v>107</v>
      </c>
      <c r="N9" s="52"/>
      <c r="O9" s="331"/>
      <c r="P9" s="331"/>
      <c r="Q9" s="331"/>
      <c r="R9" s="331"/>
      <c r="S9" s="341" t="s">
        <v>107</v>
      </c>
      <c r="T9" s="331"/>
      <c r="U9" s="331"/>
      <c r="V9" s="331"/>
      <c r="W9" s="331"/>
      <c r="X9" s="331"/>
      <c r="Y9" s="52"/>
      <c r="AA9" s="52"/>
      <c r="AB9" s="52"/>
      <c r="AC9" s="52"/>
      <c r="AD9" s="52"/>
      <c r="AE9" s="52"/>
      <c r="AF9" s="52"/>
    </row>
    <row r="10" spans="1:32" ht="10.5">
      <c r="A10" s="52"/>
      <c r="B10" s="52"/>
      <c r="C10" s="331"/>
      <c r="D10" s="336" t="s">
        <v>908</v>
      </c>
      <c r="E10" s="291"/>
      <c r="F10" s="292"/>
      <c r="G10" s="52"/>
      <c r="H10" s="331"/>
      <c r="I10" s="331"/>
      <c r="J10" s="331"/>
      <c r="K10" s="331"/>
      <c r="L10" s="285"/>
      <c r="M10" s="292"/>
      <c r="N10" s="52"/>
      <c r="O10" s="331"/>
      <c r="P10" s="331"/>
      <c r="Q10" s="331"/>
      <c r="R10" s="331"/>
      <c r="S10" s="292"/>
      <c r="T10" s="331"/>
      <c r="U10" s="331"/>
      <c r="V10" s="331"/>
      <c r="W10" s="331"/>
      <c r="X10" s="331"/>
      <c r="Y10" s="52"/>
      <c r="AA10" s="270"/>
      <c r="AB10" s="270"/>
      <c r="AC10" s="270"/>
      <c r="AD10" s="270"/>
      <c r="AE10" s="270"/>
      <c r="AF10" s="270"/>
    </row>
    <row r="11" spans="1:32" ht="10.5">
      <c r="A11" s="52"/>
      <c r="B11" s="52"/>
      <c r="C11" s="331"/>
      <c r="D11" s="336" t="s">
        <v>909</v>
      </c>
      <c r="E11" s="291"/>
      <c r="F11" s="292"/>
      <c r="G11" s="52"/>
      <c r="H11" s="331"/>
      <c r="I11" s="331"/>
      <c r="J11" s="331"/>
      <c r="K11" s="331"/>
      <c r="L11" s="285"/>
      <c r="M11" s="292"/>
      <c r="N11" s="52"/>
      <c r="O11" s="331"/>
      <c r="P11" s="331"/>
      <c r="Q11" s="331"/>
      <c r="R11" s="331"/>
      <c r="S11" s="292"/>
      <c r="T11" s="331"/>
      <c r="U11" s="331"/>
      <c r="V11" s="331"/>
      <c r="W11" s="331"/>
      <c r="X11" s="331"/>
      <c r="Y11" s="52"/>
      <c r="AA11" s="52"/>
      <c r="AB11" s="52"/>
      <c r="AC11" s="52"/>
      <c r="AD11" s="52"/>
      <c r="AE11" s="52"/>
      <c r="AF11" s="52"/>
    </row>
    <row r="12" spans="1:32" ht="10.5">
      <c r="A12" s="52"/>
      <c r="B12" s="342"/>
      <c r="C12" s="126"/>
      <c r="D12" s="343" t="s">
        <v>910</v>
      </c>
      <c r="E12" s="344"/>
      <c r="F12" s="287" t="s">
        <v>529</v>
      </c>
      <c r="G12" s="50" t="s">
        <v>529</v>
      </c>
      <c r="H12" s="126" t="s">
        <v>529</v>
      </c>
      <c r="I12" s="126" t="s">
        <v>529</v>
      </c>
      <c r="J12" s="126" t="s">
        <v>529</v>
      </c>
      <c r="K12" s="126" t="s">
        <v>529</v>
      </c>
      <c r="L12" s="345"/>
      <c r="M12" s="287" t="s">
        <v>529</v>
      </c>
      <c r="N12" s="50" t="s">
        <v>529</v>
      </c>
      <c r="O12" s="126" t="s">
        <v>529</v>
      </c>
      <c r="P12" s="126" t="s">
        <v>529</v>
      </c>
      <c r="Q12" s="126" t="s">
        <v>529</v>
      </c>
      <c r="R12" s="126" t="s">
        <v>529</v>
      </c>
      <c r="S12" s="287" t="s">
        <v>529</v>
      </c>
      <c r="T12" s="126" t="s">
        <v>529</v>
      </c>
      <c r="U12" s="126" t="s">
        <v>529</v>
      </c>
      <c r="V12" s="126" t="s">
        <v>529</v>
      </c>
      <c r="W12" s="126" t="s">
        <v>529</v>
      </c>
      <c r="X12" s="126" t="s">
        <v>529</v>
      </c>
      <c r="Y12" s="52"/>
      <c r="AA12" s="52"/>
      <c r="AB12" s="52"/>
      <c r="AC12" s="52"/>
      <c r="AD12" s="52"/>
      <c r="AE12" s="52"/>
      <c r="AF12" s="52"/>
    </row>
    <row r="13" spans="2:32" ht="12.75" customHeight="1">
      <c r="B13" s="346" t="s">
        <v>632</v>
      </c>
      <c r="C13" s="347" t="s">
        <v>563</v>
      </c>
      <c r="D13" s="348">
        <f>F13/Z13*100</f>
        <v>0.06811002719038094</v>
      </c>
      <c r="E13" s="52">
        <v>27191</v>
      </c>
      <c r="F13" s="52">
        <f>G13+H13+I13+J13+K13</f>
        <v>127</v>
      </c>
      <c r="G13" s="52"/>
      <c r="H13" s="52">
        <v>18</v>
      </c>
      <c r="I13" s="52">
        <v>34</v>
      </c>
      <c r="J13" s="52">
        <v>29</v>
      </c>
      <c r="K13" s="52">
        <v>46</v>
      </c>
      <c r="L13" s="52">
        <v>0</v>
      </c>
      <c r="M13" s="52">
        <f>N13+O13+P13+Q13+R13</f>
        <v>0</v>
      </c>
      <c r="N13" s="52"/>
      <c r="O13" s="52"/>
      <c r="P13" s="52"/>
      <c r="Q13" s="52"/>
      <c r="R13" s="52"/>
      <c r="S13" s="49">
        <f>U13+V13+W13+X13</f>
        <v>0</v>
      </c>
      <c r="T13" s="52"/>
      <c r="U13" s="52"/>
      <c r="V13" s="52"/>
      <c r="W13" s="52"/>
      <c r="Y13" s="349" t="s">
        <v>911</v>
      </c>
      <c r="Z13" s="350">
        <v>186463</v>
      </c>
      <c r="AA13" s="52"/>
      <c r="AB13" s="52"/>
      <c r="AC13" s="52"/>
      <c r="AD13" s="52"/>
      <c r="AE13" s="52"/>
      <c r="AF13" s="52"/>
    </row>
    <row r="14" spans="2:32" ht="12.75" customHeight="1">
      <c r="B14" s="346" t="s">
        <v>633</v>
      </c>
      <c r="C14" s="347" t="s">
        <v>238</v>
      </c>
      <c r="D14" s="348">
        <f>F14/Z14*100</f>
        <v>0.49712102087043725</v>
      </c>
      <c r="E14" s="52">
        <v>8111</v>
      </c>
      <c r="F14" s="52">
        <f aca="true" t="shared" si="0" ref="F14:F35">G14+H14+I14+J14+K14</f>
        <v>575</v>
      </c>
      <c r="G14" s="52"/>
      <c r="H14" s="52">
        <v>60</v>
      </c>
      <c r="I14" s="52">
        <v>137</v>
      </c>
      <c r="J14" s="52">
        <v>192</v>
      </c>
      <c r="K14" s="52">
        <v>186</v>
      </c>
      <c r="L14" s="52">
        <v>0</v>
      </c>
      <c r="M14" s="52">
        <f aca="true" t="shared" si="1" ref="M14:M35">N14+O14+P14+Q14+R14</f>
        <v>0</v>
      </c>
      <c r="N14" s="52"/>
      <c r="O14" s="52"/>
      <c r="P14" s="52"/>
      <c r="Q14" s="52"/>
      <c r="R14" s="52"/>
      <c r="S14" s="49">
        <f>U14+V14+W14+X14</f>
        <v>102</v>
      </c>
      <c r="T14" s="52"/>
      <c r="U14" s="52">
        <v>11</v>
      </c>
      <c r="V14" s="52">
        <v>20</v>
      </c>
      <c r="W14" s="52">
        <v>45</v>
      </c>
      <c r="X14" s="49">
        <v>26</v>
      </c>
      <c r="Y14" s="349" t="s">
        <v>911</v>
      </c>
      <c r="Z14" s="350">
        <v>115666</v>
      </c>
      <c r="AA14" s="52"/>
      <c r="AB14" s="52"/>
      <c r="AC14" s="52"/>
      <c r="AD14" s="52"/>
      <c r="AE14" s="52"/>
      <c r="AF14" s="52"/>
    </row>
    <row r="15" spans="2:32" ht="12.75" customHeight="1">
      <c r="B15" s="346" t="s">
        <v>634</v>
      </c>
      <c r="C15" s="347" t="s">
        <v>239</v>
      </c>
      <c r="D15" s="348">
        <f>F15/Z15*100</f>
        <v>0.410530350805604</v>
      </c>
      <c r="E15" s="52">
        <v>1243</v>
      </c>
      <c r="F15" s="52">
        <f t="shared" si="0"/>
        <v>332</v>
      </c>
      <c r="G15" s="52"/>
      <c r="H15" s="52">
        <v>9</v>
      </c>
      <c r="I15" s="52">
        <v>140</v>
      </c>
      <c r="J15" s="52">
        <v>99</v>
      </c>
      <c r="K15" s="52">
        <v>84</v>
      </c>
      <c r="L15" s="52">
        <v>0</v>
      </c>
      <c r="M15" s="52">
        <f t="shared" si="1"/>
        <v>2</v>
      </c>
      <c r="N15" s="52"/>
      <c r="O15" s="52"/>
      <c r="P15" s="52">
        <v>2</v>
      </c>
      <c r="Q15" s="52"/>
      <c r="R15" s="52"/>
      <c r="S15" s="49">
        <f>U15+V15+W15+X15</f>
        <v>6</v>
      </c>
      <c r="V15" s="49">
        <v>6</v>
      </c>
      <c r="Y15" s="349" t="s">
        <v>911</v>
      </c>
      <c r="Z15" s="350">
        <v>80871</v>
      </c>
      <c r="AA15" s="52"/>
      <c r="AB15" s="52"/>
      <c r="AC15" s="52"/>
      <c r="AD15" s="52"/>
      <c r="AE15" s="52"/>
      <c r="AF15" s="52"/>
    </row>
    <row r="16" spans="2:32" ht="12.75" customHeight="1">
      <c r="B16" s="346" t="s">
        <v>635</v>
      </c>
      <c r="C16" s="347" t="s">
        <v>240</v>
      </c>
      <c r="D16" s="348">
        <f>F16/Z16*100</f>
        <v>0.21666163490738602</v>
      </c>
      <c r="E16" s="52">
        <v>5260</v>
      </c>
      <c r="F16" s="52">
        <f t="shared" si="0"/>
        <v>366</v>
      </c>
      <c r="G16" s="52"/>
      <c r="H16" s="52">
        <v>15</v>
      </c>
      <c r="I16" s="52">
        <v>74</v>
      </c>
      <c r="J16" s="52">
        <v>124</v>
      </c>
      <c r="K16" s="52">
        <v>153</v>
      </c>
      <c r="L16" s="52">
        <v>0</v>
      </c>
      <c r="M16" s="52">
        <f t="shared" si="1"/>
        <v>0</v>
      </c>
      <c r="N16" s="52"/>
      <c r="O16" s="52"/>
      <c r="P16" s="52"/>
      <c r="Q16" s="52"/>
      <c r="R16" s="52"/>
      <c r="S16" s="49">
        <f>U16+V16+W16+X16</f>
        <v>83</v>
      </c>
      <c r="U16" s="49">
        <v>3</v>
      </c>
      <c r="V16" s="49">
        <v>14</v>
      </c>
      <c r="W16" s="49">
        <v>30</v>
      </c>
      <c r="X16" s="49">
        <v>36</v>
      </c>
      <c r="Y16" s="349" t="s">
        <v>911</v>
      </c>
      <c r="Z16" s="351">
        <v>168927</v>
      </c>
      <c r="AA16" s="52"/>
      <c r="AB16" s="52"/>
      <c r="AC16" s="52"/>
      <c r="AD16" s="52"/>
      <c r="AE16" s="52"/>
      <c r="AF16" s="52"/>
    </row>
    <row r="17" spans="2:32" ht="10.5" customHeight="1">
      <c r="B17" s="346"/>
      <c r="C17" s="347"/>
      <c r="F17" s="52"/>
      <c r="M17" s="52"/>
      <c r="Y17" s="346"/>
      <c r="AA17" s="52"/>
      <c r="AB17" s="52"/>
      <c r="AC17" s="52"/>
      <c r="AD17" s="52"/>
      <c r="AE17" s="52"/>
      <c r="AF17" s="52"/>
    </row>
    <row r="18" spans="2:32" ht="12.75" customHeight="1">
      <c r="B18" s="346" t="s">
        <v>636</v>
      </c>
      <c r="C18" s="347" t="s">
        <v>241</v>
      </c>
      <c r="D18" s="348">
        <f>F18/Z18*100</f>
        <v>0.27651701014066077</v>
      </c>
      <c r="E18" s="52">
        <v>15667</v>
      </c>
      <c r="F18" s="52">
        <f t="shared" si="0"/>
        <v>541</v>
      </c>
      <c r="G18" s="52"/>
      <c r="H18" s="52">
        <v>62</v>
      </c>
      <c r="I18" s="52">
        <v>123</v>
      </c>
      <c r="J18" s="52">
        <v>224</v>
      </c>
      <c r="K18" s="52">
        <v>132</v>
      </c>
      <c r="L18" s="52">
        <v>0</v>
      </c>
      <c r="M18" s="52">
        <f t="shared" si="1"/>
        <v>0</v>
      </c>
      <c r="N18" s="52"/>
      <c r="O18" s="52"/>
      <c r="P18" s="52"/>
      <c r="Q18" s="52"/>
      <c r="R18" s="52"/>
      <c r="S18" s="49">
        <f>U18+V18+W18+X18</f>
        <v>109</v>
      </c>
      <c r="U18" s="49">
        <v>2</v>
      </c>
      <c r="V18" s="49">
        <v>26</v>
      </c>
      <c r="W18" s="49">
        <v>46</v>
      </c>
      <c r="X18" s="49">
        <v>35</v>
      </c>
      <c r="Y18" s="349" t="s">
        <v>911</v>
      </c>
      <c r="Z18" s="351">
        <v>195648</v>
      </c>
      <c r="AA18" s="52"/>
      <c r="AB18" s="52"/>
      <c r="AC18" s="52"/>
      <c r="AD18" s="52"/>
      <c r="AE18" s="52"/>
      <c r="AF18" s="52"/>
    </row>
    <row r="19" spans="2:32" ht="12.75" customHeight="1">
      <c r="B19" s="346" t="s">
        <v>637</v>
      </c>
      <c r="C19" s="347" t="s">
        <v>242</v>
      </c>
      <c r="D19" s="348">
        <f aca="true" t="shared" si="2" ref="D19:D37">F19/Z19*100</f>
        <v>0.10927966487569438</v>
      </c>
      <c r="E19" s="52">
        <v>6131</v>
      </c>
      <c r="F19" s="52">
        <f t="shared" si="0"/>
        <v>288</v>
      </c>
      <c r="G19" s="52"/>
      <c r="H19" s="52">
        <v>7</v>
      </c>
      <c r="I19" s="52">
        <v>17</v>
      </c>
      <c r="J19" s="52">
        <v>182</v>
      </c>
      <c r="K19" s="52">
        <v>82</v>
      </c>
      <c r="L19" s="52">
        <v>125</v>
      </c>
      <c r="M19" s="52">
        <f t="shared" si="1"/>
        <v>0</v>
      </c>
      <c r="N19" s="52"/>
      <c r="O19" s="52"/>
      <c r="P19" s="52"/>
      <c r="Q19" s="52"/>
      <c r="R19" s="52"/>
      <c r="S19" s="49">
        <f>U19+V19+W19+X19</f>
        <v>32</v>
      </c>
      <c r="U19" s="49">
        <v>1</v>
      </c>
      <c r="V19" s="49">
        <v>2</v>
      </c>
      <c r="W19" s="49">
        <v>20</v>
      </c>
      <c r="X19" s="49">
        <v>9</v>
      </c>
      <c r="Y19" s="349" t="s">
        <v>911</v>
      </c>
      <c r="Z19" s="351">
        <v>263544</v>
      </c>
      <c r="AA19" s="52"/>
      <c r="AB19" s="52"/>
      <c r="AC19" s="52"/>
      <c r="AD19" s="52"/>
      <c r="AE19" s="52"/>
      <c r="AF19" s="52"/>
    </row>
    <row r="20" spans="2:32" ht="12.75" customHeight="1">
      <c r="B20" s="346" t="s">
        <v>353</v>
      </c>
      <c r="C20" s="347" t="s">
        <v>243</v>
      </c>
      <c r="D20" s="348">
        <f t="shared" si="2"/>
        <v>0.0989593309072336</v>
      </c>
      <c r="E20" s="52">
        <v>6983</v>
      </c>
      <c r="F20" s="52">
        <f t="shared" si="0"/>
        <v>124</v>
      </c>
      <c r="G20" s="52"/>
      <c r="H20" s="52">
        <v>3</v>
      </c>
      <c r="I20" s="52">
        <v>43</v>
      </c>
      <c r="J20" s="52">
        <v>58</v>
      </c>
      <c r="K20" s="52">
        <v>20</v>
      </c>
      <c r="L20" s="52">
        <v>82</v>
      </c>
      <c r="M20" s="52">
        <f t="shared" si="1"/>
        <v>0</v>
      </c>
      <c r="N20" s="52"/>
      <c r="O20" s="52"/>
      <c r="P20" s="52"/>
      <c r="Q20" s="52"/>
      <c r="R20" s="52"/>
      <c r="S20" s="49">
        <f>U20+V20+W20+X20</f>
        <v>0</v>
      </c>
      <c r="Y20" s="349" t="s">
        <v>911</v>
      </c>
      <c r="Z20" s="351">
        <v>125304</v>
      </c>
      <c r="AA20" s="52"/>
      <c r="AB20" s="52"/>
      <c r="AC20" s="52"/>
      <c r="AD20" s="52"/>
      <c r="AE20" s="52"/>
      <c r="AF20" s="52"/>
    </row>
    <row r="21" spans="2:32" ht="12.75" customHeight="1">
      <c r="B21" s="346" t="s">
        <v>354</v>
      </c>
      <c r="C21" s="347" t="s">
        <v>244</v>
      </c>
      <c r="D21" s="348">
        <f t="shared" si="2"/>
        <v>0.21992033736715583</v>
      </c>
      <c r="E21" s="52">
        <v>9518</v>
      </c>
      <c r="F21" s="52">
        <f t="shared" si="0"/>
        <v>376</v>
      </c>
      <c r="G21" s="52"/>
      <c r="H21" s="52">
        <v>3</v>
      </c>
      <c r="I21" s="52">
        <v>81</v>
      </c>
      <c r="J21" s="52">
        <v>213</v>
      </c>
      <c r="K21" s="52">
        <v>79</v>
      </c>
      <c r="L21" s="52">
        <v>0</v>
      </c>
      <c r="M21" s="52">
        <f t="shared" si="1"/>
        <v>0</v>
      </c>
      <c r="N21" s="52"/>
      <c r="O21" s="52"/>
      <c r="P21" s="52"/>
      <c r="Q21" s="52"/>
      <c r="R21" s="52"/>
      <c r="S21" s="49">
        <f>U21+V21+W21+X21</f>
        <v>38</v>
      </c>
      <c r="V21" s="49">
        <v>4</v>
      </c>
      <c r="W21" s="49">
        <v>28</v>
      </c>
      <c r="X21" s="49">
        <v>6</v>
      </c>
      <c r="Y21" s="349" t="s">
        <v>911</v>
      </c>
      <c r="Z21" s="351">
        <v>170971</v>
      </c>
      <c r="AA21" s="52"/>
      <c r="AB21" s="52"/>
      <c r="AC21" s="52"/>
      <c r="AD21" s="52"/>
      <c r="AE21" s="52"/>
      <c r="AF21" s="52"/>
    </row>
    <row r="22" spans="2:32" ht="10.5" customHeight="1">
      <c r="B22" s="346"/>
      <c r="C22" s="347"/>
      <c r="D22" s="348"/>
      <c r="F22" s="52"/>
      <c r="M22" s="52"/>
      <c r="Y22" s="346"/>
      <c r="AA22" s="52"/>
      <c r="AB22" s="52"/>
      <c r="AC22" s="52"/>
      <c r="AD22" s="52"/>
      <c r="AE22" s="52"/>
      <c r="AF22" s="52"/>
    </row>
    <row r="23" spans="2:32" ht="12.75" customHeight="1">
      <c r="B23" s="346" t="s">
        <v>344</v>
      </c>
      <c r="C23" s="347" t="s">
        <v>245</v>
      </c>
      <c r="D23" s="348">
        <f t="shared" si="2"/>
        <v>0.7911787023820264</v>
      </c>
      <c r="E23" s="52">
        <v>4814</v>
      </c>
      <c r="F23" s="52">
        <f t="shared" si="0"/>
        <v>1491</v>
      </c>
      <c r="G23" s="52"/>
      <c r="H23" s="52">
        <v>82</v>
      </c>
      <c r="I23" s="52">
        <v>153</v>
      </c>
      <c r="J23" s="52">
        <v>702</v>
      </c>
      <c r="K23" s="52">
        <v>554</v>
      </c>
      <c r="L23" s="52">
        <v>0</v>
      </c>
      <c r="M23" s="52">
        <f t="shared" si="1"/>
        <v>0</v>
      </c>
      <c r="N23" s="52"/>
      <c r="O23" s="52"/>
      <c r="P23" s="52"/>
      <c r="Q23" s="52"/>
      <c r="R23" s="52"/>
      <c r="S23" s="49">
        <f>U23+V23+W23+X23</f>
        <v>580</v>
      </c>
      <c r="U23" s="49">
        <v>20</v>
      </c>
      <c r="V23" s="49">
        <v>62</v>
      </c>
      <c r="W23" s="49">
        <v>250</v>
      </c>
      <c r="X23" s="49">
        <v>248</v>
      </c>
      <c r="Y23" s="349" t="s">
        <v>911</v>
      </c>
      <c r="Z23" s="351">
        <v>188453</v>
      </c>
      <c r="AA23" s="52"/>
      <c r="AB23" s="52"/>
      <c r="AC23" s="52"/>
      <c r="AD23" s="52"/>
      <c r="AE23" s="52"/>
      <c r="AF23" s="52"/>
    </row>
    <row r="24" spans="2:32" ht="12.75" customHeight="1">
      <c r="B24" s="346" t="s">
        <v>345</v>
      </c>
      <c r="C24" s="347" t="s">
        <v>246</v>
      </c>
      <c r="D24" s="348">
        <f t="shared" si="2"/>
        <v>0.056460636670670236</v>
      </c>
      <c r="E24" s="52">
        <v>17290</v>
      </c>
      <c r="F24" s="52">
        <f t="shared" si="0"/>
        <v>110</v>
      </c>
      <c r="G24" s="52"/>
      <c r="H24" s="52">
        <v>12</v>
      </c>
      <c r="I24" s="52">
        <v>11</v>
      </c>
      <c r="J24" s="52">
        <v>41</v>
      </c>
      <c r="K24" s="52">
        <v>46</v>
      </c>
      <c r="L24" s="52">
        <v>0</v>
      </c>
      <c r="M24" s="52">
        <f t="shared" si="1"/>
        <v>0</v>
      </c>
      <c r="N24" s="52"/>
      <c r="O24" s="52"/>
      <c r="P24" s="52"/>
      <c r="Q24" s="52"/>
      <c r="R24" s="52"/>
      <c r="S24" s="49">
        <f>U24+V24+W24+X24</f>
        <v>17</v>
      </c>
      <c r="U24" s="49">
        <v>3</v>
      </c>
      <c r="V24" s="49">
        <v>3</v>
      </c>
      <c r="W24" s="49">
        <v>2</v>
      </c>
      <c r="X24" s="49">
        <v>9</v>
      </c>
      <c r="Y24" s="349" t="s">
        <v>911</v>
      </c>
      <c r="Z24" s="351">
        <v>194826</v>
      </c>
      <c r="AA24" s="52"/>
      <c r="AB24" s="52"/>
      <c r="AC24" s="52"/>
      <c r="AD24" s="52"/>
      <c r="AE24" s="52"/>
      <c r="AF24" s="52"/>
    </row>
    <row r="25" spans="2:32" ht="12.75" customHeight="1">
      <c r="B25" s="346" t="s">
        <v>603</v>
      </c>
      <c r="C25" s="347" t="s">
        <v>247</v>
      </c>
      <c r="D25" s="348">
        <f t="shared" si="2"/>
        <v>0.5970688133508063</v>
      </c>
      <c r="E25" s="52">
        <v>5470</v>
      </c>
      <c r="F25" s="52">
        <f t="shared" si="0"/>
        <v>893</v>
      </c>
      <c r="G25" s="52"/>
      <c r="H25" s="52">
        <v>45</v>
      </c>
      <c r="I25" s="52">
        <v>53</v>
      </c>
      <c r="J25" s="52">
        <v>442</v>
      </c>
      <c r="K25" s="52">
        <v>353</v>
      </c>
      <c r="L25" s="52">
        <v>0</v>
      </c>
      <c r="M25" s="52">
        <f t="shared" si="1"/>
        <v>0</v>
      </c>
      <c r="N25" s="52"/>
      <c r="O25" s="52"/>
      <c r="P25" s="52"/>
      <c r="Q25" s="52"/>
      <c r="R25" s="52"/>
      <c r="S25" s="49">
        <f>T25+U25+V25+W25+X25</f>
        <v>199</v>
      </c>
      <c r="U25" s="49">
        <v>13</v>
      </c>
      <c r="V25" s="49">
        <v>16</v>
      </c>
      <c r="W25" s="49">
        <v>82</v>
      </c>
      <c r="X25" s="49">
        <v>88</v>
      </c>
      <c r="Y25" s="349" t="s">
        <v>911</v>
      </c>
      <c r="Z25" s="351">
        <v>149564</v>
      </c>
      <c r="AA25" s="52"/>
      <c r="AB25" s="52"/>
      <c r="AC25" s="52"/>
      <c r="AD25" s="52"/>
      <c r="AE25" s="52"/>
      <c r="AF25" s="52"/>
    </row>
    <row r="26" spans="2:32" ht="12.75" customHeight="1">
      <c r="B26" s="346" t="s">
        <v>355</v>
      </c>
      <c r="C26" s="347" t="s">
        <v>248</v>
      </c>
      <c r="D26" s="348">
        <f t="shared" si="2"/>
        <v>0.39421383153579687</v>
      </c>
      <c r="E26" s="52">
        <v>7005</v>
      </c>
      <c r="F26" s="52">
        <f t="shared" si="0"/>
        <v>602</v>
      </c>
      <c r="G26" s="52"/>
      <c r="H26" s="52">
        <v>5</v>
      </c>
      <c r="I26" s="52">
        <v>5</v>
      </c>
      <c r="J26" s="52">
        <v>292</v>
      </c>
      <c r="K26" s="52">
        <v>300</v>
      </c>
      <c r="L26" s="52">
        <v>20</v>
      </c>
      <c r="M26" s="52">
        <f t="shared" si="1"/>
        <v>0</v>
      </c>
      <c r="N26" s="52"/>
      <c r="O26" s="52"/>
      <c r="P26" s="52"/>
      <c r="Q26" s="52"/>
      <c r="R26" s="52"/>
      <c r="S26" s="49">
        <f>U26+V26+W26+X26</f>
        <v>0</v>
      </c>
      <c r="Y26" s="349" t="s">
        <v>911</v>
      </c>
      <c r="Z26" s="351">
        <v>152709</v>
      </c>
      <c r="AA26" s="52"/>
      <c r="AB26" s="52"/>
      <c r="AC26" s="52"/>
      <c r="AD26" s="52"/>
      <c r="AE26" s="52"/>
      <c r="AF26" s="52"/>
    </row>
    <row r="27" spans="2:32" ht="10.5" customHeight="1">
      <c r="B27" s="346"/>
      <c r="C27" s="347"/>
      <c r="D27" s="348"/>
      <c r="F27" s="52"/>
      <c r="M27" s="52"/>
      <c r="Y27" s="346"/>
      <c r="AA27" s="52"/>
      <c r="AB27" s="52"/>
      <c r="AC27" s="52"/>
      <c r="AD27" s="52"/>
      <c r="AE27" s="52"/>
      <c r="AF27" s="52"/>
    </row>
    <row r="28" spans="2:32" ht="12.75" customHeight="1">
      <c r="B28" s="346" t="s">
        <v>356</v>
      </c>
      <c r="C28" s="347" t="s">
        <v>249</v>
      </c>
      <c r="D28" s="348">
        <f t="shared" si="2"/>
        <v>4.343692805231266</v>
      </c>
      <c r="E28" s="52">
        <v>7398</v>
      </c>
      <c r="F28" s="52">
        <f t="shared" si="0"/>
        <v>9778</v>
      </c>
      <c r="G28" s="52"/>
      <c r="H28" s="52">
        <v>196</v>
      </c>
      <c r="I28" s="52">
        <v>145</v>
      </c>
      <c r="J28" s="52">
        <v>7782</v>
      </c>
      <c r="K28" s="52">
        <v>1655</v>
      </c>
      <c r="L28" s="52">
        <v>0</v>
      </c>
      <c r="M28" s="52">
        <f t="shared" si="1"/>
        <v>0</v>
      </c>
      <c r="N28" s="52"/>
      <c r="O28" s="52"/>
      <c r="P28" s="52"/>
      <c r="Q28" s="52"/>
      <c r="R28" s="52"/>
      <c r="S28" s="49">
        <f>U28+V28+W28+X28</f>
        <v>1890</v>
      </c>
      <c r="U28" s="49">
        <v>20</v>
      </c>
      <c r="V28" s="49">
        <v>12</v>
      </c>
      <c r="W28" s="49">
        <v>1673</v>
      </c>
      <c r="X28" s="49">
        <v>185</v>
      </c>
      <c r="Y28" s="349" t="s">
        <v>911</v>
      </c>
      <c r="Z28" s="351">
        <v>225108</v>
      </c>
      <c r="AA28" s="52"/>
      <c r="AB28" s="52"/>
      <c r="AC28" s="52"/>
      <c r="AD28" s="52"/>
      <c r="AE28" s="52"/>
      <c r="AF28" s="52"/>
    </row>
    <row r="29" spans="2:32" ht="12.75" customHeight="1">
      <c r="B29" s="346" t="s">
        <v>357</v>
      </c>
      <c r="C29" s="347" t="s">
        <v>250</v>
      </c>
      <c r="D29" s="348">
        <f t="shared" si="2"/>
        <v>0</v>
      </c>
      <c r="E29" s="52">
        <v>103710</v>
      </c>
      <c r="F29" s="52">
        <f t="shared" si="0"/>
        <v>0</v>
      </c>
      <c r="G29" s="52"/>
      <c r="H29" s="52"/>
      <c r="I29" s="52"/>
      <c r="J29" s="52"/>
      <c r="K29" s="52"/>
      <c r="L29" s="52">
        <v>0</v>
      </c>
      <c r="M29" s="52">
        <f t="shared" si="1"/>
        <v>0</v>
      </c>
      <c r="N29" s="52"/>
      <c r="O29" s="52"/>
      <c r="P29" s="52"/>
      <c r="Q29" s="52"/>
      <c r="R29" s="52"/>
      <c r="S29" s="49">
        <f>U29+V29+W29+X29+T29</f>
        <v>0</v>
      </c>
      <c r="Y29" s="349" t="s">
        <v>911</v>
      </c>
      <c r="Z29" s="351">
        <v>107441</v>
      </c>
      <c r="AA29" s="52"/>
      <c r="AB29" s="52"/>
      <c r="AC29" s="52"/>
      <c r="AD29" s="52"/>
      <c r="AE29" s="52"/>
      <c r="AF29" s="52"/>
    </row>
    <row r="30" spans="2:32" ht="12.75" customHeight="1">
      <c r="B30" s="346" t="s">
        <v>358</v>
      </c>
      <c r="C30" s="347" t="s">
        <v>251</v>
      </c>
      <c r="D30" s="348">
        <f t="shared" si="2"/>
        <v>0.10773059920502247</v>
      </c>
      <c r="E30" s="52">
        <v>54522</v>
      </c>
      <c r="F30" s="52">
        <f t="shared" si="0"/>
        <v>116</v>
      </c>
      <c r="G30" s="52"/>
      <c r="H30" s="52">
        <v>13</v>
      </c>
      <c r="I30" s="52">
        <v>25</v>
      </c>
      <c r="J30" s="52">
        <v>51</v>
      </c>
      <c r="K30" s="52">
        <v>27</v>
      </c>
      <c r="L30" s="52">
        <v>824</v>
      </c>
      <c r="M30" s="52">
        <f t="shared" si="1"/>
        <v>0</v>
      </c>
      <c r="N30" s="52"/>
      <c r="O30" s="52"/>
      <c r="P30" s="52"/>
      <c r="Q30" s="52"/>
      <c r="R30" s="52"/>
      <c r="S30" s="49">
        <f>U30+V30+W30+X30</f>
        <v>0</v>
      </c>
      <c r="Y30" s="349" t="s">
        <v>911</v>
      </c>
      <c r="Z30" s="351">
        <v>107676</v>
      </c>
      <c r="AA30" s="52"/>
      <c r="AB30" s="52"/>
      <c r="AC30" s="52"/>
      <c r="AD30" s="52"/>
      <c r="AE30" s="52"/>
      <c r="AF30" s="52"/>
    </row>
    <row r="31" spans="2:32" ht="12.75" customHeight="1">
      <c r="B31" s="346" t="s">
        <v>359</v>
      </c>
      <c r="C31" s="347" t="s">
        <v>252</v>
      </c>
      <c r="D31" s="348">
        <f t="shared" si="2"/>
        <v>0.07411982705373688</v>
      </c>
      <c r="E31" s="52">
        <v>56682</v>
      </c>
      <c r="F31" s="52">
        <f t="shared" si="0"/>
        <v>36</v>
      </c>
      <c r="G31" s="52"/>
      <c r="H31" s="52">
        <v>3</v>
      </c>
      <c r="I31" s="52">
        <v>5</v>
      </c>
      <c r="J31" s="52">
        <v>15</v>
      </c>
      <c r="K31" s="52">
        <v>13</v>
      </c>
      <c r="L31" s="52">
        <v>0</v>
      </c>
      <c r="M31" s="52">
        <f t="shared" si="1"/>
        <v>0</v>
      </c>
      <c r="N31" s="52"/>
      <c r="O31" s="52"/>
      <c r="P31" s="52"/>
      <c r="Q31" s="52"/>
      <c r="R31" s="52"/>
      <c r="S31" s="49">
        <f>U31+V31+W31+X31</f>
        <v>25</v>
      </c>
      <c r="U31" s="49">
        <v>2</v>
      </c>
      <c r="V31" s="49">
        <v>5</v>
      </c>
      <c r="W31" s="49">
        <v>12</v>
      </c>
      <c r="X31" s="49">
        <v>6</v>
      </c>
      <c r="Y31" s="349" t="s">
        <v>912</v>
      </c>
      <c r="Z31" s="351">
        <v>48570</v>
      </c>
      <c r="AA31" s="52"/>
      <c r="AB31" s="52"/>
      <c r="AC31" s="52"/>
      <c r="AD31" s="52"/>
      <c r="AE31" s="52"/>
      <c r="AF31" s="52"/>
    </row>
    <row r="32" spans="2:32" ht="10.5" customHeight="1">
      <c r="B32" s="346"/>
      <c r="C32" s="347"/>
      <c r="D32" s="348"/>
      <c r="F32" s="52"/>
      <c r="M32" s="52"/>
      <c r="Y32" s="346"/>
      <c r="AA32" s="52"/>
      <c r="AB32" s="52"/>
      <c r="AC32" s="52"/>
      <c r="AD32" s="52"/>
      <c r="AE32" s="52"/>
      <c r="AF32" s="52"/>
    </row>
    <row r="33" spans="2:32" ht="12.75" customHeight="1">
      <c r="B33" s="346" t="s">
        <v>360</v>
      </c>
      <c r="C33" s="347" t="s">
        <v>253</v>
      </c>
      <c r="D33" s="348">
        <f t="shared" si="2"/>
        <v>0.47762342979110534</v>
      </c>
      <c r="E33" s="52">
        <v>12590</v>
      </c>
      <c r="F33" s="52">
        <f t="shared" si="0"/>
        <v>273</v>
      </c>
      <c r="G33" s="52"/>
      <c r="H33" s="52">
        <v>27</v>
      </c>
      <c r="I33" s="52">
        <v>61</v>
      </c>
      <c r="J33" s="52">
        <v>86</v>
      </c>
      <c r="K33" s="52">
        <v>99</v>
      </c>
      <c r="L33" s="52">
        <v>0</v>
      </c>
      <c r="M33" s="52">
        <f t="shared" si="1"/>
        <v>13</v>
      </c>
      <c r="N33" s="52"/>
      <c r="O33" s="52"/>
      <c r="P33" s="52">
        <v>8</v>
      </c>
      <c r="Q33" s="52">
        <v>5</v>
      </c>
      <c r="R33" s="52"/>
      <c r="S33" s="49">
        <f>U33+V33+W33+X33</f>
        <v>88</v>
      </c>
      <c r="U33" s="49">
        <v>8</v>
      </c>
      <c r="V33" s="49">
        <v>16</v>
      </c>
      <c r="W33" s="49">
        <v>28</v>
      </c>
      <c r="X33" s="49">
        <v>36</v>
      </c>
      <c r="Y33" s="349" t="s">
        <v>911</v>
      </c>
      <c r="Z33" s="351">
        <v>57158</v>
      </c>
      <c r="AA33" s="52"/>
      <c r="AB33" s="52"/>
      <c r="AC33" s="52"/>
      <c r="AD33" s="52"/>
      <c r="AE33" s="52"/>
      <c r="AF33" s="52"/>
    </row>
    <row r="34" spans="2:32" ht="12.75" customHeight="1">
      <c r="B34" s="346" t="s">
        <v>361</v>
      </c>
      <c r="C34" s="347" t="s">
        <v>254</v>
      </c>
      <c r="D34" s="348">
        <f t="shared" si="2"/>
        <v>0.06886773344136116</v>
      </c>
      <c r="E34" s="52">
        <v>18766</v>
      </c>
      <c r="F34" s="52">
        <f t="shared" si="0"/>
        <v>51</v>
      </c>
      <c r="G34" s="52"/>
      <c r="H34" s="52">
        <v>2</v>
      </c>
      <c r="I34" s="52">
        <v>2</v>
      </c>
      <c r="J34" s="52">
        <v>23</v>
      </c>
      <c r="K34" s="52">
        <v>24</v>
      </c>
      <c r="L34" s="52">
        <v>0</v>
      </c>
      <c r="M34" s="52">
        <f t="shared" si="1"/>
        <v>0</v>
      </c>
      <c r="N34" s="52"/>
      <c r="O34" s="52"/>
      <c r="P34" s="52"/>
      <c r="Q34" s="52"/>
      <c r="R34" s="52"/>
      <c r="S34" s="49">
        <f>U34+V34+W34+X34</f>
        <v>0</v>
      </c>
      <c r="Y34" s="349" t="s">
        <v>911</v>
      </c>
      <c r="Z34" s="351">
        <v>74055</v>
      </c>
      <c r="AA34" s="52"/>
      <c r="AB34" s="52"/>
      <c r="AC34" s="52"/>
      <c r="AD34" s="52"/>
      <c r="AE34" s="52"/>
      <c r="AF34" s="52"/>
    </row>
    <row r="35" spans="2:32" ht="12.75" customHeight="1">
      <c r="B35" s="346" t="s">
        <v>362</v>
      </c>
      <c r="C35" s="347" t="s">
        <v>255</v>
      </c>
      <c r="D35" s="348">
        <f t="shared" si="2"/>
        <v>1.265306738739827</v>
      </c>
      <c r="E35" s="52">
        <v>3093</v>
      </c>
      <c r="F35" s="52">
        <f t="shared" si="0"/>
        <v>838</v>
      </c>
      <c r="G35" s="52"/>
      <c r="H35" s="52">
        <v>35</v>
      </c>
      <c r="I35" s="52">
        <v>359</v>
      </c>
      <c r="J35" s="52">
        <v>252</v>
      </c>
      <c r="K35" s="52">
        <v>192</v>
      </c>
      <c r="L35" s="52">
        <v>0</v>
      </c>
      <c r="M35" s="52">
        <f t="shared" si="1"/>
        <v>356</v>
      </c>
      <c r="N35" s="52"/>
      <c r="O35" s="52">
        <v>19</v>
      </c>
      <c r="P35" s="52">
        <v>180</v>
      </c>
      <c r="Q35" s="52">
        <v>106</v>
      </c>
      <c r="R35" s="52">
        <v>51</v>
      </c>
      <c r="S35" s="49">
        <f>U35+V35+W35+X35</f>
        <v>418</v>
      </c>
      <c r="U35" s="49">
        <v>18</v>
      </c>
      <c r="V35" s="49">
        <v>141</v>
      </c>
      <c r="W35" s="49">
        <v>180</v>
      </c>
      <c r="X35" s="49">
        <v>79</v>
      </c>
      <c r="Y35" s="349" t="s">
        <v>911</v>
      </c>
      <c r="Z35" s="351">
        <v>66229</v>
      </c>
      <c r="AA35" s="52"/>
      <c r="AB35" s="52"/>
      <c r="AC35" s="52"/>
      <c r="AD35" s="52"/>
      <c r="AE35" s="52"/>
      <c r="AF35" s="52"/>
    </row>
    <row r="36" spans="2:33" ht="10.5" customHeight="1">
      <c r="B36" s="352"/>
      <c r="C36" s="209"/>
      <c r="D36" s="348"/>
      <c r="AA36" s="52"/>
      <c r="AB36" s="52"/>
      <c r="AC36" s="52"/>
      <c r="AD36" s="52"/>
      <c r="AE36" s="52"/>
      <c r="AF36" s="52"/>
      <c r="AG36" s="349"/>
    </row>
    <row r="37" spans="2:32" ht="21.75" customHeight="1">
      <c r="B37" s="353" t="s">
        <v>215</v>
      </c>
      <c r="C37" s="354" t="s">
        <v>107</v>
      </c>
      <c r="D37" s="355">
        <f t="shared" si="2"/>
        <v>0.6314238333103785</v>
      </c>
      <c r="E37" s="356">
        <f>SUM(E13:E36)</f>
        <v>371444</v>
      </c>
      <c r="F37" s="356">
        <f aca="true" t="shared" si="3" ref="F37:K37">SUM(F13:F35)</f>
        <v>16917</v>
      </c>
      <c r="G37" s="356">
        <f t="shared" si="3"/>
        <v>0</v>
      </c>
      <c r="H37" s="356">
        <f t="shared" si="3"/>
        <v>597</v>
      </c>
      <c r="I37" s="356">
        <f t="shared" si="3"/>
        <v>1468</v>
      </c>
      <c r="J37" s="356">
        <f t="shared" si="3"/>
        <v>10807</v>
      </c>
      <c r="K37" s="356">
        <f t="shared" si="3"/>
        <v>4045</v>
      </c>
      <c r="L37" s="357">
        <f aca="true" t="shared" si="4" ref="L37:X37">SUM(L13:L36)</f>
        <v>1051</v>
      </c>
      <c r="M37" s="357">
        <f t="shared" si="4"/>
        <v>371</v>
      </c>
      <c r="N37" s="357">
        <f t="shared" si="4"/>
        <v>0</v>
      </c>
      <c r="O37" s="357">
        <f t="shared" si="4"/>
        <v>19</v>
      </c>
      <c r="P37" s="357">
        <f t="shared" si="4"/>
        <v>190</v>
      </c>
      <c r="Q37" s="357">
        <f t="shared" si="4"/>
        <v>111</v>
      </c>
      <c r="R37" s="357">
        <f t="shared" si="4"/>
        <v>51</v>
      </c>
      <c r="S37" s="357">
        <f t="shared" si="4"/>
        <v>3587</v>
      </c>
      <c r="T37" s="357">
        <f t="shared" si="4"/>
        <v>0</v>
      </c>
      <c r="U37" s="357">
        <f t="shared" si="4"/>
        <v>101</v>
      </c>
      <c r="V37" s="357">
        <f t="shared" si="4"/>
        <v>327</v>
      </c>
      <c r="W37" s="357">
        <f t="shared" si="4"/>
        <v>2396</v>
      </c>
      <c r="X37" s="357">
        <f t="shared" si="4"/>
        <v>763</v>
      </c>
      <c r="Y37" s="110"/>
      <c r="Z37" s="49">
        <f>SUM(Z13:Z35)</f>
        <v>2679183</v>
      </c>
      <c r="AA37" s="255"/>
      <c r="AB37" s="255"/>
      <c r="AC37" s="255"/>
      <c r="AD37" s="255"/>
      <c r="AE37" s="255"/>
      <c r="AF37" s="255"/>
    </row>
    <row r="38" spans="2:32" ht="21.75" customHeight="1">
      <c r="B38" s="358" t="s">
        <v>799</v>
      </c>
      <c r="C38" s="359" t="s">
        <v>913</v>
      </c>
      <c r="D38" s="360"/>
      <c r="E38" s="361"/>
      <c r="F38" s="361">
        <v>371444</v>
      </c>
      <c r="G38" s="361">
        <v>3</v>
      </c>
      <c r="H38" s="361">
        <v>27984</v>
      </c>
      <c r="I38" s="361">
        <v>48840</v>
      </c>
      <c r="J38" s="361">
        <v>134128</v>
      </c>
      <c r="K38" s="361">
        <v>160489</v>
      </c>
      <c r="L38" s="361"/>
      <c r="M38" s="361">
        <v>1051</v>
      </c>
      <c r="N38" s="361">
        <v>2</v>
      </c>
      <c r="O38" s="361">
        <v>220</v>
      </c>
      <c r="P38" s="361">
        <v>221</v>
      </c>
      <c r="Q38" s="361">
        <v>260</v>
      </c>
      <c r="R38" s="361">
        <v>348</v>
      </c>
      <c r="S38" s="361">
        <v>105676</v>
      </c>
      <c r="T38" s="361">
        <v>0</v>
      </c>
      <c r="U38" s="361">
        <v>8177</v>
      </c>
      <c r="V38" s="361">
        <v>17713</v>
      </c>
      <c r="W38" s="361">
        <v>34222</v>
      </c>
      <c r="X38" s="361">
        <v>45564</v>
      </c>
      <c r="Y38" s="52"/>
      <c r="AA38" s="52"/>
      <c r="AB38" s="52"/>
      <c r="AC38" s="52"/>
      <c r="AD38" s="52"/>
      <c r="AE38" s="52"/>
      <c r="AF38" s="52"/>
    </row>
    <row r="39" spans="24:25" ht="10.5">
      <c r="X39" s="52"/>
      <c r="Y39" s="52"/>
    </row>
    <row r="40" spans="24:25" ht="10.5">
      <c r="X40" s="52"/>
      <c r="Y40" s="52"/>
    </row>
  </sheetData>
  <sheetProtection/>
  <mergeCells count="6">
    <mergeCell ref="F5:K5"/>
    <mergeCell ref="M5:R5"/>
    <mergeCell ref="S5:X5"/>
    <mergeCell ref="G6:K6"/>
    <mergeCell ref="N6:R6"/>
    <mergeCell ref="T6:X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41"/>
  <sheetViews>
    <sheetView zoomScalePageLayoutView="0" workbookViewId="0" topLeftCell="B1">
      <selection activeCell="A1" sqref="A1:IV16384"/>
    </sheetView>
  </sheetViews>
  <sheetFormatPr defaultColWidth="8.00390625" defaultRowHeight="12.75"/>
  <cols>
    <col min="1" max="1" width="4.375" style="362" hidden="1" customWidth="1"/>
    <col min="2" max="2" width="7.625" style="362" customWidth="1"/>
    <col min="3" max="3" width="6.625" style="362" customWidth="1"/>
    <col min="4" max="4" width="13.00390625" style="362" customWidth="1"/>
    <col min="5" max="5" width="10.375" style="362" customWidth="1"/>
    <col min="6" max="6" width="10.25390625" style="362" customWidth="1"/>
    <col min="7" max="7" width="14.25390625" style="362" customWidth="1"/>
    <col min="8" max="8" width="9.75390625" style="362" customWidth="1"/>
    <col min="9" max="9" width="15.00390625" style="362" customWidth="1"/>
    <col min="10" max="10" width="10.75390625" style="362" customWidth="1"/>
    <col min="11" max="11" width="18.00390625" style="362" customWidth="1"/>
    <col min="12" max="12" width="17.875" style="362" customWidth="1"/>
    <col min="13" max="13" width="11.75390625" style="362" customWidth="1"/>
    <col min="14" max="14" width="7.375" style="362" customWidth="1"/>
    <col min="15" max="15" width="8.00390625" style="362" customWidth="1"/>
    <col min="16" max="16" width="28.75390625" style="362" customWidth="1"/>
    <col min="17" max="16384" width="8.00390625" style="362" customWidth="1"/>
  </cols>
  <sheetData>
    <row r="1" spans="1:10" ht="12.75">
      <c r="A1" s="362" t="s">
        <v>914</v>
      </c>
      <c r="B1" s="363"/>
      <c r="C1" s="363"/>
      <c r="D1" s="363" t="s">
        <v>529</v>
      </c>
      <c r="E1" s="363"/>
      <c r="F1" s="364" t="s">
        <v>915</v>
      </c>
      <c r="G1" s="365" t="s">
        <v>916</v>
      </c>
      <c r="I1" s="363"/>
      <c r="J1" s="363"/>
    </row>
    <row r="2" spans="2:12" ht="12.75">
      <c r="B2" s="363"/>
      <c r="C2" s="363"/>
      <c r="D2" s="363"/>
      <c r="E2" s="363"/>
      <c r="F2" s="363"/>
      <c r="G2" s="365" t="s">
        <v>917</v>
      </c>
      <c r="I2" s="363"/>
      <c r="J2" s="366"/>
      <c r="K2" s="363" t="s">
        <v>529</v>
      </c>
      <c r="L2" s="367"/>
    </row>
    <row r="3" spans="2:12" ht="9.75" customHeight="1">
      <c r="B3" s="363"/>
      <c r="C3" s="363"/>
      <c r="D3" s="363"/>
      <c r="E3" s="363"/>
      <c r="F3" s="363"/>
      <c r="G3" s="363"/>
      <c r="H3" s="365"/>
      <c r="I3" s="363"/>
      <c r="J3" s="366"/>
      <c r="K3" s="363"/>
      <c r="L3" s="367"/>
    </row>
    <row r="4" spans="1:17" ht="14.25" customHeight="1">
      <c r="A4" s="363"/>
      <c r="B4" s="368"/>
      <c r="C4" s="369"/>
      <c r="D4" s="370" t="s">
        <v>918</v>
      </c>
      <c r="E4" s="371"/>
      <c r="F4" s="372"/>
      <c r="G4" s="373"/>
      <c r="H4" s="373" t="s">
        <v>919</v>
      </c>
      <c r="I4" s="373"/>
      <c r="J4" s="373"/>
      <c r="K4" s="374" t="s">
        <v>920</v>
      </c>
      <c r="L4" s="371" t="s">
        <v>921</v>
      </c>
      <c r="M4" s="370" t="s">
        <v>922</v>
      </c>
      <c r="N4" s="375"/>
      <c r="O4" s="375"/>
      <c r="P4" s="375"/>
      <c r="Q4" s="363"/>
    </row>
    <row r="5" spans="1:17" ht="15.75" customHeight="1">
      <c r="A5" s="363"/>
      <c r="B5" s="363"/>
      <c r="C5" s="376"/>
      <c r="D5" s="377" t="s">
        <v>923</v>
      </c>
      <c r="E5" s="378"/>
      <c r="F5" s="379"/>
      <c r="G5" s="370" t="s">
        <v>924</v>
      </c>
      <c r="H5" s="372"/>
      <c r="I5" s="803" t="s">
        <v>925</v>
      </c>
      <c r="J5" s="804"/>
      <c r="K5" s="380" t="s">
        <v>926</v>
      </c>
      <c r="L5" s="375" t="s">
        <v>927</v>
      </c>
      <c r="M5" s="381" t="s">
        <v>928</v>
      </c>
      <c r="N5" s="375"/>
      <c r="O5" s="375"/>
      <c r="P5" s="382"/>
      <c r="Q5" s="363"/>
    </row>
    <row r="6" spans="1:17" ht="15">
      <c r="A6" s="363"/>
      <c r="B6" s="383" t="s">
        <v>929</v>
      </c>
      <c r="C6" s="381" t="s">
        <v>930</v>
      </c>
      <c r="D6" s="374" t="s">
        <v>931</v>
      </c>
      <c r="E6" s="384" t="s">
        <v>932</v>
      </c>
      <c r="F6" s="385" t="s">
        <v>933</v>
      </c>
      <c r="G6" s="805" t="s">
        <v>934</v>
      </c>
      <c r="H6" s="806"/>
      <c r="I6" s="807" t="s">
        <v>935</v>
      </c>
      <c r="J6" s="808"/>
      <c r="K6" s="380" t="s">
        <v>936</v>
      </c>
      <c r="L6" s="386" t="s">
        <v>937</v>
      </c>
      <c r="M6" s="377" t="s">
        <v>938</v>
      </c>
      <c r="N6" s="375"/>
      <c r="O6" s="375"/>
      <c r="P6" s="382"/>
      <c r="Q6" s="363"/>
    </row>
    <row r="7" spans="1:17" ht="12.75">
      <c r="A7" s="363"/>
      <c r="B7" s="375"/>
      <c r="C7" s="387"/>
      <c r="D7" s="388" t="s">
        <v>939</v>
      </c>
      <c r="E7" s="809" t="s">
        <v>863</v>
      </c>
      <c r="F7" s="809" t="s">
        <v>864</v>
      </c>
      <c r="G7" s="374" t="s">
        <v>931</v>
      </c>
      <c r="H7" s="375" t="s">
        <v>932</v>
      </c>
      <c r="I7" s="374" t="s">
        <v>931</v>
      </c>
      <c r="J7" s="375" t="s">
        <v>932</v>
      </c>
      <c r="K7" s="380" t="s">
        <v>940</v>
      </c>
      <c r="L7" s="378" t="s">
        <v>941</v>
      </c>
      <c r="M7" s="377" t="s">
        <v>942</v>
      </c>
      <c r="N7" s="375"/>
      <c r="O7" s="375"/>
      <c r="P7" s="363"/>
      <c r="Q7" s="363"/>
    </row>
    <row r="8" spans="1:17" ht="10.5" customHeight="1">
      <c r="A8" s="363"/>
      <c r="B8" s="389"/>
      <c r="C8" s="390"/>
      <c r="D8" s="391"/>
      <c r="E8" s="810"/>
      <c r="F8" s="810"/>
      <c r="G8" s="392" t="s">
        <v>939</v>
      </c>
      <c r="H8" s="393" t="s">
        <v>933</v>
      </c>
      <c r="I8" s="392" t="s">
        <v>939</v>
      </c>
      <c r="J8" s="393" t="s">
        <v>933</v>
      </c>
      <c r="K8" s="391" t="s">
        <v>529</v>
      </c>
      <c r="L8" s="389"/>
      <c r="M8" s="390"/>
      <c r="N8" s="375"/>
      <c r="O8" s="375"/>
      <c r="P8" s="363"/>
      <c r="Q8" s="363"/>
    </row>
    <row r="9" spans="1:15" ht="13.5" customHeight="1">
      <c r="A9" s="363"/>
      <c r="B9" s="109" t="s">
        <v>632</v>
      </c>
      <c r="C9" s="394" t="s">
        <v>563</v>
      </c>
      <c r="D9" s="395">
        <f aca="true" t="shared" si="0" ref="D9:D17">G9+I9</f>
        <v>10100</v>
      </c>
      <c r="E9" s="395">
        <v>198</v>
      </c>
      <c r="F9" s="395">
        <f>H9+J9</f>
        <v>177.8</v>
      </c>
      <c r="G9" s="395">
        <v>600</v>
      </c>
      <c r="H9" s="395"/>
      <c r="I9" s="395">
        <v>9500</v>
      </c>
      <c r="J9" s="396">
        <v>177.8</v>
      </c>
      <c r="K9" s="395">
        <v>2371.2</v>
      </c>
      <c r="L9" s="395"/>
      <c r="M9" s="395"/>
      <c r="N9" s="375"/>
      <c r="O9" s="375"/>
    </row>
    <row r="10" spans="1:15" ht="13.5" customHeight="1">
      <c r="A10" s="363"/>
      <c r="B10" s="109" t="s">
        <v>633</v>
      </c>
      <c r="C10" s="394" t="s">
        <v>238</v>
      </c>
      <c r="D10" s="395">
        <f t="shared" si="0"/>
        <v>7300</v>
      </c>
      <c r="E10" s="395">
        <v>166.5</v>
      </c>
      <c r="F10" s="395">
        <f aca="true" t="shared" si="1" ref="F10:F31">H10+J10</f>
        <v>688.9</v>
      </c>
      <c r="G10" s="395">
        <v>300</v>
      </c>
      <c r="H10" s="395"/>
      <c r="I10" s="395">
        <v>7000</v>
      </c>
      <c r="J10" s="396">
        <v>688.9</v>
      </c>
      <c r="K10" s="395">
        <v>334.4</v>
      </c>
      <c r="L10" s="395"/>
      <c r="M10" s="395"/>
      <c r="N10" s="375"/>
      <c r="O10" s="375"/>
    </row>
    <row r="11" spans="1:15" ht="13.5" customHeight="1">
      <c r="A11" s="363"/>
      <c r="B11" s="109" t="s">
        <v>634</v>
      </c>
      <c r="C11" s="394" t="s">
        <v>239</v>
      </c>
      <c r="D11" s="395">
        <f t="shared" si="0"/>
        <v>4900</v>
      </c>
      <c r="E11" s="395">
        <v>92</v>
      </c>
      <c r="F11" s="395">
        <f t="shared" si="1"/>
        <v>0</v>
      </c>
      <c r="G11" s="395">
        <v>300</v>
      </c>
      <c r="H11" s="395"/>
      <c r="I11" s="395">
        <v>4600</v>
      </c>
      <c r="J11" s="396"/>
      <c r="K11" s="395">
        <v>91.7</v>
      </c>
      <c r="L11" s="395"/>
      <c r="M11" s="395"/>
      <c r="N11" s="375"/>
      <c r="O11" s="375"/>
    </row>
    <row r="12" spans="2:15" ht="13.5" customHeight="1">
      <c r="B12" s="109" t="s">
        <v>635</v>
      </c>
      <c r="C12" s="394" t="s">
        <v>240</v>
      </c>
      <c r="D12" s="395">
        <f t="shared" si="0"/>
        <v>8600</v>
      </c>
      <c r="E12" s="395">
        <v>262.2</v>
      </c>
      <c r="F12" s="395">
        <f t="shared" si="1"/>
        <v>725.4</v>
      </c>
      <c r="G12" s="395">
        <v>400</v>
      </c>
      <c r="H12" s="395"/>
      <c r="I12" s="395">
        <v>8200</v>
      </c>
      <c r="J12" s="396">
        <v>725.4</v>
      </c>
      <c r="K12" s="395">
        <v>1596</v>
      </c>
      <c r="L12" s="395"/>
      <c r="M12" s="395"/>
      <c r="N12" s="375"/>
      <c r="O12" s="397"/>
    </row>
    <row r="13" spans="2:15" ht="12" customHeight="1">
      <c r="B13" s="109"/>
      <c r="C13" s="394"/>
      <c r="D13" s="395"/>
      <c r="E13" s="395"/>
      <c r="F13" s="395"/>
      <c r="G13" s="396"/>
      <c r="H13" s="396"/>
      <c r="I13" s="396"/>
      <c r="J13" s="396"/>
      <c r="K13" s="397"/>
      <c r="L13" s="397"/>
      <c r="M13" s="396"/>
      <c r="N13" s="375"/>
      <c r="O13" s="397"/>
    </row>
    <row r="14" spans="2:15" ht="13.5" customHeight="1">
      <c r="B14" s="109" t="s">
        <v>636</v>
      </c>
      <c r="C14" s="394" t="s">
        <v>241</v>
      </c>
      <c r="D14" s="395">
        <f t="shared" si="0"/>
        <v>10350</v>
      </c>
      <c r="E14" s="395">
        <v>187.8</v>
      </c>
      <c r="F14" s="395">
        <f t="shared" si="1"/>
        <v>0</v>
      </c>
      <c r="G14" s="395">
        <v>400</v>
      </c>
      <c r="H14" s="395"/>
      <c r="I14" s="395">
        <v>9950</v>
      </c>
      <c r="J14" s="396"/>
      <c r="K14" s="395"/>
      <c r="L14" s="395"/>
      <c r="M14" s="395"/>
      <c r="N14" s="375"/>
      <c r="O14" s="397"/>
    </row>
    <row r="15" spans="2:15" ht="13.5" customHeight="1">
      <c r="B15" s="109" t="s">
        <v>637</v>
      </c>
      <c r="C15" s="394" t="s">
        <v>242</v>
      </c>
      <c r="D15" s="395">
        <f t="shared" si="0"/>
        <v>10200</v>
      </c>
      <c r="E15" s="395">
        <v>13.8</v>
      </c>
      <c r="F15" s="395">
        <f t="shared" si="1"/>
        <v>417</v>
      </c>
      <c r="G15" s="395">
        <v>300</v>
      </c>
      <c r="H15" s="395"/>
      <c r="I15" s="395">
        <v>9900</v>
      </c>
      <c r="J15" s="396">
        <v>417</v>
      </c>
      <c r="K15" s="395">
        <v>919.2</v>
      </c>
      <c r="L15" s="395">
        <v>100</v>
      </c>
      <c r="M15" s="395"/>
      <c r="N15" s="398"/>
      <c r="O15" s="397"/>
    </row>
    <row r="16" spans="2:15" ht="13.5" customHeight="1">
      <c r="B16" s="109" t="s">
        <v>353</v>
      </c>
      <c r="C16" s="394" t="s">
        <v>243</v>
      </c>
      <c r="D16" s="395">
        <f t="shared" si="0"/>
        <v>8050</v>
      </c>
      <c r="E16" s="395">
        <v>116.7</v>
      </c>
      <c r="F16" s="395">
        <f t="shared" si="1"/>
        <v>636.4</v>
      </c>
      <c r="G16" s="395">
        <v>400</v>
      </c>
      <c r="H16" s="395"/>
      <c r="I16" s="395">
        <v>7650</v>
      </c>
      <c r="J16" s="396">
        <v>636.4</v>
      </c>
      <c r="K16" s="395">
        <v>1336.4</v>
      </c>
      <c r="L16" s="395"/>
      <c r="M16" s="395"/>
      <c r="N16" s="375"/>
      <c r="O16" s="397"/>
    </row>
    <row r="17" spans="2:15" ht="13.5" customHeight="1">
      <c r="B17" s="109" t="s">
        <v>354</v>
      </c>
      <c r="C17" s="394" t="s">
        <v>244</v>
      </c>
      <c r="D17" s="395">
        <f t="shared" si="0"/>
        <v>6450</v>
      </c>
      <c r="E17" s="395">
        <v>413.7</v>
      </c>
      <c r="F17" s="395">
        <f t="shared" si="1"/>
        <v>194</v>
      </c>
      <c r="G17" s="395">
        <v>400</v>
      </c>
      <c r="H17" s="395"/>
      <c r="I17" s="395">
        <v>6050</v>
      </c>
      <c r="J17" s="396">
        <v>194</v>
      </c>
      <c r="K17" s="395">
        <v>127.5</v>
      </c>
      <c r="L17" s="395"/>
      <c r="M17" s="395"/>
      <c r="N17" s="375"/>
      <c r="O17" s="397"/>
    </row>
    <row r="18" spans="2:15" ht="12" customHeight="1">
      <c r="B18" s="109"/>
      <c r="C18" s="394"/>
      <c r="D18" s="395"/>
      <c r="E18" s="395"/>
      <c r="F18" s="395"/>
      <c r="G18" s="396"/>
      <c r="H18" s="396"/>
      <c r="I18" s="396"/>
      <c r="J18" s="396"/>
      <c r="K18" s="397"/>
      <c r="L18" s="397"/>
      <c r="M18" s="396"/>
      <c r="N18" s="375"/>
      <c r="O18" s="397"/>
    </row>
    <row r="19" spans="2:15" ht="13.5" customHeight="1">
      <c r="B19" s="109" t="s">
        <v>344</v>
      </c>
      <c r="C19" s="394" t="s">
        <v>245</v>
      </c>
      <c r="D19" s="395">
        <f>G19+I19</f>
        <v>6200</v>
      </c>
      <c r="E19" s="395">
        <v>227</v>
      </c>
      <c r="F19" s="395">
        <f t="shared" si="1"/>
        <v>59</v>
      </c>
      <c r="G19" s="395">
        <v>300</v>
      </c>
      <c r="H19" s="395"/>
      <c r="I19" s="395">
        <v>5900</v>
      </c>
      <c r="J19" s="396">
        <v>59</v>
      </c>
      <c r="K19" s="395">
        <v>1137.1</v>
      </c>
      <c r="L19" s="395"/>
      <c r="M19" s="395"/>
      <c r="N19" s="399"/>
      <c r="O19" s="397"/>
    </row>
    <row r="20" spans="2:15" ht="13.5" customHeight="1">
      <c r="B20" s="109" t="s">
        <v>345</v>
      </c>
      <c r="C20" s="394" t="s">
        <v>246</v>
      </c>
      <c r="D20" s="395">
        <f>G20+I20</f>
        <v>4800</v>
      </c>
      <c r="E20" s="395">
        <v>90.1</v>
      </c>
      <c r="F20" s="395">
        <f t="shared" si="1"/>
        <v>280</v>
      </c>
      <c r="G20" s="395">
        <v>300</v>
      </c>
      <c r="H20" s="395"/>
      <c r="I20" s="395">
        <v>4500</v>
      </c>
      <c r="J20" s="396">
        <v>280</v>
      </c>
      <c r="K20" s="395">
        <v>623.9</v>
      </c>
      <c r="L20" s="395"/>
      <c r="M20" s="395"/>
      <c r="N20" s="375"/>
      <c r="O20" s="397"/>
    </row>
    <row r="21" spans="2:15" ht="13.5" customHeight="1">
      <c r="B21" s="109" t="s">
        <v>603</v>
      </c>
      <c r="C21" s="394" t="s">
        <v>247</v>
      </c>
      <c r="D21" s="395">
        <f>G21+I21</f>
        <v>2459</v>
      </c>
      <c r="E21" s="395"/>
      <c r="F21" s="395">
        <f t="shared" si="1"/>
        <v>0</v>
      </c>
      <c r="G21" s="395">
        <v>300</v>
      </c>
      <c r="H21" s="395"/>
      <c r="I21" s="395">
        <v>2159</v>
      </c>
      <c r="J21" s="396"/>
      <c r="K21" s="395"/>
      <c r="L21" s="395"/>
      <c r="M21" s="395"/>
      <c r="N21" s="398"/>
      <c r="O21" s="397"/>
    </row>
    <row r="22" spans="2:15" ht="13.5" customHeight="1">
      <c r="B22" s="109" t="s">
        <v>355</v>
      </c>
      <c r="C22" s="394" t="s">
        <v>248</v>
      </c>
      <c r="D22" s="395"/>
      <c r="E22" s="395"/>
      <c r="F22" s="395"/>
      <c r="G22" s="395"/>
      <c r="H22" s="395"/>
      <c r="I22" s="395"/>
      <c r="J22" s="396"/>
      <c r="K22" s="395"/>
      <c r="L22" s="395"/>
      <c r="M22" s="395"/>
      <c r="N22" s="375"/>
      <c r="O22" s="397"/>
    </row>
    <row r="23" spans="2:15" ht="12" customHeight="1">
      <c r="B23" s="109"/>
      <c r="C23" s="394"/>
      <c r="D23" s="395"/>
      <c r="E23" s="395"/>
      <c r="F23" s="395"/>
      <c r="G23" s="396"/>
      <c r="H23" s="396"/>
      <c r="I23" s="396"/>
      <c r="J23" s="396"/>
      <c r="K23" s="397"/>
      <c r="L23" s="397"/>
      <c r="M23" s="396"/>
      <c r="N23" s="375"/>
      <c r="O23" s="397"/>
    </row>
    <row r="24" spans="2:15" ht="13.5" customHeight="1">
      <c r="B24" s="109" t="s">
        <v>356</v>
      </c>
      <c r="C24" s="394" t="s">
        <v>249</v>
      </c>
      <c r="D24" s="395"/>
      <c r="E24" s="395"/>
      <c r="F24" s="395"/>
      <c r="G24" s="395"/>
      <c r="H24" s="395"/>
      <c r="I24" s="395"/>
      <c r="J24" s="396"/>
      <c r="K24" s="400"/>
      <c r="L24" s="400"/>
      <c r="M24" s="395"/>
      <c r="N24" s="375"/>
      <c r="O24" s="397"/>
    </row>
    <row r="25" spans="2:15" ht="13.5" customHeight="1">
      <c r="B25" s="109" t="s">
        <v>357</v>
      </c>
      <c r="C25" s="394" t="s">
        <v>250</v>
      </c>
      <c r="D25" s="395">
        <f>G25+I25</f>
        <v>5000</v>
      </c>
      <c r="E25" s="395">
        <v>120</v>
      </c>
      <c r="F25" s="395">
        <f t="shared" si="1"/>
        <v>68</v>
      </c>
      <c r="G25" s="395">
        <v>300</v>
      </c>
      <c r="H25" s="395"/>
      <c r="I25" s="395">
        <v>4700</v>
      </c>
      <c r="J25" s="396">
        <v>68</v>
      </c>
      <c r="K25" s="395">
        <v>150</v>
      </c>
      <c r="L25" s="395">
        <v>50</v>
      </c>
      <c r="M25" s="395"/>
      <c r="N25" s="375"/>
      <c r="O25" s="397"/>
    </row>
    <row r="26" spans="2:15" ht="13.5" customHeight="1">
      <c r="B26" s="109" t="s">
        <v>358</v>
      </c>
      <c r="C26" s="394" t="s">
        <v>251</v>
      </c>
      <c r="D26" s="395">
        <f>G26+I26</f>
        <v>10600</v>
      </c>
      <c r="E26" s="395">
        <v>150</v>
      </c>
      <c r="F26" s="395">
        <f t="shared" si="1"/>
        <v>320</v>
      </c>
      <c r="G26" s="395">
        <v>600</v>
      </c>
      <c r="H26" s="395"/>
      <c r="I26" s="395">
        <v>10000</v>
      </c>
      <c r="J26" s="396">
        <v>320</v>
      </c>
      <c r="K26" s="395">
        <v>810</v>
      </c>
      <c r="L26" s="395"/>
      <c r="M26" s="395"/>
      <c r="N26" s="375"/>
      <c r="O26" s="397"/>
    </row>
    <row r="27" spans="2:15" ht="13.5" customHeight="1">
      <c r="B27" s="109" t="s">
        <v>359</v>
      </c>
      <c r="C27" s="394" t="s">
        <v>252</v>
      </c>
      <c r="D27" s="395">
        <f>G27+I27</f>
        <v>6800</v>
      </c>
      <c r="E27" s="395">
        <v>12</v>
      </c>
      <c r="F27" s="395">
        <f t="shared" si="1"/>
        <v>524.3</v>
      </c>
      <c r="G27" s="395">
        <v>300</v>
      </c>
      <c r="H27" s="395"/>
      <c r="I27" s="395">
        <v>6500</v>
      </c>
      <c r="J27" s="396">
        <v>524.3</v>
      </c>
      <c r="K27" s="395">
        <v>1153.5</v>
      </c>
      <c r="L27" s="395">
        <v>100</v>
      </c>
      <c r="M27" s="395"/>
      <c r="N27" s="399"/>
      <c r="O27" s="397"/>
    </row>
    <row r="28" spans="2:15" ht="11.25" customHeight="1">
      <c r="B28" s="109"/>
      <c r="C28" s="394"/>
      <c r="D28" s="395"/>
      <c r="E28" s="395"/>
      <c r="F28" s="395"/>
      <c r="G28" s="396"/>
      <c r="H28" s="396"/>
      <c r="I28" s="396"/>
      <c r="J28" s="396"/>
      <c r="K28" s="397"/>
      <c r="L28" s="397"/>
      <c r="M28" s="396"/>
      <c r="N28" s="375"/>
      <c r="O28" s="397"/>
    </row>
    <row r="29" spans="2:15" ht="13.5" customHeight="1">
      <c r="B29" s="109" t="s">
        <v>360</v>
      </c>
      <c r="C29" s="394" t="s">
        <v>253</v>
      </c>
      <c r="D29" s="395">
        <f>G29+I29</f>
        <v>8100</v>
      </c>
      <c r="E29" s="395">
        <v>1917.5</v>
      </c>
      <c r="F29" s="395">
        <f t="shared" si="1"/>
        <v>1847</v>
      </c>
      <c r="G29" s="395">
        <v>600</v>
      </c>
      <c r="H29" s="395"/>
      <c r="I29" s="395">
        <v>7500</v>
      </c>
      <c r="J29" s="396">
        <v>1847</v>
      </c>
      <c r="K29" s="395">
        <v>4064.2</v>
      </c>
      <c r="L29" s="395"/>
      <c r="M29" s="395"/>
      <c r="N29" s="375"/>
      <c r="O29" s="397"/>
    </row>
    <row r="30" spans="2:15" ht="13.5" customHeight="1">
      <c r="B30" s="109" t="s">
        <v>361</v>
      </c>
      <c r="C30" s="394" t="s">
        <v>254</v>
      </c>
      <c r="D30" s="395"/>
      <c r="E30" s="395"/>
      <c r="F30" s="395"/>
      <c r="G30" s="395"/>
      <c r="H30" s="395"/>
      <c r="I30" s="395"/>
      <c r="J30" s="396"/>
      <c r="K30" s="395"/>
      <c r="L30" s="395"/>
      <c r="M30" s="395"/>
      <c r="N30" s="375"/>
      <c r="O30" s="397"/>
    </row>
    <row r="31" spans="2:15" ht="13.5" customHeight="1">
      <c r="B31" s="109" t="s">
        <v>362</v>
      </c>
      <c r="C31" s="394" t="s">
        <v>255</v>
      </c>
      <c r="D31" s="395">
        <f>G31+I31</f>
        <v>3000</v>
      </c>
      <c r="E31" s="395"/>
      <c r="F31" s="395">
        <f t="shared" si="1"/>
        <v>0</v>
      </c>
      <c r="G31" s="395">
        <v>300</v>
      </c>
      <c r="H31" s="395"/>
      <c r="I31" s="395">
        <v>2700</v>
      </c>
      <c r="J31" s="396"/>
      <c r="K31" s="395"/>
      <c r="L31" s="400"/>
      <c r="M31" s="395"/>
      <c r="N31" s="401"/>
      <c r="O31" s="397"/>
    </row>
    <row r="32" spans="2:15" ht="12" customHeight="1">
      <c r="B32" s="402" t="s">
        <v>529</v>
      </c>
      <c r="C32" s="402"/>
      <c r="D32" s="395"/>
      <c r="E32" s="403"/>
      <c r="F32" s="403"/>
      <c r="G32" s="403"/>
      <c r="H32" s="403"/>
      <c r="I32" s="403"/>
      <c r="J32" s="403"/>
      <c r="K32" s="404"/>
      <c r="L32" s="404"/>
      <c r="M32" s="404"/>
      <c r="N32" s="375"/>
      <c r="O32" s="397"/>
    </row>
    <row r="33" spans="2:15" ht="15" customHeight="1">
      <c r="B33" s="405" t="s">
        <v>215</v>
      </c>
      <c r="C33" s="406" t="s">
        <v>107</v>
      </c>
      <c r="D33" s="407">
        <f>G33+I33</f>
        <v>112909</v>
      </c>
      <c r="E33" s="408">
        <f>SUM(E9:E32)</f>
        <v>3967.3</v>
      </c>
      <c r="F33" s="408">
        <f>SUM(F9:F32)</f>
        <v>5937.8</v>
      </c>
      <c r="G33" s="408">
        <f aca="true" t="shared" si="2" ref="G33:M33">SUM(G9:G32)</f>
        <v>6100</v>
      </c>
      <c r="H33" s="408">
        <f t="shared" si="2"/>
        <v>0</v>
      </c>
      <c r="I33" s="408">
        <f>SUM(I9:I32)</f>
        <v>106809</v>
      </c>
      <c r="J33" s="408">
        <f t="shared" si="2"/>
        <v>5937.8</v>
      </c>
      <c r="K33" s="408">
        <f t="shared" si="2"/>
        <v>14715.099999999999</v>
      </c>
      <c r="L33" s="408">
        <f t="shared" si="2"/>
        <v>250</v>
      </c>
      <c r="M33" s="409">
        <f t="shared" si="2"/>
        <v>0</v>
      </c>
      <c r="N33" s="383"/>
      <c r="O33" s="410"/>
    </row>
    <row r="34" spans="2:15" ht="23.25" customHeight="1">
      <c r="B34" s="411" t="s">
        <v>799</v>
      </c>
      <c r="C34" s="412" t="s">
        <v>913</v>
      </c>
      <c r="D34" s="413">
        <v>98332</v>
      </c>
      <c r="E34" s="413"/>
      <c r="F34" s="413"/>
      <c r="G34" s="413">
        <v>3000</v>
      </c>
      <c r="H34" s="413">
        <v>46.6</v>
      </c>
      <c r="I34" s="413">
        <v>95332</v>
      </c>
      <c r="J34" s="413">
        <v>3920.7</v>
      </c>
      <c r="K34" s="413">
        <v>8182.9</v>
      </c>
      <c r="L34" s="413">
        <v>100</v>
      </c>
      <c r="M34" s="413">
        <v>0</v>
      </c>
      <c r="N34" s="375"/>
      <c r="O34" s="397"/>
    </row>
    <row r="35" ht="10.5">
      <c r="N35" s="363"/>
    </row>
    <row r="36" ht="10.5">
      <c r="N36" s="363"/>
    </row>
    <row r="37" ht="10.5">
      <c r="N37" s="363"/>
    </row>
    <row r="38" ht="10.5">
      <c r="N38" s="363"/>
    </row>
    <row r="39" ht="10.5">
      <c r="N39" s="363"/>
    </row>
    <row r="40" ht="10.5">
      <c r="N40" s="363"/>
    </row>
    <row r="41" ht="10.5">
      <c r="N41" s="363"/>
    </row>
    <row r="42" ht="10.5">
      <c r="N42" s="363"/>
    </row>
    <row r="43" ht="10.5">
      <c r="N43" s="363"/>
    </row>
    <row r="44" ht="10.5">
      <c r="N44" s="363"/>
    </row>
    <row r="45" ht="10.5">
      <c r="N45" s="363"/>
    </row>
    <row r="46" ht="10.5">
      <c r="N46" s="363"/>
    </row>
    <row r="47" ht="10.5">
      <c r="N47" s="363"/>
    </row>
    <row r="48" ht="10.5">
      <c r="N48" s="363"/>
    </row>
    <row r="49" ht="10.5">
      <c r="N49" s="363"/>
    </row>
    <row r="50" ht="10.5">
      <c r="N50" s="363"/>
    </row>
    <row r="51" ht="10.5">
      <c r="N51" s="363"/>
    </row>
    <row r="52" ht="10.5">
      <c r="N52" s="363"/>
    </row>
    <row r="53" ht="10.5">
      <c r="N53" s="363"/>
    </row>
    <row r="54" ht="10.5">
      <c r="N54" s="363"/>
    </row>
    <row r="55" ht="10.5">
      <c r="N55" s="363"/>
    </row>
    <row r="56" ht="10.5">
      <c r="N56" s="363"/>
    </row>
    <row r="57" ht="10.5">
      <c r="N57" s="363"/>
    </row>
    <row r="58" ht="10.5">
      <c r="N58" s="363"/>
    </row>
    <row r="59" ht="10.5">
      <c r="N59" s="363"/>
    </row>
    <row r="60" ht="10.5">
      <c r="N60" s="363"/>
    </row>
    <row r="61" ht="10.5">
      <c r="N61" s="363"/>
    </row>
    <row r="62" ht="10.5">
      <c r="N62" s="363"/>
    </row>
    <row r="63" ht="10.5">
      <c r="N63" s="363"/>
    </row>
    <row r="64" ht="10.5">
      <c r="N64" s="363"/>
    </row>
    <row r="65" ht="10.5">
      <c r="N65" s="363"/>
    </row>
    <row r="66" ht="10.5">
      <c r="N66" s="363"/>
    </row>
    <row r="67" ht="10.5">
      <c r="N67" s="363"/>
    </row>
    <row r="68" ht="10.5">
      <c r="N68" s="363"/>
    </row>
    <row r="69" ht="10.5">
      <c r="N69" s="363"/>
    </row>
    <row r="70" ht="10.5">
      <c r="N70" s="363"/>
    </row>
    <row r="71" ht="10.5">
      <c r="N71" s="363"/>
    </row>
    <row r="72" ht="10.5">
      <c r="N72" s="363"/>
    </row>
    <row r="73" ht="10.5">
      <c r="N73" s="363"/>
    </row>
    <row r="74" ht="10.5">
      <c r="N74" s="363"/>
    </row>
    <row r="75" ht="10.5">
      <c r="N75" s="363"/>
    </row>
    <row r="76" ht="10.5">
      <c r="N76" s="363"/>
    </row>
    <row r="77" ht="10.5">
      <c r="N77" s="363"/>
    </row>
    <row r="78" ht="10.5">
      <c r="N78" s="363"/>
    </row>
    <row r="79" ht="10.5">
      <c r="N79" s="363"/>
    </row>
    <row r="80" ht="10.5">
      <c r="N80" s="363"/>
    </row>
    <row r="81" ht="10.5">
      <c r="N81" s="363"/>
    </row>
    <row r="82" ht="10.5">
      <c r="N82" s="363"/>
    </row>
    <row r="83" ht="10.5">
      <c r="N83" s="363"/>
    </row>
    <row r="84" ht="10.5">
      <c r="N84" s="363"/>
    </row>
    <row r="85" ht="10.5">
      <c r="N85" s="363"/>
    </row>
    <row r="86" ht="10.5">
      <c r="N86" s="363"/>
    </row>
    <row r="87" ht="10.5">
      <c r="N87" s="363"/>
    </row>
    <row r="88" ht="10.5">
      <c r="N88" s="363"/>
    </row>
    <row r="89" ht="10.5">
      <c r="N89" s="363"/>
    </row>
    <row r="90" ht="10.5">
      <c r="N90" s="363"/>
    </row>
    <row r="91" ht="10.5">
      <c r="N91" s="363"/>
    </row>
    <row r="92" ht="10.5">
      <c r="N92" s="363"/>
    </row>
    <row r="93" ht="10.5">
      <c r="N93" s="363"/>
    </row>
    <row r="94" ht="10.5">
      <c r="N94" s="363"/>
    </row>
    <row r="95" ht="10.5">
      <c r="N95" s="363"/>
    </row>
    <row r="96" ht="10.5">
      <c r="N96" s="363"/>
    </row>
    <row r="97" ht="10.5">
      <c r="N97" s="363"/>
    </row>
    <row r="98" ht="10.5">
      <c r="N98" s="363"/>
    </row>
    <row r="99" ht="10.5">
      <c r="N99" s="363"/>
    </row>
    <row r="100" ht="10.5">
      <c r="N100" s="363"/>
    </row>
    <row r="101" ht="10.5">
      <c r="N101" s="363"/>
    </row>
    <row r="102" ht="10.5">
      <c r="N102" s="363"/>
    </row>
    <row r="103" ht="10.5">
      <c r="N103" s="363"/>
    </row>
    <row r="104" ht="10.5">
      <c r="N104" s="363"/>
    </row>
    <row r="105" ht="10.5">
      <c r="N105" s="363"/>
    </row>
    <row r="106" ht="10.5">
      <c r="N106" s="363"/>
    </row>
    <row r="107" ht="10.5">
      <c r="N107" s="363"/>
    </row>
    <row r="108" ht="10.5">
      <c r="N108" s="363"/>
    </row>
    <row r="109" ht="10.5">
      <c r="N109" s="363"/>
    </row>
    <row r="110" ht="10.5">
      <c r="N110" s="363"/>
    </row>
    <row r="111" ht="10.5">
      <c r="N111" s="363"/>
    </row>
    <row r="112" ht="10.5">
      <c r="N112" s="363"/>
    </row>
    <row r="113" ht="10.5">
      <c r="N113" s="363"/>
    </row>
    <row r="114" ht="10.5">
      <c r="N114" s="363"/>
    </row>
    <row r="115" ht="10.5">
      <c r="N115" s="363"/>
    </row>
    <row r="116" ht="10.5">
      <c r="N116" s="363"/>
    </row>
    <row r="117" ht="10.5">
      <c r="N117" s="363"/>
    </row>
    <row r="118" ht="10.5">
      <c r="N118" s="363"/>
    </row>
    <row r="119" ht="10.5">
      <c r="N119" s="363"/>
    </row>
    <row r="120" ht="10.5">
      <c r="N120" s="363"/>
    </row>
    <row r="121" ht="10.5">
      <c r="N121" s="363"/>
    </row>
    <row r="122" ht="10.5">
      <c r="N122" s="363"/>
    </row>
    <row r="123" ht="10.5">
      <c r="N123" s="363"/>
    </row>
    <row r="124" ht="10.5">
      <c r="N124" s="363"/>
    </row>
    <row r="125" ht="10.5">
      <c r="N125" s="363"/>
    </row>
    <row r="126" ht="10.5">
      <c r="N126" s="363"/>
    </row>
    <row r="127" ht="10.5">
      <c r="N127" s="363"/>
    </row>
    <row r="128" ht="10.5">
      <c r="N128" s="363"/>
    </row>
    <row r="129" ht="10.5">
      <c r="N129" s="363"/>
    </row>
    <row r="130" ht="10.5">
      <c r="N130" s="363"/>
    </row>
    <row r="131" ht="10.5">
      <c r="N131" s="363"/>
    </row>
    <row r="132" ht="10.5">
      <c r="N132" s="363"/>
    </row>
    <row r="133" ht="10.5">
      <c r="N133" s="363"/>
    </row>
    <row r="134" ht="10.5">
      <c r="N134" s="363"/>
    </row>
    <row r="135" ht="10.5">
      <c r="N135" s="363"/>
    </row>
    <row r="136" ht="10.5">
      <c r="N136" s="363"/>
    </row>
    <row r="137" ht="10.5">
      <c r="N137" s="363"/>
    </row>
    <row r="138" ht="10.5">
      <c r="N138" s="363"/>
    </row>
    <row r="139" ht="10.5">
      <c r="N139" s="363"/>
    </row>
    <row r="140" ht="10.5">
      <c r="N140" s="363"/>
    </row>
    <row r="141" ht="10.5">
      <c r="N141" s="363"/>
    </row>
    <row r="142" ht="10.5">
      <c r="N142" s="363"/>
    </row>
    <row r="143" ht="10.5">
      <c r="N143" s="363"/>
    </row>
    <row r="144" ht="10.5">
      <c r="N144" s="363"/>
    </row>
    <row r="145" ht="10.5">
      <c r="N145" s="363"/>
    </row>
    <row r="146" ht="10.5">
      <c r="N146" s="363"/>
    </row>
    <row r="147" ht="10.5">
      <c r="N147" s="363"/>
    </row>
    <row r="148" ht="10.5">
      <c r="N148" s="363"/>
    </row>
    <row r="149" ht="10.5">
      <c r="N149" s="363"/>
    </row>
    <row r="150" ht="10.5">
      <c r="N150" s="363"/>
    </row>
    <row r="151" ht="10.5">
      <c r="N151" s="363"/>
    </row>
    <row r="152" ht="10.5">
      <c r="N152" s="363"/>
    </row>
    <row r="153" ht="10.5">
      <c r="N153" s="363"/>
    </row>
    <row r="154" ht="10.5">
      <c r="N154" s="363"/>
    </row>
    <row r="155" ht="10.5">
      <c r="N155" s="363"/>
    </row>
    <row r="156" ht="10.5">
      <c r="N156" s="363"/>
    </row>
    <row r="157" ht="10.5">
      <c r="N157" s="363"/>
    </row>
    <row r="158" ht="10.5">
      <c r="N158" s="363"/>
    </row>
    <row r="159" ht="10.5">
      <c r="N159" s="363"/>
    </row>
    <row r="160" ht="10.5">
      <c r="N160" s="363"/>
    </row>
    <row r="161" ht="10.5">
      <c r="N161" s="363"/>
    </row>
    <row r="162" ht="10.5">
      <c r="N162" s="363"/>
    </row>
    <row r="163" ht="10.5">
      <c r="N163" s="363"/>
    </row>
    <row r="164" ht="10.5">
      <c r="N164" s="363"/>
    </row>
    <row r="165" ht="10.5">
      <c r="N165" s="363"/>
    </row>
    <row r="166" ht="10.5">
      <c r="N166" s="363"/>
    </row>
    <row r="167" ht="10.5">
      <c r="N167" s="363"/>
    </row>
    <row r="168" ht="10.5">
      <c r="N168" s="363"/>
    </row>
    <row r="169" ht="10.5">
      <c r="N169" s="363"/>
    </row>
    <row r="170" ht="10.5">
      <c r="N170" s="363"/>
    </row>
    <row r="171" ht="10.5">
      <c r="N171" s="363"/>
    </row>
    <row r="172" ht="10.5">
      <c r="N172" s="363"/>
    </row>
    <row r="173" ht="10.5">
      <c r="N173" s="363"/>
    </row>
    <row r="174" ht="10.5">
      <c r="N174" s="363"/>
    </row>
    <row r="175" ht="10.5">
      <c r="N175" s="363"/>
    </row>
    <row r="176" ht="10.5">
      <c r="N176" s="363"/>
    </row>
    <row r="177" ht="10.5">
      <c r="N177" s="363"/>
    </row>
    <row r="178" ht="10.5">
      <c r="N178" s="363"/>
    </row>
    <row r="179" ht="10.5">
      <c r="N179" s="363"/>
    </row>
    <row r="180" ht="10.5">
      <c r="N180" s="363"/>
    </row>
    <row r="181" ht="10.5">
      <c r="N181" s="363"/>
    </row>
    <row r="182" ht="10.5">
      <c r="N182" s="363"/>
    </row>
    <row r="183" ht="10.5">
      <c r="N183" s="363"/>
    </row>
    <row r="184" ht="10.5">
      <c r="N184" s="363"/>
    </row>
    <row r="185" ht="10.5">
      <c r="N185" s="363"/>
    </row>
    <row r="186" ht="10.5">
      <c r="N186" s="363"/>
    </row>
    <row r="187" ht="10.5">
      <c r="N187" s="363"/>
    </row>
    <row r="188" ht="10.5">
      <c r="N188" s="363"/>
    </row>
    <row r="189" ht="10.5">
      <c r="N189" s="363"/>
    </row>
    <row r="190" ht="10.5">
      <c r="N190" s="363"/>
    </row>
    <row r="191" ht="10.5">
      <c r="N191" s="363"/>
    </row>
    <row r="192" ht="10.5">
      <c r="N192" s="363"/>
    </row>
    <row r="193" ht="10.5">
      <c r="N193" s="363"/>
    </row>
    <row r="194" ht="10.5">
      <c r="N194" s="363"/>
    </row>
    <row r="195" ht="10.5">
      <c r="N195" s="363"/>
    </row>
    <row r="196" ht="10.5">
      <c r="N196" s="363"/>
    </row>
    <row r="197" ht="10.5">
      <c r="N197" s="363"/>
    </row>
    <row r="198" ht="10.5">
      <c r="N198" s="363"/>
    </row>
    <row r="199" ht="10.5">
      <c r="N199" s="363"/>
    </row>
    <row r="200" ht="10.5">
      <c r="N200" s="363"/>
    </row>
    <row r="201" ht="10.5">
      <c r="N201" s="363"/>
    </row>
    <row r="202" ht="10.5">
      <c r="N202" s="363"/>
    </row>
    <row r="203" ht="10.5">
      <c r="N203" s="363"/>
    </row>
    <row r="204" ht="10.5">
      <c r="N204" s="363"/>
    </row>
    <row r="205" ht="10.5">
      <c r="N205" s="363"/>
    </row>
    <row r="206" ht="10.5">
      <c r="N206" s="363"/>
    </row>
    <row r="207" ht="10.5">
      <c r="N207" s="363"/>
    </row>
    <row r="208" ht="10.5">
      <c r="N208" s="363"/>
    </row>
    <row r="209" ht="10.5">
      <c r="N209" s="363"/>
    </row>
    <row r="210" ht="10.5">
      <c r="N210" s="363"/>
    </row>
    <row r="211" ht="10.5">
      <c r="N211" s="363"/>
    </row>
    <row r="212" ht="10.5">
      <c r="N212" s="363"/>
    </row>
    <row r="213" ht="10.5">
      <c r="N213" s="363"/>
    </row>
    <row r="214" ht="10.5">
      <c r="N214" s="363"/>
    </row>
    <row r="215" ht="10.5">
      <c r="N215" s="363"/>
    </row>
    <row r="216" ht="10.5">
      <c r="N216" s="363"/>
    </row>
    <row r="217" ht="10.5">
      <c r="N217" s="363"/>
    </row>
    <row r="218" ht="10.5">
      <c r="N218" s="363"/>
    </row>
    <row r="219" ht="10.5">
      <c r="N219" s="363"/>
    </row>
    <row r="220" ht="10.5">
      <c r="N220" s="363"/>
    </row>
    <row r="221" ht="10.5">
      <c r="N221" s="363"/>
    </row>
    <row r="222" ht="10.5">
      <c r="N222" s="363"/>
    </row>
    <row r="223" ht="10.5">
      <c r="N223" s="363"/>
    </row>
    <row r="224" ht="10.5">
      <c r="N224" s="363"/>
    </row>
    <row r="225" ht="10.5">
      <c r="N225" s="363"/>
    </row>
    <row r="226" ht="10.5">
      <c r="N226" s="363"/>
    </row>
    <row r="227" ht="10.5">
      <c r="N227" s="363"/>
    </row>
    <row r="228" ht="10.5">
      <c r="N228" s="363"/>
    </row>
    <row r="229" ht="10.5">
      <c r="N229" s="363"/>
    </row>
    <row r="230" ht="10.5">
      <c r="N230" s="363"/>
    </row>
    <row r="231" ht="10.5">
      <c r="N231" s="363"/>
    </row>
    <row r="232" ht="10.5">
      <c r="N232" s="363"/>
    </row>
    <row r="233" ht="10.5">
      <c r="N233" s="363"/>
    </row>
    <row r="234" ht="10.5">
      <c r="N234" s="363"/>
    </row>
    <row r="235" ht="10.5">
      <c r="N235" s="363"/>
    </row>
    <row r="236" ht="10.5">
      <c r="N236" s="363"/>
    </row>
    <row r="237" ht="10.5">
      <c r="N237" s="363"/>
    </row>
    <row r="238" ht="10.5">
      <c r="N238" s="363"/>
    </row>
    <row r="239" ht="10.5">
      <c r="N239" s="363"/>
    </row>
    <row r="240" ht="10.5">
      <c r="N240" s="363"/>
    </row>
    <row r="241" ht="10.5">
      <c r="N241" s="363"/>
    </row>
    <row r="242" ht="10.5">
      <c r="N242" s="363"/>
    </row>
    <row r="243" ht="10.5">
      <c r="N243" s="363"/>
    </row>
    <row r="244" ht="10.5">
      <c r="N244" s="363"/>
    </row>
    <row r="245" ht="10.5">
      <c r="N245" s="363"/>
    </row>
    <row r="246" ht="10.5">
      <c r="N246" s="363"/>
    </row>
    <row r="247" ht="10.5">
      <c r="N247" s="363"/>
    </row>
    <row r="248" ht="10.5">
      <c r="N248" s="363"/>
    </row>
    <row r="249" ht="10.5">
      <c r="N249" s="363"/>
    </row>
    <row r="250" ht="10.5">
      <c r="N250" s="363"/>
    </row>
    <row r="251" ht="10.5">
      <c r="N251" s="363"/>
    </row>
    <row r="252" ht="10.5">
      <c r="N252" s="363"/>
    </row>
    <row r="253" ht="10.5">
      <c r="N253" s="363"/>
    </row>
    <row r="254" ht="10.5">
      <c r="N254" s="363"/>
    </row>
    <row r="255" ht="10.5">
      <c r="N255" s="363"/>
    </row>
    <row r="256" ht="10.5">
      <c r="N256" s="363"/>
    </row>
    <row r="257" ht="10.5">
      <c r="N257" s="363"/>
    </row>
    <row r="258" ht="10.5">
      <c r="N258" s="363"/>
    </row>
    <row r="259" ht="10.5">
      <c r="N259" s="363"/>
    </row>
    <row r="260" ht="10.5">
      <c r="N260" s="363"/>
    </row>
    <row r="261" ht="10.5">
      <c r="N261" s="363"/>
    </row>
    <row r="262" ht="10.5">
      <c r="N262" s="363"/>
    </row>
    <row r="263" ht="10.5">
      <c r="N263" s="363"/>
    </row>
    <row r="264" ht="10.5">
      <c r="N264" s="363"/>
    </row>
    <row r="265" ht="10.5">
      <c r="N265" s="363"/>
    </row>
    <row r="266" ht="10.5">
      <c r="N266" s="363"/>
    </row>
    <row r="267" ht="10.5">
      <c r="N267" s="363"/>
    </row>
    <row r="268" ht="10.5">
      <c r="N268" s="363"/>
    </row>
    <row r="269" ht="10.5">
      <c r="N269" s="363"/>
    </row>
    <row r="270" ht="10.5">
      <c r="N270" s="363"/>
    </row>
    <row r="271" ht="10.5">
      <c r="N271" s="363"/>
    </row>
    <row r="272" ht="10.5">
      <c r="N272" s="363"/>
    </row>
    <row r="273" ht="10.5">
      <c r="N273" s="363"/>
    </row>
    <row r="274" ht="10.5">
      <c r="N274" s="363"/>
    </row>
    <row r="275" ht="10.5">
      <c r="N275" s="363"/>
    </row>
    <row r="276" ht="10.5">
      <c r="N276" s="363"/>
    </row>
    <row r="277" ht="10.5">
      <c r="N277" s="363"/>
    </row>
    <row r="278" ht="10.5">
      <c r="N278" s="363"/>
    </row>
    <row r="279" ht="10.5">
      <c r="N279" s="363"/>
    </row>
    <row r="280" ht="10.5">
      <c r="N280" s="363"/>
    </row>
    <row r="281" ht="10.5">
      <c r="N281" s="363"/>
    </row>
    <row r="282" ht="10.5">
      <c r="N282" s="363"/>
    </row>
    <row r="283" ht="10.5">
      <c r="N283" s="363"/>
    </row>
    <row r="284" ht="10.5">
      <c r="N284" s="363"/>
    </row>
    <row r="285" ht="10.5">
      <c r="N285" s="363"/>
    </row>
    <row r="286" ht="10.5">
      <c r="N286" s="363"/>
    </row>
    <row r="287" ht="10.5">
      <c r="N287" s="363"/>
    </row>
    <row r="288" ht="10.5">
      <c r="N288" s="363"/>
    </row>
    <row r="289" ht="10.5">
      <c r="N289" s="363"/>
    </row>
    <row r="290" ht="10.5">
      <c r="N290" s="363"/>
    </row>
    <row r="291" ht="10.5">
      <c r="N291" s="363"/>
    </row>
    <row r="292" ht="10.5">
      <c r="N292" s="363"/>
    </row>
    <row r="293" ht="10.5">
      <c r="N293" s="363"/>
    </row>
    <row r="294" ht="10.5">
      <c r="N294" s="363"/>
    </row>
    <row r="295" ht="10.5">
      <c r="N295" s="363"/>
    </row>
    <row r="296" ht="10.5">
      <c r="N296" s="363"/>
    </row>
    <row r="297" ht="10.5">
      <c r="N297" s="363"/>
    </row>
    <row r="298" ht="10.5">
      <c r="N298" s="363"/>
    </row>
    <row r="299" ht="10.5">
      <c r="N299" s="363"/>
    </row>
    <row r="300" ht="10.5">
      <c r="N300" s="363"/>
    </row>
    <row r="301" ht="10.5">
      <c r="N301" s="363"/>
    </row>
    <row r="302" ht="10.5">
      <c r="N302" s="363"/>
    </row>
    <row r="303" ht="10.5">
      <c r="N303" s="363"/>
    </row>
    <row r="304" ht="10.5">
      <c r="N304" s="363"/>
    </row>
    <row r="305" ht="10.5">
      <c r="N305" s="363"/>
    </row>
    <row r="306" ht="10.5">
      <c r="N306" s="363"/>
    </row>
    <row r="307" ht="10.5">
      <c r="N307" s="363"/>
    </row>
    <row r="308" ht="10.5">
      <c r="N308" s="363"/>
    </row>
    <row r="309" ht="10.5">
      <c r="N309" s="363"/>
    </row>
    <row r="310" ht="10.5">
      <c r="N310" s="363"/>
    </row>
    <row r="311" ht="10.5">
      <c r="N311" s="363"/>
    </row>
    <row r="312" ht="10.5">
      <c r="N312" s="363"/>
    </row>
    <row r="313" ht="10.5">
      <c r="N313" s="363"/>
    </row>
    <row r="314" ht="10.5">
      <c r="N314" s="363"/>
    </row>
    <row r="315" ht="10.5">
      <c r="N315" s="363"/>
    </row>
    <row r="316" ht="10.5">
      <c r="N316" s="363"/>
    </row>
    <row r="317" ht="10.5">
      <c r="N317" s="363"/>
    </row>
    <row r="318" ht="10.5">
      <c r="N318" s="363"/>
    </row>
    <row r="319" ht="10.5">
      <c r="N319" s="363"/>
    </row>
    <row r="320" ht="10.5">
      <c r="N320" s="363"/>
    </row>
    <row r="321" ht="10.5">
      <c r="N321" s="363"/>
    </row>
    <row r="322" ht="10.5">
      <c r="N322" s="363"/>
    </row>
    <row r="323" ht="10.5">
      <c r="N323" s="363"/>
    </row>
    <row r="324" ht="10.5">
      <c r="N324" s="363"/>
    </row>
    <row r="325" ht="10.5">
      <c r="N325" s="363"/>
    </row>
    <row r="326" ht="10.5">
      <c r="N326" s="363"/>
    </row>
    <row r="327" ht="10.5">
      <c r="N327" s="363"/>
    </row>
    <row r="328" ht="10.5">
      <c r="N328" s="363"/>
    </row>
    <row r="329" ht="10.5">
      <c r="N329" s="363"/>
    </row>
    <row r="330" ht="10.5">
      <c r="N330" s="363"/>
    </row>
    <row r="331" ht="10.5">
      <c r="N331" s="363"/>
    </row>
    <row r="332" ht="10.5">
      <c r="N332" s="363"/>
    </row>
    <row r="333" ht="10.5">
      <c r="N333" s="363"/>
    </row>
    <row r="334" ht="10.5">
      <c r="N334" s="363"/>
    </row>
    <row r="335" ht="10.5">
      <c r="N335" s="363"/>
    </row>
    <row r="336" ht="10.5">
      <c r="N336" s="363"/>
    </row>
    <row r="337" ht="10.5">
      <c r="N337" s="363"/>
    </row>
    <row r="338" ht="10.5">
      <c r="N338" s="363"/>
    </row>
    <row r="339" ht="10.5">
      <c r="N339" s="363"/>
    </row>
    <row r="340" ht="10.5">
      <c r="N340" s="363"/>
    </row>
    <row r="341" ht="10.5">
      <c r="N341" s="363"/>
    </row>
    <row r="342" ht="10.5">
      <c r="N342" s="363"/>
    </row>
    <row r="343" ht="10.5">
      <c r="N343" s="363"/>
    </row>
    <row r="344" ht="10.5">
      <c r="N344" s="363"/>
    </row>
    <row r="345" ht="10.5">
      <c r="N345" s="363"/>
    </row>
    <row r="346" ht="10.5">
      <c r="N346" s="363"/>
    </row>
    <row r="347" ht="10.5">
      <c r="N347" s="363"/>
    </row>
    <row r="348" ht="10.5">
      <c r="N348" s="363"/>
    </row>
    <row r="349" ht="10.5">
      <c r="N349" s="363"/>
    </row>
    <row r="350" ht="10.5">
      <c r="N350" s="363"/>
    </row>
    <row r="351" ht="10.5">
      <c r="N351" s="363"/>
    </row>
    <row r="352" ht="10.5">
      <c r="N352" s="363"/>
    </row>
    <row r="353" ht="10.5">
      <c r="N353" s="363"/>
    </row>
    <row r="354" ht="10.5">
      <c r="N354" s="363"/>
    </row>
    <row r="355" ht="10.5">
      <c r="N355" s="363"/>
    </row>
    <row r="356" ht="10.5">
      <c r="N356" s="363"/>
    </row>
    <row r="357" ht="10.5">
      <c r="N357" s="363"/>
    </row>
    <row r="358" ht="10.5">
      <c r="N358" s="363"/>
    </row>
    <row r="359" ht="10.5">
      <c r="N359" s="363"/>
    </row>
    <row r="360" ht="10.5">
      <c r="N360" s="363"/>
    </row>
    <row r="361" ht="10.5">
      <c r="N361" s="363"/>
    </row>
    <row r="362" ht="10.5">
      <c r="N362" s="363"/>
    </row>
    <row r="363" ht="10.5">
      <c r="N363" s="363"/>
    </row>
    <row r="364" ht="10.5">
      <c r="N364" s="363"/>
    </row>
    <row r="365" ht="10.5">
      <c r="N365" s="363"/>
    </row>
    <row r="366" ht="10.5">
      <c r="N366" s="363"/>
    </row>
    <row r="367" ht="10.5">
      <c r="N367" s="363"/>
    </row>
    <row r="368" ht="10.5">
      <c r="N368" s="363"/>
    </row>
    <row r="369" ht="10.5">
      <c r="N369" s="363"/>
    </row>
    <row r="370" ht="10.5">
      <c r="N370" s="363"/>
    </row>
    <row r="371" ht="10.5">
      <c r="N371" s="363"/>
    </row>
    <row r="372" ht="10.5">
      <c r="N372" s="363"/>
    </row>
    <row r="373" ht="10.5">
      <c r="N373" s="363"/>
    </row>
    <row r="374" ht="10.5">
      <c r="N374" s="363"/>
    </row>
    <row r="375" ht="10.5">
      <c r="N375" s="363"/>
    </row>
    <row r="376" ht="10.5">
      <c r="N376" s="363"/>
    </row>
    <row r="377" ht="10.5">
      <c r="N377" s="363"/>
    </row>
    <row r="378" ht="10.5">
      <c r="N378" s="363"/>
    </row>
    <row r="379" ht="10.5">
      <c r="N379" s="363"/>
    </row>
    <row r="380" ht="10.5">
      <c r="N380" s="363"/>
    </row>
    <row r="381" ht="10.5">
      <c r="N381" s="363"/>
    </row>
    <row r="382" ht="10.5">
      <c r="N382" s="363"/>
    </row>
    <row r="383" ht="10.5">
      <c r="N383" s="363"/>
    </row>
    <row r="384" ht="10.5">
      <c r="N384" s="363"/>
    </row>
    <row r="385" ht="10.5">
      <c r="N385" s="363"/>
    </row>
    <row r="386" ht="10.5">
      <c r="N386" s="363"/>
    </row>
    <row r="387" ht="10.5">
      <c r="N387" s="363"/>
    </row>
    <row r="388" ht="10.5">
      <c r="N388" s="363"/>
    </row>
    <row r="389" ht="10.5">
      <c r="N389" s="363"/>
    </row>
    <row r="390" ht="10.5">
      <c r="N390" s="363"/>
    </row>
    <row r="391" ht="10.5">
      <c r="N391" s="363"/>
    </row>
    <row r="392" ht="10.5">
      <c r="N392" s="363"/>
    </row>
    <row r="393" ht="10.5">
      <c r="N393" s="363"/>
    </row>
    <row r="394" ht="10.5">
      <c r="N394" s="363"/>
    </row>
    <row r="395" ht="10.5">
      <c r="N395" s="363"/>
    </row>
    <row r="396" ht="10.5">
      <c r="N396" s="363"/>
    </row>
    <row r="397" ht="10.5">
      <c r="N397" s="363"/>
    </row>
    <row r="398" ht="10.5">
      <c r="N398" s="363"/>
    </row>
    <row r="399" ht="10.5">
      <c r="N399" s="363"/>
    </row>
    <row r="400" ht="10.5">
      <c r="N400" s="363"/>
    </row>
    <row r="401" ht="10.5">
      <c r="N401" s="363"/>
    </row>
    <row r="402" ht="10.5">
      <c r="N402" s="363"/>
    </row>
    <row r="403" ht="10.5">
      <c r="N403" s="363"/>
    </row>
    <row r="404" ht="10.5">
      <c r="N404" s="363"/>
    </row>
    <row r="405" ht="10.5">
      <c r="N405" s="363"/>
    </row>
    <row r="406" ht="10.5">
      <c r="N406" s="363"/>
    </row>
    <row r="407" ht="10.5">
      <c r="N407" s="363"/>
    </row>
    <row r="408" ht="10.5">
      <c r="N408" s="363"/>
    </row>
    <row r="409" ht="10.5">
      <c r="N409" s="363"/>
    </row>
    <row r="410" ht="10.5">
      <c r="N410" s="363"/>
    </row>
    <row r="411" ht="10.5">
      <c r="N411" s="363"/>
    </row>
    <row r="412" ht="10.5">
      <c r="N412" s="363"/>
    </row>
    <row r="413" ht="10.5">
      <c r="N413" s="363"/>
    </row>
    <row r="414" ht="10.5">
      <c r="N414" s="363"/>
    </row>
    <row r="415" ht="10.5">
      <c r="N415" s="363"/>
    </row>
    <row r="416" ht="10.5">
      <c r="N416" s="363"/>
    </row>
    <row r="417" ht="10.5">
      <c r="N417" s="363"/>
    </row>
    <row r="418" ht="10.5">
      <c r="N418" s="363"/>
    </row>
    <row r="419" ht="10.5">
      <c r="N419" s="363"/>
    </row>
    <row r="420" ht="10.5">
      <c r="N420" s="363"/>
    </row>
    <row r="421" ht="10.5">
      <c r="N421" s="363"/>
    </row>
    <row r="422" ht="10.5">
      <c r="N422" s="363"/>
    </row>
    <row r="423" ht="10.5">
      <c r="N423" s="363"/>
    </row>
    <row r="424" ht="10.5">
      <c r="N424" s="363"/>
    </row>
    <row r="425" ht="10.5">
      <c r="N425" s="363"/>
    </row>
    <row r="426" ht="10.5">
      <c r="N426" s="363"/>
    </row>
    <row r="427" ht="10.5">
      <c r="N427" s="363"/>
    </row>
    <row r="428" ht="10.5">
      <c r="N428" s="363"/>
    </row>
    <row r="429" ht="10.5">
      <c r="N429" s="363"/>
    </row>
    <row r="430" ht="10.5">
      <c r="N430" s="363"/>
    </row>
    <row r="431" ht="10.5">
      <c r="N431" s="363"/>
    </row>
    <row r="432" ht="10.5">
      <c r="N432" s="363"/>
    </row>
    <row r="433" ht="10.5">
      <c r="N433" s="363"/>
    </row>
    <row r="434" ht="10.5">
      <c r="N434" s="363"/>
    </row>
    <row r="435" ht="10.5">
      <c r="N435" s="363"/>
    </row>
    <row r="436" ht="10.5">
      <c r="N436" s="363"/>
    </row>
    <row r="437" ht="10.5">
      <c r="N437" s="363"/>
    </row>
    <row r="438" ht="10.5">
      <c r="N438" s="363"/>
    </row>
    <row r="439" ht="10.5">
      <c r="N439" s="363"/>
    </row>
    <row r="440" ht="10.5">
      <c r="N440" s="363"/>
    </row>
    <row r="441" ht="10.5">
      <c r="N441" s="363"/>
    </row>
    <row r="442" ht="10.5">
      <c r="N442" s="363"/>
    </row>
    <row r="443" ht="10.5">
      <c r="N443" s="363"/>
    </row>
    <row r="444" ht="10.5">
      <c r="N444" s="363"/>
    </row>
    <row r="445" ht="10.5">
      <c r="N445" s="363"/>
    </row>
    <row r="446" ht="10.5">
      <c r="N446" s="363"/>
    </row>
    <row r="447" ht="10.5">
      <c r="N447" s="363"/>
    </row>
    <row r="448" ht="10.5">
      <c r="N448" s="363"/>
    </row>
    <row r="449" ht="10.5">
      <c r="N449" s="363"/>
    </row>
    <row r="450" ht="10.5">
      <c r="N450" s="363"/>
    </row>
    <row r="451" ht="10.5">
      <c r="N451" s="363"/>
    </row>
    <row r="452" ht="10.5">
      <c r="N452" s="363"/>
    </row>
    <row r="453" ht="10.5">
      <c r="N453" s="363"/>
    </row>
    <row r="454" ht="10.5">
      <c r="N454" s="363"/>
    </row>
    <row r="455" ht="10.5">
      <c r="N455" s="363"/>
    </row>
    <row r="456" ht="10.5">
      <c r="N456" s="363"/>
    </row>
    <row r="457" ht="10.5">
      <c r="N457" s="363"/>
    </row>
    <row r="458" ht="10.5">
      <c r="N458" s="363"/>
    </row>
    <row r="459" ht="10.5">
      <c r="N459" s="363"/>
    </row>
    <row r="460" ht="10.5">
      <c r="N460" s="363"/>
    </row>
    <row r="461" ht="10.5">
      <c r="N461" s="363"/>
    </row>
    <row r="462" spans="2:14" ht="10.5">
      <c r="B462" s="362" t="s">
        <v>943</v>
      </c>
      <c r="N462" s="363"/>
    </row>
    <row r="463" ht="10.5">
      <c r="N463" s="363"/>
    </row>
    <row r="464" ht="10.5">
      <c r="N464" s="363"/>
    </row>
    <row r="465" ht="10.5">
      <c r="N465" s="363"/>
    </row>
    <row r="466" ht="10.5">
      <c r="N466" s="363"/>
    </row>
    <row r="467" ht="10.5">
      <c r="N467" s="363"/>
    </row>
    <row r="468" ht="10.5">
      <c r="N468" s="363"/>
    </row>
    <row r="469" ht="10.5">
      <c r="N469" s="363"/>
    </row>
    <row r="470" ht="10.5">
      <c r="N470" s="363"/>
    </row>
    <row r="471" ht="10.5">
      <c r="N471" s="363"/>
    </row>
    <row r="472" ht="10.5">
      <c r="N472" s="363"/>
    </row>
    <row r="473" ht="10.5">
      <c r="N473" s="363"/>
    </row>
    <row r="474" ht="10.5">
      <c r="N474" s="363"/>
    </row>
    <row r="475" ht="10.5">
      <c r="N475" s="363"/>
    </row>
    <row r="476" ht="10.5">
      <c r="N476" s="363"/>
    </row>
    <row r="477" ht="10.5">
      <c r="N477" s="363"/>
    </row>
    <row r="478" ht="10.5">
      <c r="N478" s="363"/>
    </row>
    <row r="479" ht="10.5">
      <c r="N479" s="363"/>
    </row>
    <row r="480" ht="10.5">
      <c r="N480" s="363"/>
    </row>
    <row r="481" ht="10.5">
      <c r="N481" s="363"/>
    </row>
    <row r="482" ht="10.5">
      <c r="N482" s="363"/>
    </row>
    <row r="483" ht="10.5">
      <c r="N483" s="363"/>
    </row>
    <row r="484" ht="10.5">
      <c r="N484" s="363"/>
    </row>
    <row r="485" ht="10.5">
      <c r="N485" s="363"/>
    </row>
    <row r="486" ht="10.5">
      <c r="N486" s="363"/>
    </row>
    <row r="487" ht="10.5">
      <c r="N487" s="363"/>
    </row>
    <row r="488" ht="10.5">
      <c r="N488" s="363"/>
    </row>
    <row r="489" ht="10.5">
      <c r="N489" s="363"/>
    </row>
    <row r="490" ht="10.5">
      <c r="N490" s="363"/>
    </row>
    <row r="491" ht="10.5">
      <c r="N491" s="363"/>
    </row>
    <row r="492" ht="10.5">
      <c r="N492" s="363"/>
    </row>
    <row r="493" ht="10.5">
      <c r="N493" s="363"/>
    </row>
    <row r="494" ht="10.5">
      <c r="N494" s="363"/>
    </row>
    <row r="495" ht="10.5">
      <c r="N495" s="363"/>
    </row>
    <row r="496" ht="10.5">
      <c r="N496" s="363"/>
    </row>
    <row r="497" ht="10.5">
      <c r="N497" s="363"/>
    </row>
    <row r="498" ht="10.5">
      <c r="N498" s="363"/>
    </row>
    <row r="499" ht="10.5">
      <c r="N499" s="363"/>
    </row>
    <row r="500" ht="10.5">
      <c r="N500" s="363"/>
    </row>
    <row r="501" ht="10.5">
      <c r="N501" s="363"/>
    </row>
    <row r="502" ht="10.5">
      <c r="N502" s="363"/>
    </row>
    <row r="503" ht="10.5">
      <c r="N503" s="363"/>
    </row>
    <row r="504" ht="10.5">
      <c r="N504" s="363"/>
    </row>
    <row r="505" ht="10.5">
      <c r="N505" s="363"/>
    </row>
    <row r="506" ht="10.5">
      <c r="N506" s="363"/>
    </row>
    <row r="507" ht="10.5">
      <c r="N507" s="363"/>
    </row>
    <row r="508" ht="10.5">
      <c r="N508" s="363"/>
    </row>
    <row r="509" ht="10.5">
      <c r="N509" s="363"/>
    </row>
    <row r="510" ht="10.5">
      <c r="N510" s="363"/>
    </row>
    <row r="511" ht="10.5">
      <c r="N511" s="363"/>
    </row>
    <row r="512" ht="10.5">
      <c r="N512" s="363"/>
    </row>
    <row r="513" ht="10.5">
      <c r="N513" s="363"/>
    </row>
    <row r="514" ht="10.5">
      <c r="N514" s="363"/>
    </row>
    <row r="515" ht="10.5">
      <c r="N515" s="363"/>
    </row>
    <row r="516" ht="10.5">
      <c r="N516" s="363"/>
    </row>
    <row r="517" ht="10.5">
      <c r="N517" s="363"/>
    </row>
    <row r="518" ht="10.5">
      <c r="N518" s="363"/>
    </row>
    <row r="519" ht="10.5">
      <c r="N519" s="363"/>
    </row>
    <row r="520" ht="10.5">
      <c r="N520" s="363"/>
    </row>
    <row r="521" ht="10.5">
      <c r="N521" s="363"/>
    </row>
    <row r="522" ht="10.5">
      <c r="N522" s="363"/>
    </row>
    <row r="523" ht="10.5">
      <c r="N523" s="363"/>
    </row>
    <row r="524" ht="10.5">
      <c r="N524" s="363"/>
    </row>
    <row r="525" ht="10.5">
      <c r="N525" s="363"/>
    </row>
    <row r="526" ht="10.5">
      <c r="N526" s="363"/>
    </row>
    <row r="527" ht="10.5">
      <c r="N527" s="363"/>
    </row>
    <row r="528" ht="10.5">
      <c r="N528" s="363"/>
    </row>
    <row r="529" ht="10.5">
      <c r="N529" s="363"/>
    </row>
    <row r="530" ht="10.5">
      <c r="N530" s="363"/>
    </row>
    <row r="531" ht="10.5">
      <c r="N531" s="363"/>
    </row>
    <row r="532" ht="10.5">
      <c r="N532" s="363"/>
    </row>
    <row r="533" ht="10.5">
      <c r="N533" s="363"/>
    </row>
    <row r="534" ht="10.5">
      <c r="N534" s="363"/>
    </row>
    <row r="535" ht="10.5">
      <c r="N535" s="363"/>
    </row>
    <row r="536" ht="10.5">
      <c r="N536" s="363"/>
    </row>
    <row r="537" ht="10.5">
      <c r="N537" s="363"/>
    </row>
    <row r="538" ht="10.5">
      <c r="N538" s="363"/>
    </row>
    <row r="539" ht="10.5">
      <c r="N539" s="363"/>
    </row>
    <row r="540" ht="10.5">
      <c r="N540" s="363"/>
    </row>
    <row r="541" ht="10.5">
      <c r="N541" s="363"/>
    </row>
    <row r="542" ht="10.5">
      <c r="N542" s="363"/>
    </row>
    <row r="543" ht="10.5">
      <c r="N543" s="363"/>
    </row>
    <row r="544" ht="10.5">
      <c r="N544" s="363"/>
    </row>
    <row r="545" ht="10.5">
      <c r="N545" s="363"/>
    </row>
    <row r="546" ht="10.5">
      <c r="N546" s="363"/>
    </row>
    <row r="547" ht="10.5">
      <c r="N547" s="363"/>
    </row>
    <row r="548" ht="10.5">
      <c r="N548" s="363"/>
    </row>
    <row r="549" ht="10.5">
      <c r="N549" s="363"/>
    </row>
    <row r="550" ht="10.5">
      <c r="N550" s="363"/>
    </row>
    <row r="551" ht="10.5">
      <c r="N551" s="363"/>
    </row>
    <row r="552" ht="10.5">
      <c r="N552" s="363"/>
    </row>
    <row r="553" ht="10.5">
      <c r="N553" s="363"/>
    </row>
    <row r="554" ht="10.5">
      <c r="N554" s="363"/>
    </row>
    <row r="555" ht="10.5">
      <c r="N555" s="363"/>
    </row>
    <row r="556" ht="10.5">
      <c r="N556" s="363"/>
    </row>
    <row r="557" ht="10.5">
      <c r="N557" s="363"/>
    </row>
    <row r="558" ht="10.5">
      <c r="N558" s="363"/>
    </row>
    <row r="559" ht="10.5">
      <c r="N559" s="363"/>
    </row>
    <row r="560" ht="10.5">
      <c r="N560" s="363"/>
    </row>
    <row r="561" ht="10.5">
      <c r="N561" s="363"/>
    </row>
    <row r="562" ht="10.5">
      <c r="N562" s="363"/>
    </row>
    <row r="563" ht="10.5">
      <c r="N563" s="363"/>
    </row>
    <row r="564" ht="10.5">
      <c r="N564" s="363"/>
    </row>
    <row r="565" ht="10.5">
      <c r="N565" s="363"/>
    </row>
    <row r="566" ht="10.5">
      <c r="N566" s="363"/>
    </row>
    <row r="567" ht="10.5">
      <c r="N567" s="363"/>
    </row>
    <row r="568" ht="10.5">
      <c r="N568" s="363"/>
    </row>
    <row r="569" ht="10.5">
      <c r="N569" s="363"/>
    </row>
    <row r="570" ht="10.5">
      <c r="N570" s="363"/>
    </row>
    <row r="571" ht="10.5">
      <c r="N571" s="363"/>
    </row>
    <row r="572" ht="10.5">
      <c r="N572" s="363"/>
    </row>
    <row r="573" ht="10.5">
      <c r="N573" s="363"/>
    </row>
    <row r="574" ht="10.5">
      <c r="N574" s="363"/>
    </row>
    <row r="575" ht="10.5">
      <c r="N575" s="363"/>
    </row>
    <row r="576" ht="10.5">
      <c r="N576" s="363"/>
    </row>
    <row r="577" ht="10.5">
      <c r="N577" s="363"/>
    </row>
    <row r="578" ht="10.5">
      <c r="N578" s="363"/>
    </row>
    <row r="579" ht="10.5">
      <c r="N579" s="363"/>
    </row>
    <row r="580" ht="10.5">
      <c r="N580" s="363"/>
    </row>
    <row r="581" ht="10.5">
      <c r="N581" s="363"/>
    </row>
    <row r="582" ht="10.5">
      <c r="N582" s="363"/>
    </row>
    <row r="583" ht="10.5">
      <c r="N583" s="363"/>
    </row>
    <row r="584" ht="10.5">
      <c r="N584" s="363"/>
    </row>
    <row r="585" ht="10.5">
      <c r="N585" s="363"/>
    </row>
    <row r="586" ht="10.5">
      <c r="N586" s="363"/>
    </row>
    <row r="587" ht="10.5">
      <c r="N587" s="363"/>
    </row>
    <row r="588" ht="10.5">
      <c r="N588" s="363"/>
    </row>
    <row r="589" ht="10.5">
      <c r="N589" s="363"/>
    </row>
    <row r="590" ht="10.5">
      <c r="N590" s="363"/>
    </row>
    <row r="591" ht="10.5">
      <c r="N591" s="363"/>
    </row>
    <row r="592" ht="10.5">
      <c r="N592" s="363"/>
    </row>
    <row r="593" ht="10.5">
      <c r="N593" s="363"/>
    </row>
    <row r="594" ht="10.5">
      <c r="N594" s="363"/>
    </row>
    <row r="595" ht="10.5">
      <c r="N595" s="363"/>
    </row>
    <row r="596" ht="10.5">
      <c r="N596" s="363"/>
    </row>
    <row r="597" ht="10.5">
      <c r="N597" s="363"/>
    </row>
    <row r="598" ht="10.5">
      <c r="N598" s="363"/>
    </row>
    <row r="599" ht="10.5">
      <c r="N599" s="363"/>
    </row>
    <row r="600" ht="10.5">
      <c r="N600" s="363"/>
    </row>
    <row r="601" ht="10.5">
      <c r="N601" s="363"/>
    </row>
    <row r="602" ht="10.5">
      <c r="N602" s="363"/>
    </row>
    <row r="603" ht="10.5">
      <c r="N603" s="363"/>
    </row>
    <row r="604" ht="10.5">
      <c r="N604" s="363"/>
    </row>
    <row r="605" ht="10.5">
      <c r="N605" s="363"/>
    </row>
    <row r="606" ht="10.5">
      <c r="N606" s="363"/>
    </row>
    <row r="607" ht="10.5">
      <c r="N607" s="363"/>
    </row>
    <row r="608" ht="10.5">
      <c r="N608" s="363"/>
    </row>
    <row r="609" ht="10.5">
      <c r="N609" s="363"/>
    </row>
    <row r="610" ht="10.5">
      <c r="N610" s="363"/>
    </row>
    <row r="611" ht="10.5">
      <c r="N611" s="363"/>
    </row>
    <row r="612" ht="10.5">
      <c r="N612" s="363"/>
    </row>
    <row r="613" ht="10.5">
      <c r="N613" s="363"/>
    </row>
    <row r="614" ht="10.5">
      <c r="N614" s="363"/>
    </row>
    <row r="615" ht="10.5">
      <c r="N615" s="363"/>
    </row>
    <row r="616" ht="10.5">
      <c r="N616" s="363"/>
    </row>
    <row r="617" ht="10.5">
      <c r="N617" s="363"/>
    </row>
    <row r="618" ht="10.5">
      <c r="N618" s="363"/>
    </row>
    <row r="619" ht="10.5">
      <c r="N619" s="363"/>
    </row>
    <row r="620" ht="10.5">
      <c r="N620" s="363"/>
    </row>
    <row r="621" ht="10.5">
      <c r="N621" s="363"/>
    </row>
    <row r="622" ht="10.5">
      <c r="N622" s="363"/>
    </row>
    <row r="623" ht="10.5">
      <c r="N623" s="363"/>
    </row>
    <row r="624" ht="10.5">
      <c r="N624" s="363"/>
    </row>
    <row r="625" ht="10.5">
      <c r="N625" s="363"/>
    </row>
    <row r="626" ht="10.5">
      <c r="N626" s="363"/>
    </row>
    <row r="627" ht="10.5">
      <c r="N627" s="363"/>
    </row>
    <row r="628" ht="10.5">
      <c r="N628" s="363"/>
    </row>
    <row r="629" ht="10.5">
      <c r="N629" s="363"/>
    </row>
    <row r="630" ht="10.5">
      <c r="N630" s="363"/>
    </row>
    <row r="631" ht="10.5">
      <c r="N631" s="363"/>
    </row>
    <row r="632" ht="10.5">
      <c r="N632" s="363"/>
    </row>
    <row r="633" ht="10.5">
      <c r="N633" s="363"/>
    </row>
    <row r="634" ht="10.5">
      <c r="N634" s="363"/>
    </row>
    <row r="635" ht="10.5">
      <c r="N635" s="363"/>
    </row>
    <row r="636" ht="10.5">
      <c r="N636" s="363"/>
    </row>
    <row r="637" ht="10.5">
      <c r="N637" s="363"/>
    </row>
    <row r="638" ht="10.5">
      <c r="N638" s="363"/>
    </row>
    <row r="639" ht="10.5">
      <c r="N639" s="363"/>
    </row>
    <row r="640" ht="10.5">
      <c r="N640" s="363"/>
    </row>
    <row r="641" ht="10.5">
      <c r="N641" s="363"/>
    </row>
  </sheetData>
  <sheetProtection/>
  <mergeCells count="5">
    <mergeCell ref="I5:J5"/>
    <mergeCell ref="G6:H6"/>
    <mergeCell ref="I6:J6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77.00390625" style="0" customWidth="1"/>
    <col min="2" max="2" width="10.125" style="0" customWidth="1"/>
    <col min="4" max="4" width="10.75390625" style="0" customWidth="1"/>
    <col min="5" max="5" width="8.625" style="0" customWidth="1"/>
    <col min="6" max="6" width="10.375" style="0" customWidth="1"/>
    <col min="7" max="99" width="9.125" style="415" customWidth="1"/>
  </cols>
  <sheetData>
    <row r="1" spans="1:6" ht="12.75">
      <c r="A1" s="255" t="s">
        <v>944</v>
      </c>
      <c r="B1" s="255"/>
      <c r="C1" s="414"/>
      <c r="D1" s="414"/>
      <c r="E1" s="414"/>
      <c r="F1" s="414"/>
    </row>
    <row r="2" spans="1:6" ht="12.75">
      <c r="A2" s="255" t="s">
        <v>945</v>
      </c>
      <c r="B2" s="255"/>
      <c r="C2" s="416"/>
      <c r="D2" s="255"/>
      <c r="E2" s="52"/>
      <c r="F2" s="18"/>
    </row>
    <row r="3" spans="1:6" ht="12.75">
      <c r="A3" s="340"/>
      <c r="B3" s="340"/>
      <c r="C3" s="340"/>
      <c r="D3" s="340"/>
      <c r="E3" s="49" t="s">
        <v>946</v>
      </c>
      <c r="F3" s="49"/>
    </row>
    <row r="4" spans="1:6" ht="10.5" customHeight="1">
      <c r="A4" s="289"/>
      <c r="B4" s="417" t="s">
        <v>865</v>
      </c>
      <c r="C4" s="811" t="s">
        <v>947</v>
      </c>
      <c r="D4" s="812"/>
      <c r="E4" s="813"/>
      <c r="F4" s="418"/>
    </row>
    <row r="5" spans="1:6" ht="10.5" customHeight="1">
      <c r="A5" s="292" t="s">
        <v>948</v>
      </c>
      <c r="B5" s="326" t="s">
        <v>949</v>
      </c>
      <c r="C5" s="290" t="s">
        <v>950</v>
      </c>
      <c r="D5" s="326" t="s">
        <v>949</v>
      </c>
      <c r="E5" s="286" t="s">
        <v>951</v>
      </c>
      <c r="F5" s="293"/>
    </row>
    <row r="6" spans="1:6" ht="10.5" customHeight="1">
      <c r="A6" s="287"/>
      <c r="B6" s="325" t="s">
        <v>952</v>
      </c>
      <c r="C6" s="419" t="s">
        <v>953</v>
      </c>
      <c r="D6" s="325" t="s">
        <v>952</v>
      </c>
      <c r="E6" s="324" t="s">
        <v>954</v>
      </c>
      <c r="F6" s="311"/>
    </row>
    <row r="7" spans="1:6" ht="10.5" customHeight="1">
      <c r="A7" s="420" t="s">
        <v>955</v>
      </c>
      <c r="B7" s="421"/>
      <c r="D7" s="422"/>
      <c r="E7" s="423"/>
      <c r="F7" s="424" t="s">
        <v>956</v>
      </c>
    </row>
    <row r="8" spans="1:6" ht="10.5" customHeight="1">
      <c r="A8" s="292" t="s">
        <v>957</v>
      </c>
      <c r="B8" s="425">
        <v>0</v>
      </c>
      <c r="C8" s="426"/>
      <c r="D8" s="426">
        <v>837.2</v>
      </c>
      <c r="E8" s="426"/>
      <c r="F8" s="426"/>
    </row>
    <row r="9" spans="1:8" ht="10.5" customHeight="1">
      <c r="A9" s="292" t="s">
        <v>958</v>
      </c>
      <c r="B9" s="425">
        <v>55200.6</v>
      </c>
      <c r="C9" s="425">
        <v>78531.3</v>
      </c>
      <c r="D9" s="425">
        <v>79481.24</v>
      </c>
      <c r="E9" s="425">
        <f>D9/C9*100</f>
        <v>101.20963233767937</v>
      </c>
      <c r="F9" s="425">
        <f>D9/B9*100</f>
        <v>143.9861885559215</v>
      </c>
      <c r="G9" s="427"/>
      <c r="H9" s="427"/>
    </row>
    <row r="10" spans="1:8" ht="10.5" customHeight="1">
      <c r="A10" s="292" t="s">
        <v>959</v>
      </c>
      <c r="B10" s="292">
        <v>55200.6</v>
      </c>
      <c r="C10" s="425">
        <v>78531.3</v>
      </c>
      <c r="D10" s="425">
        <v>50717.6</v>
      </c>
      <c r="E10" s="425">
        <f aca="true" t="shared" si="0" ref="E10:E15">D10/C10*100</f>
        <v>64.58265685147195</v>
      </c>
      <c r="F10" s="425">
        <f aca="true" t="shared" si="1" ref="F10:F19">D10/B10*100</f>
        <v>91.87871146328119</v>
      </c>
      <c r="G10" s="427"/>
      <c r="H10" s="427"/>
    </row>
    <row r="11" spans="1:8" ht="10.5" customHeight="1">
      <c r="A11" s="292" t="s">
        <v>960</v>
      </c>
      <c r="B11" s="428">
        <v>55200.6</v>
      </c>
      <c r="C11" s="425">
        <v>78531.3</v>
      </c>
      <c r="D11" s="425">
        <v>50717.6</v>
      </c>
      <c r="E11" s="425">
        <f t="shared" si="0"/>
        <v>64.58265685147195</v>
      </c>
      <c r="F11" s="425">
        <f t="shared" si="1"/>
        <v>91.87871146328119</v>
      </c>
      <c r="G11" s="427"/>
      <c r="H11" s="427"/>
    </row>
    <row r="12" spans="1:8" ht="10.5" customHeight="1">
      <c r="A12" s="292" t="s">
        <v>961</v>
      </c>
      <c r="B12" s="429">
        <f>SUM(B13:B15)</f>
        <v>43791</v>
      </c>
      <c r="C12" s="429">
        <f>C13+C14+C15</f>
        <v>63807.6</v>
      </c>
      <c r="D12" s="429">
        <f>D13+D14+D15</f>
        <v>50456.1</v>
      </c>
      <c r="E12" s="425">
        <f t="shared" si="0"/>
        <v>79.07537660090648</v>
      </c>
      <c r="F12" s="425">
        <f t="shared" si="1"/>
        <v>115.2202507364527</v>
      </c>
      <c r="G12" s="427"/>
      <c r="H12" s="427"/>
    </row>
    <row r="13" spans="1:8" ht="10.5" customHeight="1">
      <c r="A13" s="292" t="s">
        <v>962</v>
      </c>
      <c r="B13" s="292">
        <v>30831.2</v>
      </c>
      <c r="C13" s="429">
        <v>41026.8</v>
      </c>
      <c r="D13" s="429">
        <v>39774.8</v>
      </c>
      <c r="E13" s="425">
        <f t="shared" si="0"/>
        <v>96.94833620950209</v>
      </c>
      <c r="F13" s="425">
        <f t="shared" si="1"/>
        <v>129.00827732945848</v>
      </c>
      <c r="G13" s="427"/>
      <c r="H13" s="427"/>
    </row>
    <row r="14" spans="1:8" ht="10.5" customHeight="1">
      <c r="A14" s="292" t="s">
        <v>963</v>
      </c>
      <c r="B14" s="292">
        <v>3392.4</v>
      </c>
      <c r="C14" s="429">
        <v>4512.7</v>
      </c>
      <c r="D14" s="429">
        <v>4388.6</v>
      </c>
      <c r="E14" s="425">
        <f t="shared" si="0"/>
        <v>97.249983380238</v>
      </c>
      <c r="F14" s="425">
        <f t="shared" si="1"/>
        <v>129.36564084424006</v>
      </c>
      <c r="G14" s="427"/>
      <c r="H14" s="427"/>
    </row>
    <row r="15" spans="1:8" ht="10.5" customHeight="1">
      <c r="A15" s="292" t="s">
        <v>964</v>
      </c>
      <c r="B15" s="292">
        <v>9567.4</v>
      </c>
      <c r="C15" s="429">
        <v>18268.1</v>
      </c>
      <c r="D15" s="429">
        <v>6292.7</v>
      </c>
      <c r="E15" s="425">
        <f t="shared" si="0"/>
        <v>34.446384681493974</v>
      </c>
      <c r="F15" s="425">
        <f t="shared" si="1"/>
        <v>65.77231013650521</v>
      </c>
      <c r="G15" s="427"/>
      <c r="H15" s="427"/>
    </row>
    <row r="16" spans="1:8" ht="10.5" customHeight="1">
      <c r="A16" s="292" t="s">
        <v>965</v>
      </c>
      <c r="B16" s="292"/>
      <c r="C16" s="430"/>
      <c r="D16" s="430"/>
      <c r="E16" s="425"/>
      <c r="F16" s="425"/>
      <c r="G16" s="427"/>
      <c r="H16" s="427"/>
    </row>
    <row r="17" spans="1:8" ht="10.5" customHeight="1">
      <c r="A17" s="292" t="s">
        <v>966</v>
      </c>
      <c r="B17" s="292"/>
      <c r="C17" s="430"/>
      <c r="D17" s="430"/>
      <c r="E17" s="425"/>
      <c r="F17" s="425"/>
      <c r="G17" s="427"/>
      <c r="H17" s="427"/>
    </row>
    <row r="18" spans="1:8" ht="10.5" customHeight="1">
      <c r="A18" s="52" t="s">
        <v>967</v>
      </c>
      <c r="B18" s="292"/>
      <c r="C18" s="430"/>
      <c r="D18" s="430"/>
      <c r="E18" s="425"/>
      <c r="F18" s="425"/>
      <c r="G18" s="427"/>
      <c r="H18" s="427"/>
    </row>
    <row r="19" spans="1:8" ht="10.5" customHeight="1">
      <c r="A19" s="287" t="s">
        <v>968</v>
      </c>
      <c r="B19" s="429">
        <f>B8+B9-B10</f>
        <v>0</v>
      </c>
      <c r="C19" s="430"/>
      <c r="D19" s="429">
        <v>28780.64</v>
      </c>
      <c r="E19" s="425"/>
      <c r="F19" s="425" t="e">
        <f t="shared" si="1"/>
        <v>#DIV/0!</v>
      </c>
      <c r="G19" s="427"/>
      <c r="H19" s="427"/>
    </row>
    <row r="20" spans="1:6" ht="10.5" customHeight="1">
      <c r="A20" s="420" t="s">
        <v>969</v>
      </c>
      <c r="B20" s="420"/>
      <c r="C20" s="431"/>
      <c r="D20" s="431"/>
      <c r="E20" s="431"/>
      <c r="F20" s="431"/>
    </row>
    <row r="21" spans="1:6" ht="10.5" customHeight="1">
      <c r="A21" s="292" t="s">
        <v>957</v>
      </c>
      <c r="B21" s="292"/>
      <c r="C21" s="426"/>
      <c r="D21" s="426">
        <v>4236.4</v>
      </c>
      <c r="E21" s="426"/>
      <c r="F21" s="426"/>
    </row>
    <row r="22" spans="1:6" ht="10.5" customHeight="1">
      <c r="A22" s="292" t="s">
        <v>970</v>
      </c>
      <c r="B22" s="425">
        <v>191271.2</v>
      </c>
      <c r="C22" s="425">
        <v>242561.2</v>
      </c>
      <c r="D22" s="425">
        <v>254737.1</v>
      </c>
      <c r="E22" s="425">
        <f>D22/C22*100</f>
        <v>105.01972285757162</v>
      </c>
      <c r="F22" s="425">
        <f aca="true" t="shared" si="2" ref="F22:F30">D22/B22*100</f>
        <v>133.18110619894682</v>
      </c>
    </row>
    <row r="23" spans="1:6" ht="10.5" customHeight="1">
      <c r="A23" s="292" t="s">
        <v>959</v>
      </c>
      <c r="B23" s="425">
        <v>191271.2</v>
      </c>
      <c r="C23" s="425">
        <v>242561.2</v>
      </c>
      <c r="D23" s="428">
        <v>234663.5</v>
      </c>
      <c r="E23" s="425">
        <f aca="true" t="shared" si="3" ref="E23:E28">D23/C23*100</f>
        <v>96.74403820561574</v>
      </c>
      <c r="F23" s="425">
        <f t="shared" si="2"/>
        <v>122.68626954815988</v>
      </c>
    </row>
    <row r="24" spans="1:6" ht="10.5" customHeight="1">
      <c r="A24" s="292" t="s">
        <v>960</v>
      </c>
      <c r="B24" s="425">
        <v>191271.2</v>
      </c>
      <c r="C24" s="425">
        <v>242561.2</v>
      </c>
      <c r="D24" s="429">
        <v>234663.5</v>
      </c>
      <c r="E24" s="425">
        <f t="shared" si="3"/>
        <v>96.74403820561574</v>
      </c>
      <c r="F24" s="425">
        <f t="shared" si="2"/>
        <v>122.68626954815988</v>
      </c>
    </row>
    <row r="25" spans="1:6" ht="10.5" customHeight="1">
      <c r="A25" s="292" t="s">
        <v>971</v>
      </c>
      <c r="B25" s="429">
        <f>SUM(B26:B28)</f>
        <v>186471.2</v>
      </c>
      <c r="C25" s="429">
        <f>C26+C27+C28</f>
        <v>233244.59999999998</v>
      </c>
      <c r="D25" s="429">
        <f>D26+D27+D28</f>
        <v>234663.5</v>
      </c>
      <c r="E25" s="425">
        <f t="shared" si="3"/>
        <v>100.60833133971805</v>
      </c>
      <c r="F25" s="425">
        <f t="shared" si="2"/>
        <v>125.84436631501272</v>
      </c>
    </row>
    <row r="26" spans="1:6" ht="10.5" customHeight="1">
      <c r="A26" s="292" t="s">
        <v>972</v>
      </c>
      <c r="B26" s="292">
        <v>142340</v>
      </c>
      <c r="C26" s="429">
        <v>181449.4</v>
      </c>
      <c r="D26" s="429">
        <v>177848.8</v>
      </c>
      <c r="E26" s="425">
        <f t="shared" si="3"/>
        <v>98.01564513302331</v>
      </c>
      <c r="F26" s="425">
        <f t="shared" si="2"/>
        <v>124.94646620767176</v>
      </c>
    </row>
    <row r="27" spans="1:6" ht="10.5" customHeight="1">
      <c r="A27" s="292" t="s">
        <v>973</v>
      </c>
      <c r="B27" s="292">
        <v>3269.4</v>
      </c>
      <c r="C27" s="429">
        <v>4173</v>
      </c>
      <c r="D27" s="429">
        <v>3688</v>
      </c>
      <c r="E27" s="425">
        <f t="shared" si="3"/>
        <v>88.37766594775941</v>
      </c>
      <c r="F27" s="425">
        <f t="shared" si="2"/>
        <v>112.80357252095186</v>
      </c>
    </row>
    <row r="28" spans="1:6" ht="10.5" customHeight="1">
      <c r="A28" s="292" t="s">
        <v>964</v>
      </c>
      <c r="B28" s="292">
        <v>40861.8</v>
      </c>
      <c r="C28" s="429">
        <v>47622.2</v>
      </c>
      <c r="D28" s="429">
        <v>53126.7</v>
      </c>
      <c r="E28" s="425">
        <f t="shared" si="3"/>
        <v>111.55868481506523</v>
      </c>
      <c r="F28" s="425">
        <f t="shared" si="2"/>
        <v>130.01556465941292</v>
      </c>
    </row>
    <row r="29" spans="1:6" ht="10.5" customHeight="1">
      <c r="A29" s="292" t="s">
        <v>974</v>
      </c>
      <c r="B29" s="292"/>
      <c r="C29" s="430"/>
      <c r="D29" s="430"/>
      <c r="E29" s="425"/>
      <c r="F29" s="425"/>
    </row>
    <row r="30" spans="1:6" ht="10.5" customHeight="1">
      <c r="A30" s="292" t="s">
        <v>975</v>
      </c>
      <c r="B30" s="429">
        <f>B21+B22-B23</f>
        <v>0</v>
      </c>
      <c r="C30" s="430"/>
      <c r="D30" s="429">
        <f>D21+D22-D23</f>
        <v>24310</v>
      </c>
      <c r="E30" s="425"/>
      <c r="F30" s="425" t="e">
        <f t="shared" si="2"/>
        <v>#DIV/0!</v>
      </c>
    </row>
    <row r="31" spans="1:6" ht="10.5" customHeight="1">
      <c r="A31" s="420" t="s">
        <v>976</v>
      </c>
      <c r="B31" s="420"/>
      <c r="C31" s="431"/>
      <c r="D31" s="431"/>
      <c r="E31" s="431"/>
      <c r="F31" s="431"/>
    </row>
    <row r="32" spans="1:6" ht="10.5" customHeight="1">
      <c r="A32" s="292" t="s">
        <v>957</v>
      </c>
      <c r="B32" s="425"/>
      <c r="C32" s="426"/>
      <c r="D32" s="426">
        <v>43418.6</v>
      </c>
      <c r="E32" s="426"/>
      <c r="F32" s="426"/>
    </row>
    <row r="33" spans="1:6" ht="10.5" customHeight="1">
      <c r="A33" s="292" t="s">
        <v>970</v>
      </c>
      <c r="B33" s="292">
        <v>2216120</v>
      </c>
      <c r="C33" s="425">
        <v>2961815.8</v>
      </c>
      <c r="D33" s="425">
        <v>2848772.6</v>
      </c>
      <c r="E33" s="425">
        <f>D33/C33*100</f>
        <v>96.18331430334055</v>
      </c>
      <c r="F33" s="425">
        <f aca="true" t="shared" si="4" ref="F33:F39">D33/B33*100</f>
        <v>128.5477591466166</v>
      </c>
    </row>
    <row r="34" spans="1:6" ht="10.5" customHeight="1">
      <c r="A34" s="292" t="s">
        <v>959</v>
      </c>
      <c r="B34" s="428">
        <v>2216119.4</v>
      </c>
      <c r="C34" s="425">
        <v>2961715.7</v>
      </c>
      <c r="D34" s="428">
        <v>2472738.28</v>
      </c>
      <c r="E34" s="425">
        <f aca="true" t="shared" si="5" ref="E34:E39">D34/C34*100</f>
        <v>83.490062196044</v>
      </c>
      <c r="F34" s="425">
        <f t="shared" si="4"/>
        <v>111.57965044663207</v>
      </c>
    </row>
    <row r="35" spans="1:6" ht="10.5" customHeight="1">
      <c r="A35" s="292" t="s">
        <v>977</v>
      </c>
      <c r="B35" s="425">
        <v>2012255.3</v>
      </c>
      <c r="C35" s="425">
        <v>2961715.7</v>
      </c>
      <c r="D35" s="429">
        <v>2472738.28</v>
      </c>
      <c r="E35" s="425">
        <f t="shared" si="5"/>
        <v>83.490062196044</v>
      </c>
      <c r="F35" s="425">
        <f t="shared" si="4"/>
        <v>122.88392432113359</v>
      </c>
    </row>
    <row r="36" spans="1:6" ht="12.75">
      <c r="A36" s="292" t="s">
        <v>971</v>
      </c>
      <c r="B36" s="428">
        <f>SUM(B39,B38,B37)</f>
        <v>2021255.2999999998</v>
      </c>
      <c r="C36" s="428">
        <f>C37+C38+C39</f>
        <v>2770733.7</v>
      </c>
      <c r="D36" s="428">
        <f>D37+D38+D39</f>
        <v>2362098.98</v>
      </c>
      <c r="E36" s="425">
        <f t="shared" si="5"/>
        <v>85.25175046595058</v>
      </c>
      <c r="F36" s="425">
        <f t="shared" si="4"/>
        <v>116.8629702541782</v>
      </c>
    </row>
    <row r="37" spans="1:6" ht="12.75">
      <c r="A37" s="292" t="s">
        <v>972</v>
      </c>
      <c r="B37" s="425">
        <v>1120017.2</v>
      </c>
      <c r="C37" s="429">
        <v>1565976.2</v>
      </c>
      <c r="D37" s="429">
        <v>1439804.4</v>
      </c>
      <c r="E37" s="425">
        <f t="shared" si="5"/>
        <v>91.9429299117062</v>
      </c>
      <c r="F37" s="425">
        <f t="shared" si="4"/>
        <v>128.55199009443783</v>
      </c>
    </row>
    <row r="38" spans="1:6" ht="12.75">
      <c r="A38" s="292" t="s">
        <v>973</v>
      </c>
      <c r="B38" s="292">
        <v>123201.2</v>
      </c>
      <c r="C38" s="429">
        <v>172258</v>
      </c>
      <c r="D38" s="429">
        <v>156290.8</v>
      </c>
      <c r="E38" s="425">
        <f t="shared" si="5"/>
        <v>90.73064821372591</v>
      </c>
      <c r="F38" s="425">
        <f t="shared" si="4"/>
        <v>126.85817995279267</v>
      </c>
    </row>
    <row r="39" spans="1:6" ht="12.75">
      <c r="A39" s="292" t="s">
        <v>964</v>
      </c>
      <c r="B39" s="425">
        <v>778036.9</v>
      </c>
      <c r="C39" s="432">
        <v>1032499.5</v>
      </c>
      <c r="D39" s="429">
        <v>766003.78</v>
      </c>
      <c r="E39" s="425">
        <f t="shared" si="5"/>
        <v>74.18926401417144</v>
      </c>
      <c r="F39" s="425">
        <f t="shared" si="4"/>
        <v>98.45339983232158</v>
      </c>
    </row>
    <row r="40" spans="1:6" ht="12.75">
      <c r="A40" s="52" t="s">
        <v>974</v>
      </c>
      <c r="B40" s="433"/>
      <c r="C40" s="427"/>
      <c r="D40" s="429"/>
      <c r="E40" s="425"/>
      <c r="F40" s="121"/>
    </row>
    <row r="41" spans="1:6" ht="10.5" customHeight="1">
      <c r="A41" s="292" t="s">
        <v>975</v>
      </c>
      <c r="B41" s="429"/>
      <c r="C41" s="430">
        <v>100.1</v>
      </c>
      <c r="D41" s="429">
        <v>419452.92</v>
      </c>
      <c r="E41" s="425"/>
      <c r="F41" s="425"/>
    </row>
    <row r="42" spans="1:6" ht="10.5" customHeight="1">
      <c r="A42" s="292" t="s">
        <v>966</v>
      </c>
      <c r="B42" s="292"/>
      <c r="C42" s="430"/>
      <c r="D42" s="430"/>
      <c r="E42" s="430"/>
      <c r="F42" s="430"/>
    </row>
    <row r="43" spans="1:6" ht="10.5" customHeight="1">
      <c r="A43" s="287" t="s">
        <v>967</v>
      </c>
      <c r="B43" s="287"/>
      <c r="C43" s="434"/>
      <c r="D43" s="434"/>
      <c r="E43" s="434"/>
      <c r="F43" s="434"/>
    </row>
    <row r="44" spans="1:6" ht="10.5" customHeight="1">
      <c r="A44" s="420" t="s">
        <v>978</v>
      </c>
      <c r="B44" s="420"/>
      <c r="C44" s="431"/>
      <c r="D44" s="431"/>
      <c r="E44" s="431"/>
      <c r="F44" s="431"/>
    </row>
    <row r="45" spans="1:6" ht="10.5" customHeight="1">
      <c r="A45" s="292" t="s">
        <v>957</v>
      </c>
      <c r="B45" s="292">
        <v>0</v>
      </c>
      <c r="C45" s="426">
        <v>0</v>
      </c>
      <c r="D45" s="426">
        <v>41053</v>
      </c>
      <c r="E45" s="426"/>
      <c r="F45" s="426"/>
    </row>
    <row r="46" spans="1:6" ht="10.5" customHeight="1">
      <c r="A46" s="292" t="s">
        <v>970</v>
      </c>
      <c r="B46" s="425">
        <v>904114.1</v>
      </c>
      <c r="C46" s="425">
        <v>1116973.6</v>
      </c>
      <c r="D46" s="425">
        <v>1027580.8</v>
      </c>
      <c r="E46" s="425">
        <f>D46/C46*100</f>
        <v>91.99687441135582</v>
      </c>
      <c r="F46" s="425">
        <f aca="true" t="shared" si="6" ref="F46:F52">D46/B46*100</f>
        <v>113.65609716738187</v>
      </c>
    </row>
    <row r="47" spans="1:6" ht="10.5" customHeight="1">
      <c r="A47" s="292" t="s">
        <v>959</v>
      </c>
      <c r="B47" s="428">
        <v>904114.1</v>
      </c>
      <c r="C47" s="425">
        <v>1116973.6</v>
      </c>
      <c r="D47" s="428">
        <v>976018.16</v>
      </c>
      <c r="E47" s="425">
        <f aca="true" t="shared" si="7" ref="E47:E52">D47/C47*100</f>
        <v>87.38059341778533</v>
      </c>
      <c r="F47" s="425">
        <f t="shared" si="6"/>
        <v>107.95298513760598</v>
      </c>
    </row>
    <row r="48" spans="1:6" ht="10.5" customHeight="1">
      <c r="A48" s="292" t="s">
        <v>977</v>
      </c>
      <c r="B48" s="425">
        <v>904114.1</v>
      </c>
      <c r="C48" s="425">
        <v>1116973.6</v>
      </c>
      <c r="D48" s="429">
        <v>976018.16</v>
      </c>
      <c r="E48" s="425">
        <f t="shared" si="7"/>
        <v>87.38059341778533</v>
      </c>
      <c r="F48" s="425">
        <f t="shared" si="6"/>
        <v>107.95298513760598</v>
      </c>
    </row>
    <row r="49" spans="1:7" ht="10.5" customHeight="1">
      <c r="A49" s="292" t="s">
        <v>971</v>
      </c>
      <c r="B49" s="429">
        <f>SUM(B50:B52)</f>
        <v>886930.7</v>
      </c>
      <c r="C49" s="429">
        <f>C50+C51+C52</f>
        <v>1096205.2</v>
      </c>
      <c r="D49" s="429">
        <f>D50+D51+D52</f>
        <v>965827.26</v>
      </c>
      <c r="E49" s="425">
        <f t="shared" si="7"/>
        <v>88.10642934370317</v>
      </c>
      <c r="F49" s="425">
        <f t="shared" si="6"/>
        <v>108.89545936339783</v>
      </c>
      <c r="G49" s="429"/>
    </row>
    <row r="50" spans="1:6" ht="10.5" customHeight="1">
      <c r="A50" s="292" t="s">
        <v>972</v>
      </c>
      <c r="B50" s="425">
        <v>508097</v>
      </c>
      <c r="C50" s="429">
        <v>637407.8</v>
      </c>
      <c r="D50" s="429">
        <v>628991.8</v>
      </c>
      <c r="E50" s="425">
        <f t="shared" si="7"/>
        <v>98.6796521787151</v>
      </c>
      <c r="F50" s="425">
        <f t="shared" si="6"/>
        <v>123.79364570150977</v>
      </c>
    </row>
    <row r="51" spans="1:6" ht="10.5" customHeight="1">
      <c r="A51" s="292" t="s">
        <v>973</v>
      </c>
      <c r="B51" s="425">
        <v>56014.6</v>
      </c>
      <c r="C51" s="429">
        <v>69707.6</v>
      </c>
      <c r="D51" s="429">
        <v>68476.6</v>
      </c>
      <c r="E51" s="425">
        <f t="shared" si="7"/>
        <v>98.23405195416282</v>
      </c>
      <c r="F51" s="425">
        <f t="shared" si="6"/>
        <v>122.247771116816</v>
      </c>
    </row>
    <row r="52" spans="1:6" ht="10.5" customHeight="1">
      <c r="A52" s="292" t="s">
        <v>964</v>
      </c>
      <c r="B52" s="292">
        <v>322819.1</v>
      </c>
      <c r="C52" s="429">
        <v>389089.8</v>
      </c>
      <c r="D52" s="429">
        <v>268358.86</v>
      </c>
      <c r="E52" s="425">
        <f t="shared" si="7"/>
        <v>68.97093164611357</v>
      </c>
      <c r="F52" s="425">
        <f t="shared" si="6"/>
        <v>83.12979622333376</v>
      </c>
    </row>
    <row r="53" spans="1:6" ht="10.5" customHeight="1">
      <c r="A53" s="292" t="s">
        <v>974</v>
      </c>
      <c r="B53" s="292"/>
      <c r="C53" s="429"/>
      <c r="D53" s="429"/>
      <c r="E53" s="425"/>
      <c r="F53" s="425"/>
    </row>
    <row r="54" spans="1:6" ht="10.5" customHeight="1">
      <c r="A54" s="292" t="s">
        <v>975</v>
      </c>
      <c r="B54" s="429">
        <f>B45+B46-B47</f>
        <v>0</v>
      </c>
      <c r="C54" s="430"/>
      <c r="D54" s="429">
        <f>D45+D46-D47</f>
        <v>92615.64000000001</v>
      </c>
      <c r="E54" s="425"/>
      <c r="F54" s="425"/>
    </row>
    <row r="55" spans="1:6" ht="10.5" customHeight="1">
      <c r="A55" s="420" t="s">
        <v>979</v>
      </c>
      <c r="B55" s="420"/>
      <c r="C55" s="431"/>
      <c r="D55" s="431"/>
      <c r="E55" s="431"/>
      <c r="F55" s="431"/>
    </row>
    <row r="56" spans="1:6" ht="10.5" customHeight="1">
      <c r="A56" s="292" t="s">
        <v>957</v>
      </c>
      <c r="B56" s="292">
        <v>0</v>
      </c>
      <c r="C56" s="426"/>
      <c r="D56" s="426">
        <v>1691.9</v>
      </c>
      <c r="E56" s="426"/>
      <c r="F56" s="426"/>
    </row>
    <row r="57" spans="1:6" ht="10.5" customHeight="1">
      <c r="A57" s="292" t="s">
        <v>970</v>
      </c>
      <c r="B57" s="292">
        <v>43880.2</v>
      </c>
      <c r="C57" s="425">
        <v>63396.7</v>
      </c>
      <c r="D57" s="425">
        <v>62063.3</v>
      </c>
      <c r="E57" s="425">
        <f>D57/C57*100</f>
        <v>97.89673594997848</v>
      </c>
      <c r="F57" s="425">
        <f aca="true" t="shared" si="8" ref="F57:F63">D57/B57*100</f>
        <v>141.43805178645493</v>
      </c>
    </row>
    <row r="58" spans="1:6" ht="10.5" customHeight="1">
      <c r="A58" s="292" t="s">
        <v>959</v>
      </c>
      <c r="B58" s="428">
        <v>43880.2</v>
      </c>
      <c r="C58" s="425">
        <v>63396.7</v>
      </c>
      <c r="D58" s="428">
        <v>44273.7</v>
      </c>
      <c r="E58" s="425">
        <f aca="true" t="shared" si="9" ref="E58:E63">D58/C58*100</f>
        <v>69.83596938010969</v>
      </c>
      <c r="F58" s="425">
        <f t="shared" si="8"/>
        <v>100.89675981422145</v>
      </c>
    </row>
    <row r="59" spans="1:6" ht="10.5" customHeight="1">
      <c r="A59" s="292" t="s">
        <v>977</v>
      </c>
      <c r="B59" s="425">
        <v>43880.2</v>
      </c>
      <c r="C59" s="425">
        <v>63396.7</v>
      </c>
      <c r="D59" s="429">
        <v>44273.7</v>
      </c>
      <c r="E59" s="425">
        <f t="shared" si="9"/>
        <v>69.83596938010969</v>
      </c>
      <c r="F59" s="425">
        <f t="shared" si="8"/>
        <v>100.89675981422145</v>
      </c>
    </row>
    <row r="60" spans="1:6" ht="10.5" customHeight="1">
      <c r="A60" s="292" t="s">
        <v>971</v>
      </c>
      <c r="B60" s="429">
        <f>SUM(B61:B63)</f>
        <v>35338.8</v>
      </c>
      <c r="C60" s="429">
        <f>C61+C62+C63</f>
        <v>51669</v>
      </c>
      <c r="D60" s="429">
        <f>D61+D62+D63</f>
        <v>44223.7</v>
      </c>
      <c r="E60" s="425">
        <f t="shared" si="9"/>
        <v>85.59039269194294</v>
      </c>
      <c r="F60" s="425">
        <f t="shared" si="8"/>
        <v>125.1420534936104</v>
      </c>
    </row>
    <row r="61" spans="1:6" ht="10.5" customHeight="1">
      <c r="A61" s="292" t="s">
        <v>972</v>
      </c>
      <c r="B61" s="425">
        <v>20413.6</v>
      </c>
      <c r="C61" s="429">
        <v>31526.6</v>
      </c>
      <c r="D61" s="429">
        <v>28953.2</v>
      </c>
      <c r="E61" s="425">
        <f t="shared" si="9"/>
        <v>91.83736907880964</v>
      </c>
      <c r="F61" s="425">
        <f t="shared" si="8"/>
        <v>141.8328957165811</v>
      </c>
    </row>
    <row r="62" spans="1:6" ht="10.5" customHeight="1">
      <c r="A62" s="292" t="s">
        <v>973</v>
      </c>
      <c r="B62" s="425">
        <v>2245.4</v>
      </c>
      <c r="C62" s="429">
        <v>3467.8</v>
      </c>
      <c r="D62" s="429">
        <v>3201</v>
      </c>
      <c r="E62" s="425">
        <f t="shared" si="9"/>
        <v>92.30636138185592</v>
      </c>
      <c r="F62" s="425">
        <f t="shared" si="8"/>
        <v>142.5581188207001</v>
      </c>
    </row>
    <row r="63" spans="1:6" ht="10.5" customHeight="1">
      <c r="A63" s="292" t="s">
        <v>964</v>
      </c>
      <c r="B63" s="292">
        <v>12679.8</v>
      </c>
      <c r="C63" s="429">
        <v>16674.6</v>
      </c>
      <c r="D63" s="429">
        <v>12069.5</v>
      </c>
      <c r="E63" s="425">
        <f t="shared" si="9"/>
        <v>72.38254590814773</v>
      </c>
      <c r="F63" s="425">
        <f t="shared" si="8"/>
        <v>95.18683259988329</v>
      </c>
    </row>
    <row r="64" spans="1:6" ht="10.5" customHeight="1">
      <c r="A64" s="292" t="s">
        <v>974</v>
      </c>
      <c r="B64" s="292"/>
      <c r="C64" s="430"/>
      <c r="D64" s="430"/>
      <c r="E64" s="425"/>
      <c r="F64" s="425"/>
    </row>
    <row r="65" spans="1:6" ht="10.5" customHeight="1">
      <c r="A65" s="292" t="s">
        <v>975</v>
      </c>
      <c r="B65" s="429">
        <f>B56+B57-B58</f>
        <v>0</v>
      </c>
      <c r="C65" s="430"/>
      <c r="D65" s="429">
        <v>19481.5</v>
      </c>
      <c r="E65" s="425"/>
      <c r="F65" s="425"/>
    </row>
    <row r="66" spans="1:6" ht="10.5" customHeight="1">
      <c r="A66" s="420" t="s">
        <v>980</v>
      </c>
      <c r="B66" s="420"/>
      <c r="C66" s="431"/>
      <c r="D66" s="431"/>
      <c r="E66" s="431"/>
      <c r="F66" s="431"/>
    </row>
    <row r="67" spans="1:6" ht="10.5" customHeight="1">
      <c r="A67" s="292" t="s">
        <v>957</v>
      </c>
      <c r="B67" s="292">
        <v>0</v>
      </c>
      <c r="C67" s="426"/>
      <c r="D67" s="426">
        <v>1250.8</v>
      </c>
      <c r="E67" s="426"/>
      <c r="F67" s="425"/>
    </row>
    <row r="68" spans="1:6" ht="10.5" customHeight="1">
      <c r="A68" s="292" t="s">
        <v>970</v>
      </c>
      <c r="B68" s="292">
        <v>137978.9</v>
      </c>
      <c r="C68" s="425">
        <v>180697.4</v>
      </c>
      <c r="D68" s="425">
        <v>201137.6</v>
      </c>
      <c r="E68" s="425">
        <f aca="true" t="shared" si="10" ref="E68:E74">D68/C68*100</f>
        <v>111.31183957267787</v>
      </c>
      <c r="F68" s="425">
        <f aca="true" t="shared" si="11" ref="F68:F74">D68/B68*100</f>
        <v>145.77417271771264</v>
      </c>
    </row>
    <row r="69" spans="1:6" ht="10.5" customHeight="1">
      <c r="A69" s="292" t="s">
        <v>959</v>
      </c>
      <c r="B69" s="428">
        <v>137978.9</v>
      </c>
      <c r="C69" s="425">
        <v>180697.4</v>
      </c>
      <c r="D69" s="428">
        <v>180200</v>
      </c>
      <c r="E69" s="425">
        <f t="shared" si="10"/>
        <v>99.72473317269646</v>
      </c>
      <c r="F69" s="425">
        <f t="shared" si="11"/>
        <v>130.5996786465177</v>
      </c>
    </row>
    <row r="70" spans="1:6" ht="10.5" customHeight="1">
      <c r="A70" s="292" t="s">
        <v>977</v>
      </c>
      <c r="B70" s="425">
        <v>137978.9</v>
      </c>
      <c r="C70" s="425">
        <v>180697.4</v>
      </c>
      <c r="D70" s="429">
        <v>180200</v>
      </c>
      <c r="E70" s="425">
        <f t="shared" si="10"/>
        <v>99.72473317269646</v>
      </c>
      <c r="F70" s="425">
        <f t="shared" si="11"/>
        <v>130.5996786465177</v>
      </c>
    </row>
    <row r="71" spans="1:6" ht="10.5" customHeight="1">
      <c r="A71" s="292" t="s">
        <v>971</v>
      </c>
      <c r="B71" s="429">
        <f>SUM(B74,B73,B72)</f>
        <v>135328.9</v>
      </c>
      <c r="C71" s="429">
        <f>C72+C73+C74</f>
        <v>177644.8</v>
      </c>
      <c r="D71" s="429">
        <f>D72+D73+D74</f>
        <v>179640</v>
      </c>
      <c r="E71" s="425">
        <f t="shared" si="10"/>
        <v>101.1231401088014</v>
      </c>
      <c r="F71" s="425">
        <f t="shared" si="11"/>
        <v>132.74326474241644</v>
      </c>
    </row>
    <row r="72" spans="1:6" ht="10.5" customHeight="1">
      <c r="A72" s="292" t="s">
        <v>972</v>
      </c>
      <c r="B72" s="292">
        <v>79751</v>
      </c>
      <c r="C72" s="429">
        <v>105820.7</v>
      </c>
      <c r="D72" s="429">
        <v>115793.8</v>
      </c>
      <c r="E72" s="425">
        <f t="shared" si="10"/>
        <v>109.42452658128326</v>
      </c>
      <c r="F72" s="425">
        <f t="shared" si="11"/>
        <v>145.19416684430288</v>
      </c>
    </row>
    <row r="73" spans="1:6" ht="12.75">
      <c r="A73" s="292" t="s">
        <v>973</v>
      </c>
      <c r="B73" s="425">
        <v>8773.2</v>
      </c>
      <c r="C73" s="429">
        <v>11639.8</v>
      </c>
      <c r="D73" s="429">
        <v>12463.5</v>
      </c>
      <c r="E73" s="425">
        <f t="shared" si="10"/>
        <v>107.0765820718569</v>
      </c>
      <c r="F73" s="425">
        <f t="shared" si="11"/>
        <v>142.0633292299275</v>
      </c>
    </row>
    <row r="74" spans="1:6" ht="12" customHeight="1">
      <c r="A74" s="433" t="s">
        <v>964</v>
      </c>
      <c r="B74" s="425">
        <v>46804.7</v>
      </c>
      <c r="C74" s="429">
        <v>60184.3</v>
      </c>
      <c r="D74" s="429">
        <v>51382.7</v>
      </c>
      <c r="E74" s="425">
        <f t="shared" si="10"/>
        <v>85.37558798557097</v>
      </c>
      <c r="F74" s="435">
        <f t="shared" si="11"/>
        <v>109.78106899520775</v>
      </c>
    </row>
    <row r="75" spans="1:6" ht="12.75">
      <c r="A75" s="331" t="s">
        <v>974</v>
      </c>
      <c r="B75" s="331"/>
      <c r="C75" s="436"/>
      <c r="D75" s="430"/>
      <c r="E75" s="435"/>
      <c r="F75" s="425"/>
    </row>
    <row r="76" spans="1:6" ht="12.75">
      <c r="A76" s="331" t="s">
        <v>975</v>
      </c>
      <c r="B76" s="429">
        <f>B67+B68-B69</f>
        <v>0</v>
      </c>
      <c r="C76" s="430"/>
      <c r="D76" s="429">
        <v>22188.4</v>
      </c>
      <c r="E76" s="430"/>
      <c r="F76" s="425"/>
    </row>
    <row r="77" spans="1:6" ht="10.5" customHeight="1">
      <c r="A77" s="437" t="s">
        <v>981</v>
      </c>
      <c r="B77" s="437"/>
      <c r="C77" s="431"/>
      <c r="D77" s="431"/>
      <c r="E77" s="431"/>
      <c r="F77" s="431"/>
    </row>
    <row r="78" spans="1:6" ht="10.5" customHeight="1">
      <c r="A78" s="329" t="s">
        <v>957</v>
      </c>
      <c r="B78" s="329">
        <v>0</v>
      </c>
      <c r="C78" s="426"/>
      <c r="D78" s="426"/>
      <c r="E78" s="426"/>
      <c r="F78" s="426"/>
    </row>
    <row r="79" spans="1:6" ht="10.5" customHeight="1">
      <c r="A79" s="331" t="s">
        <v>970</v>
      </c>
      <c r="B79" s="331">
        <v>25618.8</v>
      </c>
      <c r="C79" s="425">
        <v>48352</v>
      </c>
      <c r="D79" s="425">
        <v>48352</v>
      </c>
      <c r="E79" s="425">
        <f aca="true" t="shared" si="12" ref="E79:E84">D79/C79*100</f>
        <v>100</v>
      </c>
      <c r="F79" s="425">
        <f aca="true" t="shared" si="13" ref="F79:F85">D79/B79*100</f>
        <v>188.7363967086671</v>
      </c>
    </row>
    <row r="80" spans="1:6" ht="10.5" customHeight="1">
      <c r="A80" s="331" t="s">
        <v>959</v>
      </c>
      <c r="B80" s="428">
        <v>25618.8</v>
      </c>
      <c r="C80" s="425">
        <v>48352</v>
      </c>
      <c r="D80" s="428">
        <v>41592.1</v>
      </c>
      <c r="E80" s="425">
        <f t="shared" si="12"/>
        <v>86.01939940436797</v>
      </c>
      <c r="F80" s="425">
        <f t="shared" si="13"/>
        <v>162.34991490624074</v>
      </c>
    </row>
    <row r="81" spans="1:6" ht="10.5" customHeight="1">
      <c r="A81" s="331" t="s">
        <v>977</v>
      </c>
      <c r="B81" s="428">
        <v>25618.8</v>
      </c>
      <c r="C81" s="425">
        <v>48352</v>
      </c>
      <c r="D81" s="429">
        <v>41592.1</v>
      </c>
      <c r="E81" s="425">
        <f t="shared" si="12"/>
        <v>86.01939940436797</v>
      </c>
      <c r="F81" s="425">
        <f t="shared" si="13"/>
        <v>162.34991490624074</v>
      </c>
    </row>
    <row r="82" spans="1:6" ht="10.5" customHeight="1">
      <c r="A82" s="331" t="s">
        <v>971</v>
      </c>
      <c r="B82" s="429">
        <f>SUM(B83:B85)</f>
        <v>25310.4</v>
      </c>
      <c r="C82" s="429">
        <f>C83+C84+C85</f>
        <v>35710.9</v>
      </c>
      <c r="D82" s="429">
        <f>D83+D84+D85</f>
        <v>28951</v>
      </c>
      <c r="E82" s="425">
        <f t="shared" si="12"/>
        <v>81.07048548202368</v>
      </c>
      <c r="F82" s="425">
        <f t="shared" si="13"/>
        <v>114.38381060749731</v>
      </c>
    </row>
    <row r="83" spans="1:6" ht="10.5" customHeight="1">
      <c r="A83" s="331" t="s">
        <v>972</v>
      </c>
      <c r="B83" s="331">
        <v>13638.1</v>
      </c>
      <c r="C83" s="429">
        <v>18825.8</v>
      </c>
      <c r="D83" s="429">
        <v>15681.7</v>
      </c>
      <c r="E83" s="425">
        <f t="shared" si="12"/>
        <v>83.29898331013823</v>
      </c>
      <c r="F83" s="425">
        <f t="shared" si="13"/>
        <v>114.98449197468857</v>
      </c>
    </row>
    <row r="84" spans="1:6" ht="10.5" customHeight="1">
      <c r="A84" s="331" t="s">
        <v>973</v>
      </c>
      <c r="B84" s="331">
        <v>1500.2</v>
      </c>
      <c r="C84" s="429">
        <v>2071</v>
      </c>
      <c r="D84" s="429">
        <v>954.5</v>
      </c>
      <c r="E84" s="428">
        <f t="shared" si="12"/>
        <v>46.08884596813134</v>
      </c>
      <c r="F84" s="425">
        <f t="shared" si="13"/>
        <v>63.62485001999734</v>
      </c>
    </row>
    <row r="85" spans="1:6" ht="10.5" customHeight="1">
      <c r="A85" s="331" t="s">
        <v>964</v>
      </c>
      <c r="B85" s="331">
        <v>10172.1</v>
      </c>
      <c r="C85" s="429">
        <v>14814.1</v>
      </c>
      <c r="D85" s="429">
        <v>12314.8</v>
      </c>
      <c r="E85" s="425">
        <f>D85/C85*100</f>
        <v>83.12891096995429</v>
      </c>
      <c r="F85" s="425">
        <f t="shared" si="13"/>
        <v>121.06448029413788</v>
      </c>
    </row>
    <row r="86" spans="1:6" ht="10.5" customHeight="1">
      <c r="A86" s="331" t="s">
        <v>974</v>
      </c>
      <c r="B86" s="331"/>
      <c r="C86" s="430"/>
      <c r="D86" s="430"/>
      <c r="E86" s="425"/>
      <c r="F86" s="425"/>
    </row>
    <row r="87" spans="1:6" ht="10.5" customHeight="1">
      <c r="A87" s="126" t="s">
        <v>975</v>
      </c>
      <c r="B87" s="438">
        <f>B78+B79-B80</f>
        <v>0</v>
      </c>
      <c r="C87" s="434"/>
      <c r="D87" s="438">
        <v>6759.9</v>
      </c>
      <c r="E87" s="439"/>
      <c r="F87" s="439"/>
    </row>
    <row r="88" spans="1:6" ht="10.5" customHeight="1">
      <c r="A88" s="420" t="s">
        <v>982</v>
      </c>
      <c r="B88" s="440"/>
      <c r="C88" s="431"/>
      <c r="D88" s="441"/>
      <c r="E88" s="442"/>
      <c r="F88" s="442"/>
    </row>
    <row r="89" spans="1:6" ht="10.5" customHeight="1">
      <c r="A89" s="329" t="s">
        <v>957</v>
      </c>
      <c r="B89" s="443"/>
      <c r="C89" s="430"/>
      <c r="D89" s="429">
        <v>31.3</v>
      </c>
      <c r="E89" s="428"/>
      <c r="F89" s="425"/>
    </row>
    <row r="90" spans="1:6" ht="10.5" customHeight="1">
      <c r="A90" s="331" t="s">
        <v>970</v>
      </c>
      <c r="B90" s="443"/>
      <c r="C90" s="430">
        <v>19850</v>
      </c>
      <c r="D90" s="429">
        <v>28371.6</v>
      </c>
      <c r="E90" s="428">
        <f aca="true" t="shared" si="14" ref="E90:E98">D90/C90*100</f>
        <v>142.92997481108313</v>
      </c>
      <c r="F90" s="425"/>
    </row>
    <row r="91" spans="1:6" ht="10.5" customHeight="1">
      <c r="A91" s="331" t="s">
        <v>959</v>
      </c>
      <c r="B91" s="443"/>
      <c r="C91" s="430">
        <v>19850</v>
      </c>
      <c r="D91" s="429">
        <v>23097.9</v>
      </c>
      <c r="E91" s="428">
        <f t="shared" si="14"/>
        <v>116.36221662468516</v>
      </c>
      <c r="F91" s="425"/>
    </row>
    <row r="92" spans="1:6" ht="10.5" customHeight="1">
      <c r="A92" s="331" t="s">
        <v>977</v>
      </c>
      <c r="B92" s="443"/>
      <c r="C92" s="430">
        <v>19850</v>
      </c>
      <c r="D92" s="429">
        <v>23097.9</v>
      </c>
      <c r="E92" s="428">
        <f t="shared" si="14"/>
        <v>116.36221662468516</v>
      </c>
      <c r="F92" s="425"/>
    </row>
    <row r="93" spans="1:6" ht="10.5" customHeight="1">
      <c r="A93" s="331" t="s">
        <v>971</v>
      </c>
      <c r="B93" s="443">
        <f>B94+B95+B96</f>
        <v>0</v>
      </c>
      <c r="C93" s="443">
        <f>C94+C95+C96</f>
        <v>19600</v>
      </c>
      <c r="D93" s="443">
        <f>D94+D95+D96</f>
        <v>23017.9</v>
      </c>
      <c r="E93" s="428">
        <f t="shared" si="14"/>
        <v>117.43826530612245</v>
      </c>
      <c r="F93" s="425"/>
    </row>
    <row r="94" spans="1:6" ht="10.5" customHeight="1">
      <c r="A94" s="331" t="s">
        <v>972</v>
      </c>
      <c r="B94" s="443"/>
      <c r="C94" s="430">
        <v>14567.2</v>
      </c>
      <c r="D94" s="429">
        <v>13636.9</v>
      </c>
      <c r="E94" s="428">
        <f t="shared" si="14"/>
        <v>93.61373496622548</v>
      </c>
      <c r="F94" s="425"/>
    </row>
    <row r="95" spans="1:6" ht="10.5" customHeight="1">
      <c r="A95" s="331" t="s">
        <v>973</v>
      </c>
      <c r="B95" s="443"/>
      <c r="C95" s="430">
        <v>1693.4</v>
      </c>
      <c r="D95" s="429">
        <v>1560.9</v>
      </c>
      <c r="E95" s="425">
        <f t="shared" si="14"/>
        <v>92.17550490138183</v>
      </c>
      <c r="F95" s="425"/>
    </row>
    <row r="96" spans="1:6" ht="10.5" customHeight="1">
      <c r="A96" s="331" t="s">
        <v>964</v>
      </c>
      <c r="B96" s="443"/>
      <c r="C96" s="429">
        <v>3339.4</v>
      </c>
      <c r="D96" s="429">
        <v>7820.1</v>
      </c>
      <c r="E96" s="425">
        <f t="shared" si="14"/>
        <v>234.17679822722644</v>
      </c>
      <c r="F96" s="425"/>
    </row>
    <row r="97" spans="1:6" ht="10.5" customHeight="1">
      <c r="A97" s="331" t="s">
        <v>974</v>
      </c>
      <c r="B97" s="443"/>
      <c r="C97" s="430"/>
      <c r="D97" s="429"/>
      <c r="E97" s="425" t="e">
        <f t="shared" si="14"/>
        <v>#DIV/0!</v>
      </c>
      <c r="F97" s="425"/>
    </row>
    <row r="98" spans="1:6" ht="10.5" customHeight="1">
      <c r="A98" s="331" t="s">
        <v>975</v>
      </c>
      <c r="B98" s="443">
        <f>B89+B90-B91</f>
        <v>0</v>
      </c>
      <c r="C98" s="430"/>
      <c r="D98" s="429">
        <v>5305</v>
      </c>
      <c r="E98" s="425" t="e">
        <f t="shared" si="14"/>
        <v>#DIV/0!</v>
      </c>
      <c r="F98" s="425"/>
    </row>
    <row r="99" spans="1:6" ht="10.5" customHeight="1">
      <c r="A99" s="437" t="s">
        <v>983</v>
      </c>
      <c r="B99" s="437"/>
      <c r="C99" s="431"/>
      <c r="D99" s="431"/>
      <c r="E99" s="431"/>
      <c r="F99" s="431"/>
    </row>
    <row r="100" spans="1:12" ht="10.5" customHeight="1">
      <c r="A100" s="331" t="s">
        <v>957</v>
      </c>
      <c r="B100" s="331">
        <v>0</v>
      </c>
      <c r="C100" s="426">
        <v>0</v>
      </c>
      <c r="D100" s="426">
        <v>14530.3</v>
      </c>
      <c r="E100" s="425" t="e">
        <f aca="true" t="shared" si="15" ref="E100:E109">D100/C100*100</f>
        <v>#DIV/0!</v>
      </c>
      <c r="F100" s="426"/>
      <c r="G100" s="121"/>
      <c r="H100" s="121"/>
      <c r="I100" s="444"/>
      <c r="J100" s="444"/>
      <c r="K100" s="427"/>
      <c r="L100" s="427"/>
    </row>
    <row r="101" spans="1:12" ht="10.5" customHeight="1">
      <c r="A101" s="331" t="s">
        <v>970</v>
      </c>
      <c r="B101" s="331">
        <v>116524.6</v>
      </c>
      <c r="C101" s="425">
        <v>196895.6</v>
      </c>
      <c r="D101" s="425">
        <v>189063.7</v>
      </c>
      <c r="E101" s="425">
        <f t="shared" si="15"/>
        <v>96.02230826895065</v>
      </c>
      <c r="F101" s="425">
        <f aca="true" t="shared" si="16" ref="F101:F107">D101/B101*100</f>
        <v>162.2521767935698</v>
      </c>
      <c r="G101" s="121"/>
      <c r="H101" s="121"/>
      <c r="I101" s="444"/>
      <c r="J101" s="444"/>
      <c r="K101" s="444"/>
      <c r="L101" s="444"/>
    </row>
    <row r="102" spans="1:12" ht="10.5" customHeight="1">
      <c r="A102" s="331" t="s">
        <v>959</v>
      </c>
      <c r="B102" s="331">
        <v>116524.6</v>
      </c>
      <c r="C102" s="425">
        <v>196895.6</v>
      </c>
      <c r="D102" s="425">
        <v>171982.4</v>
      </c>
      <c r="E102" s="425">
        <f t="shared" si="15"/>
        <v>87.34700013611274</v>
      </c>
      <c r="F102" s="425">
        <f t="shared" si="16"/>
        <v>147.59321207710644</v>
      </c>
      <c r="G102" s="444"/>
      <c r="H102" s="444"/>
      <c r="I102" s="444"/>
      <c r="J102" s="444"/>
      <c r="K102" s="444"/>
      <c r="L102" s="444"/>
    </row>
    <row r="103" spans="1:12" ht="10.5" customHeight="1">
      <c r="A103" s="331" t="s">
        <v>977</v>
      </c>
      <c r="B103" s="331">
        <v>116524.6</v>
      </c>
      <c r="C103" s="425">
        <v>196895.6</v>
      </c>
      <c r="D103" s="425">
        <v>171982.4</v>
      </c>
      <c r="E103" s="425">
        <f t="shared" si="15"/>
        <v>87.34700013611274</v>
      </c>
      <c r="F103" s="425">
        <f t="shared" si="16"/>
        <v>147.59321207710644</v>
      </c>
      <c r="G103" s="444"/>
      <c r="H103" s="444"/>
      <c r="I103" s="444"/>
      <c r="J103" s="444"/>
      <c r="K103" s="444"/>
      <c r="L103" s="444"/>
    </row>
    <row r="104" spans="1:12" ht="10.5" customHeight="1">
      <c r="A104" s="331" t="s">
        <v>971</v>
      </c>
      <c r="B104" s="425">
        <f>SUM(B105:B107)</f>
        <v>115529.40000000001</v>
      </c>
      <c r="C104" s="425">
        <f>C105+C106+C107</f>
        <v>182064.4</v>
      </c>
      <c r="D104" s="425">
        <f>D105+D106+D107</f>
        <v>158645.6</v>
      </c>
      <c r="E104" s="425">
        <f t="shared" si="15"/>
        <v>87.13707896766199</v>
      </c>
      <c r="F104" s="425">
        <f t="shared" si="16"/>
        <v>137.3205435153303</v>
      </c>
      <c r="G104" s="425"/>
      <c r="H104" s="444"/>
      <c r="I104" s="444"/>
      <c r="J104" s="444"/>
      <c r="K104" s="444"/>
      <c r="L104" s="444"/>
    </row>
    <row r="105" spans="1:12" ht="10.5" customHeight="1">
      <c r="A105" s="331" t="s">
        <v>972</v>
      </c>
      <c r="B105" s="331">
        <v>82122.8</v>
      </c>
      <c r="C105" s="425">
        <v>125753.5</v>
      </c>
      <c r="D105" s="425">
        <v>122456.4</v>
      </c>
      <c r="E105" s="425">
        <f t="shared" si="15"/>
        <v>97.37812466452226</v>
      </c>
      <c r="F105" s="425">
        <f t="shared" si="16"/>
        <v>149.11376621352412</v>
      </c>
      <c r="G105" s="444"/>
      <c r="H105" s="444"/>
      <c r="I105" s="444"/>
      <c r="J105" s="444"/>
      <c r="K105" s="444"/>
      <c r="L105" s="444"/>
    </row>
    <row r="106" spans="1:12" ht="10.5" customHeight="1">
      <c r="A106" s="331" t="s">
        <v>973</v>
      </c>
      <c r="B106" s="428">
        <v>9033.8</v>
      </c>
      <c r="C106" s="425">
        <v>13594.3</v>
      </c>
      <c r="D106" s="425">
        <v>12875.7</v>
      </c>
      <c r="E106" s="425">
        <f t="shared" si="15"/>
        <v>94.71396099835961</v>
      </c>
      <c r="F106" s="425">
        <f t="shared" si="16"/>
        <v>142.52806128096705</v>
      </c>
      <c r="G106" s="444"/>
      <c r="H106" s="444"/>
      <c r="I106" s="444"/>
      <c r="J106" s="444"/>
      <c r="K106" s="444"/>
      <c r="L106" s="444"/>
    </row>
    <row r="107" spans="1:12" ht="10.5" customHeight="1">
      <c r="A107" s="331" t="s">
        <v>964</v>
      </c>
      <c r="B107" s="331">
        <v>24372.8</v>
      </c>
      <c r="C107" s="425">
        <v>42716.6</v>
      </c>
      <c r="D107" s="425">
        <v>23313.5</v>
      </c>
      <c r="E107" s="425">
        <f t="shared" si="15"/>
        <v>54.57714331196771</v>
      </c>
      <c r="F107" s="425">
        <f t="shared" si="16"/>
        <v>95.65376157027507</v>
      </c>
      <c r="G107" s="444"/>
      <c r="H107" s="444"/>
      <c r="I107" s="444"/>
      <c r="J107" s="444"/>
      <c r="K107" s="444"/>
      <c r="L107" s="444"/>
    </row>
    <row r="108" spans="1:12" ht="10.5" customHeight="1">
      <c r="A108" s="331" t="s">
        <v>974</v>
      </c>
      <c r="B108" s="331"/>
      <c r="C108" s="430"/>
      <c r="D108" s="430"/>
      <c r="E108" s="425" t="e">
        <f t="shared" si="15"/>
        <v>#DIV/0!</v>
      </c>
      <c r="F108" s="425"/>
      <c r="G108" s="444"/>
      <c r="H108" s="444"/>
      <c r="I108" s="444"/>
      <c r="J108" s="444"/>
      <c r="K108" s="427"/>
      <c r="L108" s="427"/>
    </row>
    <row r="109" spans="1:12" ht="10.5" customHeight="1">
      <c r="A109" s="331" t="s">
        <v>975</v>
      </c>
      <c r="B109" s="429">
        <f>B100+B101-B102</f>
        <v>0</v>
      </c>
      <c r="C109" s="430"/>
      <c r="D109" s="429">
        <v>31611.6</v>
      </c>
      <c r="E109" s="425" t="e">
        <f t="shared" si="15"/>
        <v>#DIV/0!</v>
      </c>
      <c r="F109" s="425"/>
      <c r="G109" s="444"/>
      <c r="H109" s="444"/>
      <c r="I109" s="444"/>
      <c r="J109" s="444"/>
      <c r="K109" s="427"/>
      <c r="L109" s="427"/>
    </row>
    <row r="110" spans="1:8" ht="10.5" customHeight="1">
      <c r="A110" s="437" t="s">
        <v>984</v>
      </c>
      <c r="B110" s="437"/>
      <c r="C110" s="431"/>
      <c r="D110" s="431"/>
      <c r="E110" s="431"/>
      <c r="F110" s="431"/>
      <c r="G110" s="444"/>
      <c r="H110" s="444"/>
    </row>
    <row r="111" spans="1:11" ht="10.5" customHeight="1">
      <c r="A111" s="331" t="s">
        <v>957</v>
      </c>
      <c r="B111" s="428"/>
      <c r="C111" s="429">
        <f aca="true" t="shared" si="17" ref="C111:D114">C8+C21+C32+C45+C56+C67+C78+C89+C100</f>
        <v>0</v>
      </c>
      <c r="D111" s="429">
        <f t="shared" si="17"/>
        <v>107049.5</v>
      </c>
      <c r="E111" s="430"/>
      <c r="F111" s="425"/>
      <c r="G111" s="444"/>
      <c r="H111" s="444"/>
      <c r="I111" s="121"/>
      <c r="J111" s="444"/>
      <c r="K111" s="444"/>
    </row>
    <row r="112" spans="1:11" ht="10.5" customHeight="1">
      <c r="A112" s="331" t="s">
        <v>970</v>
      </c>
      <c r="B112" s="429">
        <v>3690708.4</v>
      </c>
      <c r="C112" s="429">
        <f t="shared" si="17"/>
        <v>4909073.600000001</v>
      </c>
      <c r="D112" s="429">
        <f t="shared" si="17"/>
        <v>4739559.9399999995</v>
      </c>
      <c r="E112" s="425">
        <f>D112/C112*100</f>
        <v>96.5469317877002</v>
      </c>
      <c r="F112" s="425">
        <f aca="true" t="shared" si="18" ref="F112:F118">D112/B112*100</f>
        <v>128.41870520033498</v>
      </c>
      <c r="G112" s="444"/>
      <c r="H112" s="444"/>
      <c r="I112" s="121"/>
      <c r="J112" s="444"/>
      <c r="K112" s="444"/>
    </row>
    <row r="113" spans="1:11" ht="10.5" customHeight="1">
      <c r="A113" s="331" t="s">
        <v>959</v>
      </c>
      <c r="B113" s="429">
        <v>3690707.8</v>
      </c>
      <c r="C113" s="429">
        <f t="shared" si="17"/>
        <v>4908973.500000001</v>
      </c>
      <c r="D113" s="429">
        <f t="shared" si="17"/>
        <v>4195283.640000001</v>
      </c>
      <c r="E113" s="425">
        <f aca="true" t="shared" si="19" ref="E113:E118">D113/C113*100</f>
        <v>85.461525510374</v>
      </c>
      <c r="F113" s="425">
        <f t="shared" si="18"/>
        <v>113.67151959307103</v>
      </c>
      <c r="G113" s="444"/>
      <c r="H113" s="444"/>
      <c r="I113" s="444"/>
      <c r="J113" s="444"/>
      <c r="K113" s="444"/>
    </row>
    <row r="114" spans="1:11" ht="10.5" customHeight="1">
      <c r="A114" s="331" t="s">
        <v>977</v>
      </c>
      <c r="B114" s="429">
        <v>3486843.7</v>
      </c>
      <c r="C114" s="429">
        <f t="shared" si="17"/>
        <v>4908973.500000001</v>
      </c>
      <c r="D114" s="429">
        <f t="shared" si="17"/>
        <v>4195283.640000001</v>
      </c>
      <c r="E114" s="425">
        <f t="shared" si="19"/>
        <v>85.461525510374</v>
      </c>
      <c r="F114" s="425">
        <f t="shared" si="18"/>
        <v>120.31751351515987</v>
      </c>
      <c r="G114" s="444"/>
      <c r="H114" s="444"/>
      <c r="I114" s="444"/>
      <c r="J114" s="444"/>
      <c r="K114" s="444"/>
    </row>
    <row r="115" spans="1:11" ht="10.5" customHeight="1">
      <c r="A115" s="331" t="s">
        <v>971</v>
      </c>
      <c r="B115" s="429">
        <f>SUM(B116:B118)</f>
        <v>3449955.7</v>
      </c>
      <c r="C115" s="429">
        <f>C12+C25+C36+C49+C60+C71+C82+C93+C104</f>
        <v>4630680.200000001</v>
      </c>
      <c r="D115" s="429">
        <f>SUM(D116:D118)</f>
        <v>4047524.04</v>
      </c>
      <c r="E115" s="425">
        <f t="shared" si="19"/>
        <v>87.40668465941567</v>
      </c>
      <c r="F115" s="425">
        <f t="shared" si="18"/>
        <v>117.32104386151971</v>
      </c>
      <c r="G115" s="444"/>
      <c r="H115" s="444"/>
      <c r="I115" s="444"/>
      <c r="J115" s="444"/>
      <c r="K115" s="444"/>
    </row>
    <row r="116" spans="1:11" ht="10.5" customHeight="1">
      <c r="A116" s="331" t="s">
        <v>972</v>
      </c>
      <c r="B116" s="429">
        <v>1997210.9</v>
      </c>
      <c r="C116" s="429">
        <f>C13+C26+C37+C50+C61+C72+C83+C94+C105</f>
        <v>2722354.0000000005</v>
      </c>
      <c r="D116" s="429">
        <f>D13+D26+D37+D50+D61+D72+D83+D94+D105</f>
        <v>2582941.8</v>
      </c>
      <c r="E116" s="425">
        <f t="shared" si="19"/>
        <v>94.87898340921127</v>
      </c>
      <c r="F116" s="425">
        <f t="shared" si="18"/>
        <v>129.32744358645348</v>
      </c>
      <c r="G116" s="444"/>
      <c r="H116" s="444"/>
      <c r="I116" s="444"/>
      <c r="J116" s="444"/>
      <c r="K116" s="444"/>
    </row>
    <row r="117" spans="1:11" ht="10.5" customHeight="1">
      <c r="A117" s="331" t="s">
        <v>973</v>
      </c>
      <c r="B117" s="429">
        <v>207430.2</v>
      </c>
      <c r="C117" s="429">
        <f>C14+C27+C38+C51+C62+C73+C84+C95+C106</f>
        <v>283117.60000000003</v>
      </c>
      <c r="D117" s="429">
        <f>D14+D27+D38+D51+D62+D73+D84+D95+D106</f>
        <v>263899.6</v>
      </c>
      <c r="E117" s="425">
        <f t="shared" si="19"/>
        <v>93.21200801363106</v>
      </c>
      <c r="F117" s="425">
        <f t="shared" si="18"/>
        <v>127.22332620804491</v>
      </c>
      <c r="G117" s="444"/>
      <c r="H117" s="444"/>
      <c r="I117" s="444"/>
      <c r="J117" s="444"/>
      <c r="K117" s="444"/>
    </row>
    <row r="118" spans="1:11" ht="10.5" customHeight="1">
      <c r="A118" s="331" t="s">
        <v>964</v>
      </c>
      <c r="B118" s="429">
        <v>1245314.6</v>
      </c>
      <c r="C118" s="429">
        <f>C15+C28+C39+C52+C63+C74+C85+C96+C107</f>
        <v>1625208.6000000003</v>
      </c>
      <c r="D118" s="429">
        <f>D15+D28+D39+D52+D63+D74+D85+D96+D107</f>
        <v>1200682.6400000001</v>
      </c>
      <c r="E118" s="425">
        <f t="shared" si="19"/>
        <v>73.8786787123819</v>
      </c>
      <c r="F118" s="425">
        <f t="shared" si="18"/>
        <v>96.41600925581375</v>
      </c>
      <c r="G118" s="444"/>
      <c r="H118" s="444"/>
      <c r="I118" s="444"/>
      <c r="J118" s="444"/>
      <c r="K118" s="444"/>
    </row>
    <row r="119" spans="1:11" ht="10.5" customHeight="1">
      <c r="A119" s="331" t="s">
        <v>974</v>
      </c>
      <c r="B119" s="331"/>
      <c r="C119" s="429"/>
      <c r="D119" s="429"/>
      <c r="E119" s="425"/>
      <c r="F119" s="425"/>
      <c r="G119" s="444"/>
      <c r="H119" s="444"/>
      <c r="J119" s="444"/>
      <c r="K119" s="444"/>
    </row>
    <row r="120" spans="1:11" ht="10.5" customHeight="1">
      <c r="A120" s="331" t="s">
        <v>975</v>
      </c>
      <c r="B120" s="429">
        <f>B19+B30+B41+B54+B65+B76+B87+B98+B109</f>
        <v>0</v>
      </c>
      <c r="C120" s="429">
        <f>C19+C30+C41+C54+C65+C76+C87+C98+C109</f>
        <v>100.1</v>
      </c>
      <c r="D120" s="429">
        <f>D19+D30+D41+D54+D65+D76+D87+D98+D109</f>
        <v>650505.6</v>
      </c>
      <c r="E120" s="425"/>
      <c r="F120" s="425"/>
      <c r="G120" s="444"/>
      <c r="H120" s="444"/>
      <c r="I120" s="444"/>
      <c r="J120" s="444"/>
      <c r="K120" s="444"/>
    </row>
    <row r="121" spans="1:10" ht="10.5" customHeight="1">
      <c r="A121" s="331" t="s">
        <v>966</v>
      </c>
      <c r="B121" s="331"/>
      <c r="C121" s="429"/>
      <c r="D121" s="429"/>
      <c r="E121" s="430"/>
      <c r="F121" s="430"/>
      <c r="G121" s="444"/>
      <c r="H121" s="444"/>
      <c r="I121" s="427"/>
      <c r="J121" s="427"/>
    </row>
    <row r="122" spans="1:10" ht="10.5" customHeight="1">
      <c r="A122" s="126" t="s">
        <v>967</v>
      </c>
      <c r="B122" s="126"/>
      <c r="C122" s="438"/>
      <c r="D122" s="438"/>
      <c r="E122" s="434"/>
      <c r="F122" s="434"/>
      <c r="G122" s="444"/>
      <c r="H122" s="444"/>
      <c r="I122" s="427"/>
      <c r="J122" s="427"/>
    </row>
    <row r="123" spans="1:8" ht="12.75">
      <c r="A123" s="49" t="s">
        <v>985</v>
      </c>
      <c r="B123" s="49"/>
      <c r="C123" s="49"/>
      <c r="D123" s="49"/>
      <c r="E123" s="49"/>
      <c r="F123" s="49"/>
      <c r="G123" s="444"/>
      <c r="H123" s="444"/>
    </row>
    <row r="124" spans="1:6" ht="12.75">
      <c r="A124" s="445" t="s">
        <v>986</v>
      </c>
      <c r="B124" s="445"/>
      <c r="C124" s="49"/>
      <c r="D124" s="49"/>
      <c r="E124" s="49"/>
      <c r="F124" s="49"/>
    </row>
    <row r="125" spans="1:2" ht="12.75">
      <c r="A125" s="49"/>
      <c r="B125" s="49"/>
    </row>
    <row r="126" spans="1:2" ht="12.75">
      <c r="A126" s="288"/>
      <c r="B126" s="288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5.375" style="109" customWidth="1"/>
    <col min="2" max="4" width="10.00390625" style="109" customWidth="1"/>
    <col min="5" max="5" width="6.625" style="109" customWidth="1"/>
    <col min="6" max="6" width="7.625" style="109" customWidth="1"/>
    <col min="7" max="7" width="10.00390625" style="109" customWidth="1"/>
    <col min="8" max="16384" width="9.125" style="109" customWidth="1"/>
  </cols>
  <sheetData>
    <row r="1" ht="12.75">
      <c r="A1" s="109" t="s">
        <v>529</v>
      </c>
    </row>
    <row r="2" spans="1:2" ht="12.75">
      <c r="A2" s="446" t="s">
        <v>987</v>
      </c>
      <c r="B2" s="446"/>
    </row>
    <row r="3" spans="1:5" ht="12.75">
      <c r="A3" s="327" t="s">
        <v>988</v>
      </c>
      <c r="B3" s="327"/>
      <c r="C3" s="327"/>
      <c r="D3" s="446"/>
      <c r="E3" s="447"/>
    </row>
    <row r="4" spans="1:6" ht="12.75">
      <c r="A4" s="448"/>
      <c r="B4" s="448"/>
      <c r="C4" s="448"/>
      <c r="D4" s="814" t="s">
        <v>946</v>
      </c>
      <c r="E4" s="814"/>
      <c r="F4" s="814"/>
    </row>
    <row r="5" spans="1:6" ht="12.75">
      <c r="A5" s="449"/>
      <c r="B5" s="450" t="s">
        <v>865</v>
      </c>
      <c r="C5" s="815" t="s">
        <v>947</v>
      </c>
      <c r="D5" s="816"/>
      <c r="E5" s="817"/>
      <c r="F5" s="451"/>
    </row>
    <row r="6" spans="1:6" ht="12.75">
      <c r="A6" s="452" t="s">
        <v>948</v>
      </c>
      <c r="B6" s="453" t="s">
        <v>949</v>
      </c>
      <c r="C6" s="454" t="s">
        <v>950</v>
      </c>
      <c r="D6" s="453" t="s">
        <v>949</v>
      </c>
      <c r="E6" s="455" t="s">
        <v>951</v>
      </c>
      <c r="F6" s="456"/>
    </row>
    <row r="7" spans="1:6" ht="12.75">
      <c r="A7" s="457"/>
      <c r="B7" s="458" t="s">
        <v>952</v>
      </c>
      <c r="C7" s="459" t="s">
        <v>953</v>
      </c>
      <c r="D7" s="458" t="s">
        <v>952</v>
      </c>
      <c r="E7" s="460" t="s">
        <v>954</v>
      </c>
      <c r="F7" s="461" t="s">
        <v>989</v>
      </c>
    </row>
    <row r="8" spans="1:6" ht="12.75">
      <c r="A8" s="462" t="s">
        <v>990</v>
      </c>
      <c r="B8" s="463"/>
      <c r="C8" s="464"/>
      <c r="D8" s="464"/>
      <c r="E8" s="465"/>
      <c r="F8" s="465"/>
    </row>
    <row r="9" spans="1:6" ht="12.75">
      <c r="A9" s="452" t="s">
        <v>957</v>
      </c>
      <c r="B9" s="452"/>
      <c r="C9" s="466">
        <v>0</v>
      </c>
      <c r="D9" s="466">
        <v>35115.5</v>
      </c>
      <c r="E9" s="466"/>
      <c r="F9" s="466"/>
    </row>
    <row r="10" spans="1:6" ht="12.75">
      <c r="A10" s="452" t="s">
        <v>958</v>
      </c>
      <c r="B10" s="452">
        <v>681032.3</v>
      </c>
      <c r="C10" s="466">
        <v>940301.8</v>
      </c>
      <c r="D10" s="466">
        <v>929449.5</v>
      </c>
      <c r="E10" s="466">
        <f>D10/C10*100</f>
        <v>98.84587054922153</v>
      </c>
      <c r="F10" s="466">
        <f aca="true" t="shared" si="0" ref="F10:F18">D10/B10*100</f>
        <v>136.47656652995752</v>
      </c>
    </row>
    <row r="11" spans="1:6" ht="12.75">
      <c r="A11" s="452" t="s">
        <v>959</v>
      </c>
      <c r="B11" s="452">
        <v>681032.3</v>
      </c>
      <c r="C11" s="466">
        <v>556002.3</v>
      </c>
      <c r="D11" s="466">
        <v>802924.3</v>
      </c>
      <c r="E11" s="466">
        <f aca="true" t="shared" si="1" ref="E11:E17">D11/C11*100</f>
        <v>144.41024794321893</v>
      </c>
      <c r="F11" s="466">
        <f t="shared" si="0"/>
        <v>117.89812318740243</v>
      </c>
    </row>
    <row r="12" spans="1:6" ht="12.75">
      <c r="A12" s="452" t="s">
        <v>960</v>
      </c>
      <c r="B12" s="452">
        <v>681032.3</v>
      </c>
      <c r="C12" s="466">
        <v>556002.3</v>
      </c>
      <c r="D12" s="466">
        <v>792924.3</v>
      </c>
      <c r="E12" s="466">
        <f t="shared" si="1"/>
        <v>142.61169423220014</v>
      </c>
      <c r="F12" s="466">
        <f t="shared" si="0"/>
        <v>116.42976405083871</v>
      </c>
    </row>
    <row r="13" spans="1:6" ht="12.75">
      <c r="A13" s="452" t="s">
        <v>961</v>
      </c>
      <c r="B13" s="466">
        <f>SUM(B14:B17)</f>
        <v>612662.1</v>
      </c>
      <c r="C13" s="466">
        <f>C14+C15+C16+C17</f>
        <v>811663.8</v>
      </c>
      <c r="D13" s="466">
        <f>SUM(D14:D17)</f>
        <v>760216.6</v>
      </c>
      <c r="E13" s="466">
        <f t="shared" si="1"/>
        <v>93.66151354785072</v>
      </c>
      <c r="F13" s="466">
        <f t="shared" si="0"/>
        <v>124.08415666645611</v>
      </c>
    </row>
    <row r="14" spans="1:6" ht="12.75">
      <c r="A14" s="452" t="s">
        <v>962</v>
      </c>
      <c r="B14" s="452">
        <v>365467.3</v>
      </c>
      <c r="C14" s="466">
        <v>515624.9</v>
      </c>
      <c r="D14" s="466">
        <v>485892.8</v>
      </c>
      <c r="E14" s="466">
        <f t="shared" si="1"/>
        <v>94.23377342715605</v>
      </c>
      <c r="F14" s="466">
        <f t="shared" si="0"/>
        <v>132.95110123395443</v>
      </c>
    </row>
    <row r="15" spans="1:6" ht="12.75">
      <c r="A15" s="452" t="s">
        <v>973</v>
      </c>
      <c r="B15" s="452">
        <v>38615.7</v>
      </c>
      <c r="C15" s="466">
        <v>5667.1</v>
      </c>
      <c r="D15" s="452">
        <v>51701.3</v>
      </c>
      <c r="E15" s="466">
        <f t="shared" si="1"/>
        <v>912.3061177674648</v>
      </c>
      <c r="F15" s="466">
        <f t="shared" si="0"/>
        <v>133.8867351880194</v>
      </c>
    </row>
    <row r="16" spans="1:6" ht="12.75">
      <c r="A16" s="452" t="s">
        <v>964</v>
      </c>
      <c r="B16" s="466">
        <v>208579.1</v>
      </c>
      <c r="C16" s="466">
        <v>275371.8</v>
      </c>
      <c r="D16" s="466">
        <v>212622.5</v>
      </c>
      <c r="E16" s="466">
        <f t="shared" si="1"/>
        <v>77.21288091227933</v>
      </c>
      <c r="F16" s="466">
        <f t="shared" si="0"/>
        <v>101.9385451370727</v>
      </c>
    </row>
    <row r="17" spans="1:6" ht="12.75">
      <c r="A17" s="452" t="s">
        <v>965</v>
      </c>
      <c r="B17" s="452"/>
      <c r="C17" s="452">
        <v>15000</v>
      </c>
      <c r="D17" s="466">
        <v>10000</v>
      </c>
      <c r="E17" s="466">
        <f t="shared" si="1"/>
        <v>66.66666666666666</v>
      </c>
      <c r="F17" s="466"/>
    </row>
    <row r="18" spans="1:6" ht="12.75">
      <c r="A18" s="452" t="s">
        <v>968</v>
      </c>
      <c r="B18" s="466">
        <f>B9+B10-B11</f>
        <v>0</v>
      </c>
      <c r="C18" s="452">
        <v>0</v>
      </c>
      <c r="D18" s="466">
        <v>161640.7</v>
      </c>
      <c r="E18" s="452"/>
      <c r="F18" s="466" t="e">
        <f t="shared" si="0"/>
        <v>#DIV/0!</v>
      </c>
    </row>
    <row r="19" spans="1:6" ht="12.75">
      <c r="A19" s="452" t="s">
        <v>966</v>
      </c>
      <c r="B19" s="452"/>
      <c r="C19" s="452"/>
      <c r="D19" s="452"/>
      <c r="E19" s="452"/>
      <c r="F19" s="452"/>
    </row>
    <row r="20" spans="1:6" ht="12.75">
      <c r="A20" s="457" t="s">
        <v>967</v>
      </c>
      <c r="B20" s="452"/>
      <c r="C20" s="452"/>
      <c r="D20" s="452"/>
      <c r="E20" s="452"/>
      <c r="F20" s="452"/>
    </row>
    <row r="21" spans="1:6" ht="12.75">
      <c r="A21" s="463" t="s">
        <v>955</v>
      </c>
      <c r="B21" s="463"/>
      <c r="C21" s="465"/>
      <c r="D21" s="465"/>
      <c r="E21" s="465"/>
      <c r="F21" s="465"/>
    </row>
    <row r="22" spans="1:6" ht="12.75">
      <c r="A22" s="452" t="s">
        <v>957</v>
      </c>
      <c r="B22" s="452"/>
      <c r="C22" s="466"/>
      <c r="D22" s="466">
        <v>34902.6</v>
      </c>
      <c r="E22" s="466"/>
      <c r="F22" s="466"/>
    </row>
    <row r="23" spans="1:6" ht="12.75">
      <c r="A23" s="452" t="s">
        <v>970</v>
      </c>
      <c r="B23" s="452">
        <v>641056.9</v>
      </c>
      <c r="C23" s="466">
        <v>856398.8</v>
      </c>
      <c r="D23" s="466">
        <v>861158.3</v>
      </c>
      <c r="E23" s="466">
        <f>D23/C23*100</f>
        <v>100.55575743450365</v>
      </c>
      <c r="F23" s="466">
        <f aca="true" t="shared" si="2" ref="F23:F31">D23/B23*100</f>
        <v>134.33414412979565</v>
      </c>
    </row>
    <row r="24" spans="1:6" ht="12.75">
      <c r="A24" s="452" t="s">
        <v>959</v>
      </c>
      <c r="B24" s="452">
        <v>641056.9</v>
      </c>
      <c r="C24" s="466">
        <v>856398.8</v>
      </c>
      <c r="D24" s="466">
        <v>734717.1</v>
      </c>
      <c r="E24" s="466">
        <f aca="true" t="shared" si="3" ref="E24:E30">D24/C24*100</f>
        <v>85.7914677134064</v>
      </c>
      <c r="F24" s="466">
        <f t="shared" si="2"/>
        <v>114.6102787443673</v>
      </c>
    </row>
    <row r="25" spans="1:6" ht="12.75">
      <c r="A25" s="452" t="s">
        <v>960</v>
      </c>
      <c r="B25" s="452">
        <v>641056.9</v>
      </c>
      <c r="C25" s="466">
        <v>841398.8</v>
      </c>
      <c r="D25" s="466">
        <v>724717.1</v>
      </c>
      <c r="E25" s="466">
        <f t="shared" si="3"/>
        <v>86.1324142606336</v>
      </c>
      <c r="F25" s="466">
        <f t="shared" si="2"/>
        <v>113.05035481249791</v>
      </c>
    </row>
    <row r="26" spans="1:6" ht="12.75">
      <c r="A26" s="452" t="s">
        <v>961</v>
      </c>
      <c r="B26" s="466">
        <f>SUM(B27:B30)</f>
        <v>574786.7</v>
      </c>
      <c r="C26" s="466">
        <f>C27+C28+C29+C30</f>
        <v>781488.1000000001</v>
      </c>
      <c r="D26" s="466">
        <f>D27+D28+D29+D30</f>
        <v>693856.4</v>
      </c>
      <c r="E26" s="466">
        <f t="shared" si="3"/>
        <v>88.78655989771309</v>
      </c>
      <c r="F26" s="466">
        <f t="shared" si="2"/>
        <v>120.71545844745539</v>
      </c>
    </row>
    <row r="27" spans="1:6" ht="12.75">
      <c r="A27" s="452" t="s">
        <v>962</v>
      </c>
      <c r="B27" s="466">
        <v>354912.1</v>
      </c>
      <c r="C27" s="466">
        <v>501902.9</v>
      </c>
      <c r="D27" s="466">
        <v>472423.2</v>
      </c>
      <c r="E27" s="466">
        <f t="shared" si="3"/>
        <v>94.12641369476049</v>
      </c>
      <c r="F27" s="466">
        <f t="shared" si="2"/>
        <v>133.10991651172222</v>
      </c>
    </row>
    <row r="28" spans="1:6" ht="12.75">
      <c r="A28" s="452" t="s">
        <v>973</v>
      </c>
      <c r="B28" s="466">
        <v>37454.9</v>
      </c>
      <c r="C28" s="466">
        <v>55155.5</v>
      </c>
      <c r="D28" s="452">
        <v>50454.7</v>
      </c>
      <c r="E28" s="466">
        <f t="shared" si="3"/>
        <v>91.47718722520872</v>
      </c>
      <c r="F28" s="466">
        <f t="shared" si="2"/>
        <v>134.70787533807325</v>
      </c>
    </row>
    <row r="29" spans="1:6" ht="12.75">
      <c r="A29" s="452" t="s">
        <v>964</v>
      </c>
      <c r="B29" s="452">
        <v>182419.7</v>
      </c>
      <c r="C29" s="466">
        <v>209429.7</v>
      </c>
      <c r="D29" s="466">
        <v>160978.5</v>
      </c>
      <c r="E29" s="466">
        <f t="shared" si="3"/>
        <v>76.86517241823867</v>
      </c>
      <c r="F29" s="466">
        <f t="shared" si="2"/>
        <v>88.24622559953777</v>
      </c>
    </row>
    <row r="30" spans="1:6" ht="12.75">
      <c r="A30" s="452" t="s">
        <v>974</v>
      </c>
      <c r="B30" s="452"/>
      <c r="C30" s="452">
        <v>15000</v>
      </c>
      <c r="D30" s="466">
        <v>10000</v>
      </c>
      <c r="E30" s="466">
        <f t="shared" si="3"/>
        <v>66.66666666666666</v>
      </c>
      <c r="F30" s="466"/>
    </row>
    <row r="31" spans="1:6" ht="12.75">
      <c r="A31" s="452" t="s">
        <v>991</v>
      </c>
      <c r="B31" s="466">
        <f>B22+B23-B24</f>
        <v>0</v>
      </c>
      <c r="C31" s="452"/>
      <c r="D31" s="466">
        <v>27.2</v>
      </c>
      <c r="E31" s="452"/>
      <c r="F31" s="466" t="e">
        <f t="shared" si="2"/>
        <v>#DIV/0!</v>
      </c>
    </row>
    <row r="32" spans="1:6" ht="12.75">
      <c r="A32" s="452" t="s">
        <v>966</v>
      </c>
      <c r="B32" s="452"/>
      <c r="C32" s="452"/>
      <c r="D32" s="452"/>
      <c r="E32" s="452"/>
      <c r="F32" s="452"/>
    </row>
    <row r="33" spans="1:6" ht="12.75">
      <c r="A33" s="457" t="s">
        <v>967</v>
      </c>
      <c r="B33" s="452"/>
      <c r="C33" s="452"/>
      <c r="D33" s="452"/>
      <c r="E33" s="452"/>
      <c r="F33" s="457"/>
    </row>
    <row r="34" spans="1:6" ht="12.75">
      <c r="A34" s="463" t="s">
        <v>992</v>
      </c>
      <c r="B34" s="463"/>
      <c r="C34" s="465"/>
      <c r="D34" s="467"/>
      <c r="E34" s="465"/>
      <c r="F34" s="465"/>
    </row>
    <row r="35" spans="1:6" ht="12.75">
      <c r="A35" s="452" t="s">
        <v>970</v>
      </c>
      <c r="B35" s="452">
        <v>14689.8</v>
      </c>
      <c r="C35" s="466">
        <v>55000</v>
      </c>
      <c r="D35" s="468">
        <v>45894.8</v>
      </c>
      <c r="E35" s="466">
        <f>D35/C35*100</f>
        <v>83.44509090909091</v>
      </c>
      <c r="F35" s="466"/>
    </row>
    <row r="36" spans="1:6" ht="12.75">
      <c r="A36" s="452" t="s">
        <v>959</v>
      </c>
      <c r="B36" s="466">
        <v>14689.8</v>
      </c>
      <c r="C36" s="466">
        <v>55000</v>
      </c>
      <c r="D36" s="468">
        <v>45657.1</v>
      </c>
      <c r="E36" s="466">
        <f>D36/C36*100</f>
        <v>83.01290909090909</v>
      </c>
      <c r="F36" s="466"/>
    </row>
    <row r="37" spans="1:6" ht="12.75">
      <c r="A37" s="457"/>
      <c r="B37" s="457"/>
      <c r="C37" s="457"/>
      <c r="D37" s="402"/>
      <c r="E37" s="457"/>
      <c r="F37" s="457"/>
    </row>
    <row r="38" ht="12.75">
      <c r="D38" s="468"/>
    </row>
    <row r="39" ht="12.75">
      <c r="A39" s="109" t="s">
        <v>985</v>
      </c>
    </row>
    <row r="40" spans="1:2" ht="12.75">
      <c r="A40" s="469" t="s">
        <v>986</v>
      </c>
      <c r="B40" s="469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F60" sqref="F60"/>
    </sheetView>
  </sheetViews>
  <sheetFormatPr defaultColWidth="9.00390625" defaultRowHeight="12.75"/>
  <cols>
    <col min="1" max="1" width="13.25390625" style="298" customWidth="1"/>
    <col min="2" max="2" width="13.125" style="49" customWidth="1"/>
    <col min="3" max="3" width="7.625" style="49" customWidth="1"/>
    <col min="4" max="5" width="9.125" style="49" customWidth="1"/>
    <col min="6" max="6" width="8.625" style="49" customWidth="1"/>
    <col min="7" max="7" width="8.375" style="49" customWidth="1"/>
    <col min="8" max="9" width="7.25390625" style="49" customWidth="1"/>
    <col min="10" max="10" width="9.1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5.75390625" style="49" customWidth="1"/>
    <col min="17" max="17" width="6.625" style="49" customWidth="1"/>
    <col min="18" max="16384" width="9.125" style="49" customWidth="1"/>
  </cols>
  <sheetData>
    <row r="1" spans="2:19" ht="10.5">
      <c r="B1" s="110" t="s">
        <v>993</v>
      </c>
      <c r="C1" s="110"/>
      <c r="D1" s="110"/>
      <c r="E1" s="110"/>
      <c r="F1" s="110"/>
      <c r="R1" s="470"/>
      <c r="S1" s="470"/>
    </row>
    <row r="2" spans="2:19" ht="10.5">
      <c r="B2" s="174" t="s">
        <v>994</v>
      </c>
      <c r="C2" s="110"/>
      <c r="D2" s="110"/>
      <c r="E2" s="110"/>
      <c r="F2" s="110"/>
      <c r="R2" s="470"/>
      <c r="S2" s="470"/>
    </row>
    <row r="3" spans="2:19" ht="10.5">
      <c r="B3" s="174"/>
      <c r="C3" s="110"/>
      <c r="D3" s="52" t="s">
        <v>995</v>
      </c>
      <c r="E3" s="110"/>
      <c r="F3" s="110"/>
      <c r="R3" s="470"/>
      <c r="S3" s="470"/>
    </row>
    <row r="4" spans="1:19" ht="10.5">
      <c r="A4" s="471"/>
      <c r="B4" s="472"/>
      <c r="C4" s="50"/>
      <c r="D4" s="50"/>
      <c r="E4" s="50"/>
      <c r="F4" s="50"/>
      <c r="G4" s="50"/>
      <c r="H4" s="50"/>
      <c r="I4" s="50"/>
      <c r="J4" s="50"/>
      <c r="K4" s="50" t="s">
        <v>996</v>
      </c>
      <c r="L4" s="50"/>
      <c r="M4" s="472"/>
      <c r="N4" s="472"/>
      <c r="O4" s="472"/>
      <c r="P4" s="472"/>
      <c r="Q4" s="52"/>
      <c r="R4" s="470"/>
      <c r="S4" s="470"/>
    </row>
    <row r="5" spans="2:19" ht="10.5" customHeight="1">
      <c r="B5" s="289"/>
      <c r="C5" s="819" t="s">
        <v>997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61"/>
      <c r="R5" s="470"/>
      <c r="S5" s="470"/>
    </row>
    <row r="6" spans="1:19" ht="10.5">
      <c r="A6" s="473"/>
      <c r="B6" s="292"/>
      <c r="C6" s="820"/>
      <c r="D6" s="289" t="s">
        <v>998</v>
      </c>
      <c r="E6" s="290" t="s">
        <v>999</v>
      </c>
      <c r="F6" s="290" t="s">
        <v>1000</v>
      </c>
      <c r="G6" s="290" t="s">
        <v>1001</v>
      </c>
      <c r="H6" s="329" t="s">
        <v>1002</v>
      </c>
      <c r="I6" s="474" t="s">
        <v>1003</v>
      </c>
      <c r="J6" s="290" t="s">
        <v>1004</v>
      </c>
      <c r="K6" s="290" t="s">
        <v>1005</v>
      </c>
      <c r="L6" s="290" t="s">
        <v>1006</v>
      </c>
      <c r="M6" s="290" t="s">
        <v>637</v>
      </c>
      <c r="N6" s="475" t="s">
        <v>1007</v>
      </c>
      <c r="O6" s="476" t="s">
        <v>1008</v>
      </c>
      <c r="P6" s="326" t="s">
        <v>1009</v>
      </c>
      <c r="Q6" s="285" t="s">
        <v>1010</v>
      </c>
      <c r="R6" s="470"/>
      <c r="S6" s="470"/>
    </row>
    <row r="7" spans="1:19" ht="10.5">
      <c r="A7" s="473"/>
      <c r="B7" s="292"/>
      <c r="C7" s="820"/>
      <c r="D7" s="293" t="s">
        <v>1011</v>
      </c>
      <c r="E7" s="293" t="s">
        <v>1012</v>
      </c>
      <c r="F7" s="293" t="s">
        <v>1013</v>
      </c>
      <c r="G7" s="477" t="s">
        <v>1014</v>
      </c>
      <c r="H7" s="470" t="s">
        <v>1015</v>
      </c>
      <c r="I7" s="478" t="s">
        <v>1016</v>
      </c>
      <c r="J7" s="291" t="s">
        <v>1017</v>
      </c>
      <c r="K7" s="479" t="s">
        <v>1018</v>
      </c>
      <c r="L7" s="477" t="s">
        <v>1019</v>
      </c>
      <c r="M7" s="479" t="s">
        <v>1020</v>
      </c>
      <c r="N7" s="480"/>
      <c r="O7" s="433" t="s">
        <v>1021</v>
      </c>
      <c r="P7" s="481" t="s">
        <v>1022</v>
      </c>
      <c r="Q7" s="482" t="s">
        <v>1023</v>
      </c>
      <c r="R7" s="470"/>
      <c r="S7" s="470"/>
    </row>
    <row r="8" spans="1:19" ht="10.5">
      <c r="A8" s="473"/>
      <c r="B8" s="292"/>
      <c r="C8" s="820"/>
      <c r="D8" s="292"/>
      <c r="E8" s="483" t="s">
        <v>1024</v>
      </c>
      <c r="F8" s="483" t="s">
        <v>1024</v>
      </c>
      <c r="G8" s="479" t="s">
        <v>1025</v>
      </c>
      <c r="H8" s="484" t="s">
        <v>1026</v>
      </c>
      <c r="I8" s="485" t="s">
        <v>1027</v>
      </c>
      <c r="J8" s="479" t="s">
        <v>1028</v>
      </c>
      <c r="K8" s="292"/>
      <c r="L8" s="292"/>
      <c r="M8" s="292"/>
      <c r="N8" s="433"/>
      <c r="O8" s="486"/>
      <c r="P8" s="272"/>
      <c r="Q8" s="331"/>
      <c r="R8" s="487"/>
      <c r="S8" s="487"/>
    </row>
    <row r="9" spans="1:19" ht="10.5">
      <c r="A9" s="473"/>
      <c r="B9" s="287"/>
      <c r="C9" s="821"/>
      <c r="D9" s="287"/>
      <c r="E9" s="287"/>
      <c r="F9" s="287"/>
      <c r="G9" s="287"/>
      <c r="H9" s="488" t="s">
        <v>1029</v>
      </c>
      <c r="I9" s="489" t="s">
        <v>1030</v>
      </c>
      <c r="J9" s="419" t="s">
        <v>1031</v>
      </c>
      <c r="K9" s="287"/>
      <c r="L9" s="287"/>
      <c r="M9" s="287"/>
      <c r="N9" s="342"/>
      <c r="O9" s="342"/>
      <c r="P9" s="271"/>
      <c r="Q9" s="331"/>
      <c r="R9" s="487"/>
      <c r="S9" s="487"/>
    </row>
    <row r="10" spans="1:19" ht="15.75" customHeight="1">
      <c r="A10" s="490" t="s">
        <v>1032</v>
      </c>
      <c r="B10" s="491" t="s">
        <v>1033</v>
      </c>
      <c r="C10" s="121">
        <f>D10+E10+F10+G10+H10+I10+J10+K10+L10+M10+N10+O10+P10+Q10</f>
        <v>19707.5</v>
      </c>
      <c r="D10" s="121">
        <v>4510.2</v>
      </c>
      <c r="E10" s="121">
        <v>1260.5</v>
      </c>
      <c r="F10" s="121"/>
      <c r="G10" s="121">
        <v>136.3</v>
      </c>
      <c r="H10" s="121">
        <v>3385.5</v>
      </c>
      <c r="I10" s="121">
        <v>377</v>
      </c>
      <c r="J10" s="121"/>
      <c r="K10" s="121">
        <v>1322.6</v>
      </c>
      <c r="L10" s="121">
        <v>608.5</v>
      </c>
      <c r="M10" s="121">
        <v>6425.2</v>
      </c>
      <c r="N10" s="121">
        <v>1200</v>
      </c>
      <c r="O10" s="121"/>
      <c r="P10" s="121"/>
      <c r="Q10" s="121">
        <v>481.7</v>
      </c>
      <c r="R10" s="487"/>
      <c r="S10" s="487"/>
    </row>
    <row r="11" spans="1:19" ht="17.25" customHeight="1">
      <c r="A11" s="492" t="s">
        <v>1034</v>
      </c>
      <c r="B11" s="491" t="s">
        <v>1035</v>
      </c>
      <c r="C11" s="121">
        <f>SUM(D11:Q11)</f>
        <v>53943.19999999999</v>
      </c>
      <c r="D11" s="121">
        <v>20456.9</v>
      </c>
      <c r="E11" s="121">
        <v>7922.1</v>
      </c>
      <c r="F11" s="121"/>
      <c r="G11" s="121">
        <v>859.7</v>
      </c>
      <c r="H11" s="121">
        <v>11540</v>
      </c>
      <c r="I11" s="121">
        <v>194.1</v>
      </c>
      <c r="J11" s="121">
        <v>200.2</v>
      </c>
      <c r="K11" s="121">
        <v>2738.1</v>
      </c>
      <c r="L11" s="121">
        <v>437</v>
      </c>
      <c r="M11" s="121">
        <v>2931.1</v>
      </c>
      <c r="N11" s="121">
        <v>3013.1</v>
      </c>
      <c r="O11" s="121"/>
      <c r="P11" s="121"/>
      <c r="Q11" s="121">
        <v>3650.9</v>
      </c>
      <c r="R11" s="487"/>
      <c r="S11" s="487"/>
    </row>
    <row r="12" spans="1:19" ht="20.25" customHeight="1">
      <c r="A12" s="492" t="s">
        <v>1036</v>
      </c>
      <c r="B12" s="491" t="s">
        <v>1037</v>
      </c>
      <c r="C12" s="121">
        <f>SUM(D12:Q12)</f>
        <v>3482.2</v>
      </c>
      <c r="D12" s="79"/>
      <c r="E12" s="79">
        <v>372</v>
      </c>
      <c r="F12" s="79"/>
      <c r="G12" s="79"/>
      <c r="H12" s="79"/>
      <c r="I12" s="79"/>
      <c r="J12" s="79"/>
      <c r="K12" s="79"/>
      <c r="L12" s="79">
        <v>228.5</v>
      </c>
      <c r="M12" s="79">
        <v>1200</v>
      </c>
      <c r="N12" s="79">
        <v>1200</v>
      </c>
      <c r="O12" s="79"/>
      <c r="P12" s="79"/>
      <c r="Q12" s="121">
        <v>481.7</v>
      </c>
      <c r="R12" s="470"/>
      <c r="S12" s="487"/>
    </row>
    <row r="13" spans="1:19" ht="17.25" customHeight="1">
      <c r="A13" s="492" t="s">
        <v>1038</v>
      </c>
      <c r="B13" s="491" t="s">
        <v>1039</v>
      </c>
      <c r="C13" s="121">
        <f>SUM(D13:Q13)</f>
        <v>70168.5</v>
      </c>
      <c r="D13" s="121">
        <f>D10+D11-D12</f>
        <v>24967.100000000002</v>
      </c>
      <c r="E13" s="121">
        <f>E10+E11-E12</f>
        <v>8810.6</v>
      </c>
      <c r="F13" s="121">
        <f aca="true" t="shared" si="0" ref="F13:Q13">F10+F11-F12</f>
        <v>0</v>
      </c>
      <c r="G13" s="121">
        <f t="shared" si="0"/>
        <v>996</v>
      </c>
      <c r="H13" s="121">
        <f t="shared" si="0"/>
        <v>14925.5</v>
      </c>
      <c r="I13" s="121">
        <f t="shared" si="0"/>
        <v>571.1</v>
      </c>
      <c r="J13" s="121">
        <f t="shared" si="0"/>
        <v>200.2</v>
      </c>
      <c r="K13" s="121">
        <f t="shared" si="0"/>
        <v>4060.7</v>
      </c>
      <c r="L13" s="121">
        <f t="shared" si="0"/>
        <v>817</v>
      </c>
      <c r="M13" s="121">
        <f t="shared" si="0"/>
        <v>8156.299999999999</v>
      </c>
      <c r="N13" s="121">
        <f t="shared" si="0"/>
        <v>3013.1000000000004</v>
      </c>
      <c r="O13" s="121">
        <f t="shared" si="0"/>
        <v>0</v>
      </c>
      <c r="P13" s="121">
        <f t="shared" si="0"/>
        <v>0</v>
      </c>
      <c r="Q13" s="121">
        <f t="shared" si="0"/>
        <v>3650.9000000000005</v>
      </c>
      <c r="R13" s="470"/>
      <c r="S13" s="487"/>
    </row>
    <row r="14" spans="1:19" ht="13.5" customHeight="1">
      <c r="A14" s="492" t="s">
        <v>1040</v>
      </c>
      <c r="B14" s="491" t="s">
        <v>1041</v>
      </c>
      <c r="C14" s="121">
        <f>D14+E14+F14+G14+H14+J14+K14+M14+Q14+I14+P14+N14+L14+O14</f>
        <v>70168.5</v>
      </c>
      <c r="D14" s="121">
        <f>D13</f>
        <v>24967.100000000002</v>
      </c>
      <c r="E14" s="121">
        <f aca="true" t="shared" si="1" ref="E14:Q14">E13</f>
        <v>8810.6</v>
      </c>
      <c r="F14" s="121">
        <f t="shared" si="1"/>
        <v>0</v>
      </c>
      <c r="G14" s="121">
        <f t="shared" si="1"/>
        <v>996</v>
      </c>
      <c r="H14" s="121">
        <f t="shared" si="1"/>
        <v>14925.5</v>
      </c>
      <c r="I14" s="121">
        <f t="shared" si="1"/>
        <v>571.1</v>
      </c>
      <c r="J14" s="121">
        <f t="shared" si="1"/>
        <v>200.2</v>
      </c>
      <c r="K14" s="121">
        <f t="shared" si="1"/>
        <v>4060.7</v>
      </c>
      <c r="L14" s="121">
        <f t="shared" si="1"/>
        <v>817</v>
      </c>
      <c r="M14" s="121">
        <f t="shared" si="1"/>
        <v>8156.299999999999</v>
      </c>
      <c r="N14" s="121">
        <f t="shared" si="1"/>
        <v>3013.1000000000004</v>
      </c>
      <c r="O14" s="121">
        <f t="shared" si="1"/>
        <v>0</v>
      </c>
      <c r="P14" s="121">
        <f t="shared" si="1"/>
        <v>0</v>
      </c>
      <c r="Q14" s="121">
        <f t="shared" si="1"/>
        <v>3650.9000000000005</v>
      </c>
      <c r="R14" s="470"/>
      <c r="S14" s="487"/>
    </row>
    <row r="15" spans="1:19" ht="0.75" customHeight="1">
      <c r="A15" s="493" t="s">
        <v>1042</v>
      </c>
      <c r="B15" s="494" t="s">
        <v>1043</v>
      </c>
      <c r="C15" s="273">
        <f>D15+E15+F15+G15+H15+J15+K15+M15+Q15+I15+P15+N15+L15+O15</f>
        <v>0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470"/>
      <c r="S15" s="495"/>
    </row>
    <row r="16" spans="1:19" ht="1.5" customHeight="1" hidden="1">
      <c r="A16" s="492"/>
      <c r="B16" s="49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470"/>
      <c r="S16" s="487"/>
    </row>
    <row r="17" spans="1:19" ht="13.5" customHeight="1">
      <c r="A17" s="492"/>
      <c r="B17" s="496"/>
      <c r="C17" s="470"/>
      <c r="D17" s="313" t="s">
        <v>1044</v>
      </c>
      <c r="E17" s="497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487"/>
      <c r="S17" s="470"/>
    </row>
    <row r="18" spans="1:19" ht="13.5" customHeight="1">
      <c r="A18" s="498"/>
      <c r="B18" s="499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1"/>
      <c r="Q18" s="501"/>
      <c r="R18" s="487"/>
      <c r="S18" s="487"/>
    </row>
    <row r="19" spans="1:19" ht="13.5" customHeight="1" hidden="1">
      <c r="A19" s="822" t="s">
        <v>1045</v>
      </c>
      <c r="B19" s="823"/>
      <c r="C19" s="121">
        <f>SUM(D19:Q19)</f>
        <v>0</v>
      </c>
      <c r="D19" s="502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</row>
    <row r="20" spans="1:19" ht="13.5" customHeight="1">
      <c r="A20" s="822" t="s">
        <v>1046</v>
      </c>
      <c r="B20" s="822"/>
      <c r="C20" s="121">
        <f>D20+E20+F20+G20+H20+X27+J20+K20+M20+Q20+I20+P20+N20+L20</f>
        <v>136</v>
      </c>
      <c r="D20" s="502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>
        <v>136</v>
      </c>
      <c r="R20" s="487"/>
      <c r="S20" s="487"/>
    </row>
    <row r="21" spans="1:19" ht="15" customHeight="1">
      <c r="A21" s="818" t="s">
        <v>1047</v>
      </c>
      <c r="B21" s="818"/>
      <c r="C21" s="121">
        <f>D21+E21+F21+G21+H21+X28+J21+K21+M21+Q21+I21+P21+N21+L21</f>
        <v>13559.5</v>
      </c>
      <c r="D21" s="504">
        <v>10606.5</v>
      </c>
      <c r="E21" s="504">
        <v>888.5</v>
      </c>
      <c r="F21" s="504"/>
      <c r="G21" s="504">
        <v>185.8</v>
      </c>
      <c r="H21" s="504">
        <v>1660.9</v>
      </c>
      <c r="I21" s="504">
        <v>34.1</v>
      </c>
      <c r="J21" s="504">
        <v>183.7</v>
      </c>
      <c r="K21" s="504"/>
      <c r="L21" s="504"/>
      <c r="M21" s="504"/>
      <c r="N21" s="504"/>
      <c r="O21" s="504"/>
      <c r="P21" s="504"/>
      <c r="Q21" s="504"/>
      <c r="R21" s="470"/>
      <c r="S21" s="470"/>
    </row>
    <row r="22" spans="1:19" ht="13.5" customHeight="1">
      <c r="A22" s="818" t="s">
        <v>1048</v>
      </c>
      <c r="B22" s="818"/>
      <c r="C22" s="121">
        <f>D22+E22+F22+G22+H22+X30+J22+K22+M22+Q22+I22+P22+N22+L22+O22</f>
        <v>940.7</v>
      </c>
      <c r="D22" s="504"/>
      <c r="E22" s="504">
        <v>940.7</v>
      </c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470"/>
      <c r="S22" s="470"/>
    </row>
    <row r="23" spans="1:19" ht="13.5" customHeight="1">
      <c r="A23" s="818" t="s">
        <v>1049</v>
      </c>
      <c r="B23" s="818"/>
      <c r="C23" s="121">
        <f>D23+E23+F23+G23+H23+X31+J23+K23+M23+Q23+I23+P23+N23+L23+O23</f>
        <v>35106.8</v>
      </c>
      <c r="D23" s="504">
        <v>7354.9</v>
      </c>
      <c r="E23" s="504">
        <v>4358.5</v>
      </c>
      <c r="F23" s="504"/>
      <c r="G23" s="504">
        <v>482.8</v>
      </c>
      <c r="H23" s="504">
        <v>12545.6</v>
      </c>
      <c r="I23" s="504">
        <v>537</v>
      </c>
      <c r="J23" s="504">
        <v>16.5</v>
      </c>
      <c r="K23" s="504">
        <v>4060.7</v>
      </c>
      <c r="L23" s="504">
        <v>74.5</v>
      </c>
      <c r="M23" s="504"/>
      <c r="N23" s="504">
        <v>2301</v>
      </c>
      <c r="O23" s="504"/>
      <c r="P23" s="504"/>
      <c r="Q23" s="504">
        <v>3375.3</v>
      </c>
      <c r="R23" s="470"/>
      <c r="S23" s="470"/>
    </row>
    <row r="24" spans="1:19" ht="13.5" customHeight="1">
      <c r="A24" s="818" t="s">
        <v>1050</v>
      </c>
      <c r="B24" s="818"/>
      <c r="C24" s="121">
        <f>D24+E24+F24+G24+H24+X32+J24+K24+M24+Q24+I24+P24+N24+L24+O24</f>
        <v>20425.499999999996</v>
      </c>
      <c r="D24" s="504">
        <v>7005.7</v>
      </c>
      <c r="E24" s="504">
        <v>2622.9</v>
      </c>
      <c r="F24" s="504"/>
      <c r="G24" s="504">
        <v>327.4</v>
      </c>
      <c r="H24" s="504">
        <v>719</v>
      </c>
      <c r="I24" s="504"/>
      <c r="J24" s="504"/>
      <c r="K24" s="504"/>
      <c r="L24" s="504">
        <v>742.5</v>
      </c>
      <c r="M24" s="504">
        <v>8156.3</v>
      </c>
      <c r="N24" s="504">
        <v>712.1</v>
      </c>
      <c r="O24" s="504"/>
      <c r="P24" s="504"/>
      <c r="Q24" s="504">
        <v>139.6</v>
      </c>
      <c r="R24" s="470"/>
      <c r="S24" s="470"/>
    </row>
    <row r="25" spans="1:19" ht="13.5" customHeight="1" hidden="1">
      <c r="A25" s="818" t="s">
        <v>1048</v>
      </c>
      <c r="B25" s="818"/>
      <c r="C25" s="121">
        <f>D25+E25+F25+G25+H25+X33+J25+K25+M25+Q25+I25+P25+N25+L25+O25</f>
        <v>0</v>
      </c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470"/>
      <c r="S25" s="470"/>
    </row>
    <row r="26" spans="1:19" ht="13.5" customHeight="1" hidden="1">
      <c r="A26" s="503" t="s">
        <v>1051</v>
      </c>
      <c r="B26" s="100"/>
      <c r="C26" s="121">
        <f>D26+E26+F26+G26+H26+X41+J26+K26+M26+Q26+I26+P26+N26+L26</f>
        <v>0</v>
      </c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470"/>
      <c r="S26" s="470"/>
    </row>
    <row r="27" spans="1:19" ht="13.5" customHeight="1">
      <c r="A27" s="505" t="s">
        <v>120</v>
      </c>
      <c r="B27" s="506"/>
      <c r="C27" s="273">
        <f>SUM(C19:C26)</f>
        <v>70168.5</v>
      </c>
      <c r="D27" s="273">
        <f aca="true" t="shared" si="2" ref="D27:Q27">SUM(D19:D26)</f>
        <v>24967.100000000002</v>
      </c>
      <c r="E27" s="273">
        <f t="shared" si="2"/>
        <v>8810.6</v>
      </c>
      <c r="F27" s="273">
        <f t="shared" si="2"/>
        <v>0</v>
      </c>
      <c r="G27" s="273">
        <f t="shared" si="2"/>
        <v>996</v>
      </c>
      <c r="H27" s="273">
        <f t="shared" si="2"/>
        <v>14925.5</v>
      </c>
      <c r="I27" s="273">
        <f t="shared" si="2"/>
        <v>571.1</v>
      </c>
      <c r="J27" s="273">
        <f t="shared" si="2"/>
        <v>200.2</v>
      </c>
      <c r="K27" s="273">
        <f t="shared" si="2"/>
        <v>4060.7</v>
      </c>
      <c r="L27" s="273">
        <f t="shared" si="2"/>
        <v>817</v>
      </c>
      <c r="M27" s="273">
        <f t="shared" si="2"/>
        <v>8156.3</v>
      </c>
      <c r="N27" s="273">
        <f t="shared" si="2"/>
        <v>3013.1</v>
      </c>
      <c r="O27" s="273">
        <f t="shared" si="2"/>
        <v>0</v>
      </c>
      <c r="P27" s="273">
        <f t="shared" si="2"/>
        <v>0</v>
      </c>
      <c r="Q27" s="273">
        <f t="shared" si="2"/>
        <v>3650.9</v>
      </c>
      <c r="R27" s="470"/>
      <c r="S27" s="470"/>
    </row>
    <row r="28" spans="1:19" ht="10.5" customHeight="1" hidden="1">
      <c r="A28" s="507"/>
      <c r="B28" s="100"/>
      <c r="C28" s="121"/>
      <c r="D28" s="313" t="s">
        <v>1052</v>
      </c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</row>
    <row r="29" spans="1:19" ht="10.5" customHeight="1" hidden="1">
      <c r="A29" s="508"/>
      <c r="B29" s="509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487"/>
      <c r="S29" s="487"/>
    </row>
    <row r="30" spans="1:19" ht="10.5" customHeight="1" hidden="1">
      <c r="A30" s="507" t="s">
        <v>1053</v>
      </c>
      <c r="B30" s="100" t="s">
        <v>273</v>
      </c>
      <c r="C30" s="121">
        <f aca="true" t="shared" si="3" ref="C30:C38">D30+E30+F30+G30+H30+X37+J30+K30+M30+Q30+I30+P30+N30+L30+O30</f>
        <v>0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>
        <v>1</v>
      </c>
      <c r="S30" s="470"/>
    </row>
    <row r="31" spans="1:19" ht="10.5" customHeight="1" hidden="1">
      <c r="A31" s="507" t="s">
        <v>41</v>
      </c>
      <c r="B31" s="100" t="s">
        <v>274</v>
      </c>
      <c r="C31" s="121">
        <f t="shared" si="3"/>
        <v>1784.8</v>
      </c>
      <c r="D31" s="470"/>
      <c r="E31" s="470"/>
      <c r="F31" s="470"/>
      <c r="G31" s="470"/>
      <c r="H31" s="470">
        <v>1238</v>
      </c>
      <c r="I31" s="470"/>
      <c r="J31" s="470"/>
      <c r="K31" s="470"/>
      <c r="L31" s="470">
        <v>389.7</v>
      </c>
      <c r="M31" s="470"/>
      <c r="N31" s="470"/>
      <c r="O31" s="470"/>
      <c r="P31" s="470"/>
      <c r="Q31" s="470">
        <v>157.1</v>
      </c>
      <c r="R31" s="470">
        <f>R30+1</f>
        <v>2</v>
      </c>
      <c r="S31" s="470"/>
    </row>
    <row r="32" spans="1:19" ht="10.5" customHeight="1" hidden="1">
      <c r="A32" s="507" t="s">
        <v>577</v>
      </c>
      <c r="B32" s="100" t="s">
        <v>275</v>
      </c>
      <c r="C32" s="121">
        <f t="shared" si="3"/>
        <v>0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>
        <f aca="true" t="shared" si="4" ref="R32:R53">R31+1</f>
        <v>3</v>
      </c>
      <c r="S32" s="470"/>
    </row>
    <row r="33" spans="1:19" ht="10.5" customHeight="1" hidden="1">
      <c r="A33" s="507" t="s">
        <v>42</v>
      </c>
      <c r="B33" s="100" t="s">
        <v>276</v>
      </c>
      <c r="C33" s="121">
        <f t="shared" si="3"/>
        <v>629.7</v>
      </c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>
        <v>629.7</v>
      </c>
      <c r="O33" s="470"/>
      <c r="P33" s="470"/>
      <c r="Q33" s="470"/>
      <c r="R33" s="470">
        <f t="shared" si="4"/>
        <v>4</v>
      </c>
      <c r="S33" s="470"/>
    </row>
    <row r="34" spans="1:19" ht="10.5" customHeight="1" hidden="1">
      <c r="A34" s="507"/>
      <c r="B34" s="100"/>
      <c r="C34" s="121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>
        <f t="shared" si="4"/>
        <v>5</v>
      </c>
      <c r="S34" s="470"/>
    </row>
    <row r="35" spans="1:19" ht="10.5" customHeight="1" hidden="1">
      <c r="A35" s="507" t="s">
        <v>1054</v>
      </c>
      <c r="B35" s="100" t="s">
        <v>1055</v>
      </c>
      <c r="C35" s="121">
        <f t="shared" si="3"/>
        <v>0</v>
      </c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>
        <f t="shared" si="4"/>
        <v>6</v>
      </c>
      <c r="S35" s="470"/>
    </row>
    <row r="36" spans="1:19" ht="10.5" customHeight="1" hidden="1">
      <c r="A36" s="507" t="s">
        <v>664</v>
      </c>
      <c r="B36" s="100" t="s">
        <v>277</v>
      </c>
      <c r="C36" s="121">
        <f t="shared" si="3"/>
        <v>0</v>
      </c>
      <c r="D36" s="470"/>
      <c r="E36" s="470">
        <v>0</v>
      </c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>
        <f t="shared" si="4"/>
        <v>7</v>
      </c>
      <c r="S36" s="470"/>
    </row>
    <row r="37" spans="1:19" ht="10.5" customHeight="1" hidden="1">
      <c r="A37" s="507" t="s">
        <v>502</v>
      </c>
      <c r="B37" s="100" t="s">
        <v>1056</v>
      </c>
      <c r="C37" s="121">
        <f t="shared" si="3"/>
        <v>0</v>
      </c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>
        <f t="shared" si="4"/>
        <v>8</v>
      </c>
      <c r="S37" s="470"/>
    </row>
    <row r="38" spans="1:19" ht="10.5" customHeight="1" hidden="1">
      <c r="A38" s="507" t="s">
        <v>16</v>
      </c>
      <c r="B38" s="100" t="s">
        <v>541</v>
      </c>
      <c r="C38" s="121">
        <f t="shared" si="3"/>
        <v>0</v>
      </c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Q38" s="470"/>
      <c r="R38" s="470">
        <f t="shared" si="4"/>
        <v>9</v>
      </c>
      <c r="S38" s="470"/>
    </row>
    <row r="39" spans="1:19" ht="10.5" customHeight="1" hidden="1">
      <c r="A39" s="507"/>
      <c r="B39" s="100"/>
      <c r="C39" s="121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>
        <f t="shared" si="4"/>
        <v>10</v>
      </c>
      <c r="S39" s="470"/>
    </row>
    <row r="40" spans="1:19" ht="10.5" customHeight="1" hidden="1">
      <c r="A40" s="492" t="s">
        <v>17</v>
      </c>
      <c r="B40" s="114" t="s">
        <v>205</v>
      </c>
      <c r="C40" s="121">
        <f>D40+E40+F40+G40+H40+X46+J40+K40+M40+Q40+I40+P40+N40+L40</f>
        <v>1688</v>
      </c>
      <c r="D40" s="121"/>
      <c r="E40" s="121"/>
      <c r="F40" s="121"/>
      <c r="G40" s="121">
        <v>458</v>
      </c>
      <c r="H40" s="121">
        <v>1230</v>
      </c>
      <c r="I40" s="121"/>
      <c r="J40" s="121"/>
      <c r="K40" s="121"/>
      <c r="L40" s="121"/>
      <c r="M40" s="121"/>
      <c r="N40" s="504"/>
      <c r="O40" s="121"/>
      <c r="P40" s="121"/>
      <c r="Q40" s="121"/>
      <c r="R40" s="470">
        <f t="shared" si="4"/>
        <v>11</v>
      </c>
      <c r="S40" s="470"/>
    </row>
    <row r="41" spans="1:19" ht="10.5" customHeight="1" hidden="1">
      <c r="A41" s="507" t="s">
        <v>18</v>
      </c>
      <c r="B41" s="100" t="s">
        <v>206</v>
      </c>
      <c r="C41" s="121">
        <f>D41+E41+F41+G41+H41+X47+J41+K41+M41+Q41+I41+P41+N41+L41</f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470">
        <f t="shared" si="4"/>
        <v>12</v>
      </c>
      <c r="S41" s="470"/>
    </row>
    <row r="42" spans="1:19" ht="10.5" customHeight="1" hidden="1">
      <c r="A42" s="507" t="s">
        <v>472</v>
      </c>
      <c r="B42" s="100" t="s">
        <v>25</v>
      </c>
      <c r="C42" s="121">
        <f>D42+E42+F42+G42+H42+X48+J42+K42+M42+Q42+I42+P42+N42+L42</f>
        <v>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470">
        <f t="shared" si="4"/>
        <v>13</v>
      </c>
      <c r="S42" s="470"/>
    </row>
    <row r="43" spans="1:19" ht="10.5" customHeight="1" hidden="1">
      <c r="A43" s="507" t="s">
        <v>19</v>
      </c>
      <c r="B43" s="100" t="s">
        <v>207</v>
      </c>
      <c r="C43" s="121">
        <f>D43+E43+F43+G43+H43+X49+J43+K43+M43+Q43+I43+P43+N43+L43</f>
        <v>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470">
        <f t="shared" si="4"/>
        <v>14</v>
      </c>
      <c r="S43" s="470"/>
    </row>
    <row r="44" spans="1:19" ht="10.5" customHeight="1" hidden="1">
      <c r="A44" s="507"/>
      <c r="B44" s="10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470">
        <f t="shared" si="4"/>
        <v>15</v>
      </c>
      <c r="S44" s="470"/>
    </row>
    <row r="45" spans="1:19" ht="10.5" customHeight="1" hidden="1">
      <c r="A45" s="507" t="s">
        <v>20</v>
      </c>
      <c r="B45" s="100" t="s">
        <v>208</v>
      </c>
      <c r="C45" s="121">
        <f>D45+E45+F45+G45+H45+X51+J45+K45+M45+Q45+I45+P45+N45+L45</f>
        <v>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470">
        <f t="shared" si="4"/>
        <v>16</v>
      </c>
      <c r="S45" s="470"/>
    </row>
    <row r="46" spans="1:19" ht="10.5" customHeight="1" hidden="1">
      <c r="A46" s="507" t="s">
        <v>38</v>
      </c>
      <c r="B46" s="100" t="s">
        <v>209</v>
      </c>
      <c r="C46" s="121">
        <f>D46+E46+F46+G46+H46+X52+J46+K46+M46+Q46+I46+P46+N46+L46</f>
        <v>1500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>
        <v>1500</v>
      </c>
      <c r="O46" s="121"/>
      <c r="P46" s="121"/>
      <c r="Q46" s="121"/>
      <c r="R46" s="470">
        <f t="shared" si="4"/>
        <v>17</v>
      </c>
      <c r="S46" s="470"/>
    </row>
    <row r="47" spans="1:19" ht="10.5" customHeight="1" hidden="1">
      <c r="A47" s="507" t="s">
        <v>503</v>
      </c>
      <c r="B47" s="100" t="s">
        <v>210</v>
      </c>
      <c r="C47" s="121">
        <f>D47+E47+F47+G47+H47+X53+J47+K47+M47+Q47+I47+P47+N47+L47</f>
        <v>0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470">
        <f t="shared" si="4"/>
        <v>18</v>
      </c>
      <c r="S47" s="470"/>
    </row>
    <row r="48" spans="1:19" ht="10.5" customHeight="1" hidden="1">
      <c r="A48" s="507" t="s">
        <v>39</v>
      </c>
      <c r="B48" s="100" t="s">
        <v>211</v>
      </c>
      <c r="C48" s="121">
        <f>D48+E48+F48+G48+H48+X54+J48+K48+M48+Q48+I48+P48+N48+L48</f>
        <v>1172</v>
      </c>
      <c r="D48" s="121">
        <v>0</v>
      </c>
      <c r="E48" s="121">
        <v>0</v>
      </c>
      <c r="F48" s="121"/>
      <c r="G48" s="121"/>
      <c r="H48" s="121"/>
      <c r="I48" s="121"/>
      <c r="J48" s="121"/>
      <c r="K48" s="121"/>
      <c r="L48" s="121">
        <v>622</v>
      </c>
      <c r="M48" s="121"/>
      <c r="N48" s="121">
        <v>550</v>
      </c>
      <c r="O48" s="121"/>
      <c r="P48" s="121"/>
      <c r="Q48" s="121"/>
      <c r="R48" s="470">
        <f t="shared" si="4"/>
        <v>19</v>
      </c>
      <c r="S48" s="470"/>
    </row>
    <row r="49" spans="1:19" ht="10.5" customHeight="1" hidden="1">
      <c r="A49" s="507"/>
      <c r="B49" s="100"/>
      <c r="C49" s="121">
        <f>D49+E49+F49+G49+H49+X56+J49+K49+M49+Q49+I49+P49+N49+L49</f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470">
        <f t="shared" si="4"/>
        <v>20</v>
      </c>
      <c r="S49" s="470"/>
    </row>
    <row r="50" spans="1:19" ht="10.5" customHeight="1" hidden="1">
      <c r="A50" s="507" t="s">
        <v>21</v>
      </c>
      <c r="B50" s="100" t="s">
        <v>212</v>
      </c>
      <c r="C50" s="121">
        <f>D50+E50+F50+G50+H50+X57+J50+K50+M50+Q50+I50+P50+N50+L50</f>
        <v>0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470">
        <f t="shared" si="4"/>
        <v>21</v>
      </c>
      <c r="S50" s="470"/>
    </row>
    <row r="51" spans="1:19" ht="10.5" customHeight="1" hidden="1">
      <c r="A51" s="507" t="s">
        <v>40</v>
      </c>
      <c r="B51" s="100" t="s">
        <v>213</v>
      </c>
      <c r="C51" s="121">
        <f>D51+E51+F51+G51+H51+X58+J51+K51+M51+Q51+I51+P51+N51+L51</f>
        <v>4608</v>
      </c>
      <c r="D51" s="121">
        <v>0</v>
      </c>
      <c r="E51" s="121">
        <v>0</v>
      </c>
      <c r="F51" s="121"/>
      <c r="G51" s="121">
        <v>0</v>
      </c>
      <c r="H51" s="121">
        <v>0</v>
      </c>
      <c r="I51" s="121">
        <v>0</v>
      </c>
      <c r="J51" s="121"/>
      <c r="K51" s="121"/>
      <c r="L51" s="121"/>
      <c r="M51" s="121"/>
      <c r="N51" s="121">
        <v>3108</v>
      </c>
      <c r="O51" s="121"/>
      <c r="P51" s="121"/>
      <c r="Q51" s="121">
        <v>1500</v>
      </c>
      <c r="R51" s="470">
        <f t="shared" si="4"/>
        <v>22</v>
      </c>
      <c r="S51" s="470"/>
    </row>
    <row r="52" spans="1:19" ht="10.5" customHeight="1" hidden="1">
      <c r="A52" s="507" t="s">
        <v>22</v>
      </c>
      <c r="B52" s="100" t="s">
        <v>214</v>
      </c>
      <c r="C52" s="121">
        <f>D52+E52+F52+G52+H52+X59+J52+K52+M52+Q52+I52+P52+N52+L52</f>
        <v>0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470">
        <f t="shared" si="4"/>
        <v>23</v>
      </c>
      <c r="S52" s="470"/>
    </row>
    <row r="53" spans="1:19" ht="10.5" customHeight="1" hidden="1">
      <c r="A53" s="491" t="s">
        <v>1057</v>
      </c>
      <c r="B53" s="93" t="s">
        <v>1057</v>
      </c>
      <c r="C53" s="121">
        <f>SUM(D53:Q53)</f>
        <v>32561.5</v>
      </c>
      <c r="D53" s="121"/>
      <c r="E53" s="121">
        <v>1968.2</v>
      </c>
      <c r="F53" s="121"/>
      <c r="G53" s="121">
        <v>600</v>
      </c>
      <c r="H53" s="121">
        <v>18513.3</v>
      </c>
      <c r="I53" s="121">
        <v>500</v>
      </c>
      <c r="J53" s="121">
        <v>2000</v>
      </c>
      <c r="K53" s="121"/>
      <c r="L53" s="121">
        <v>3000</v>
      </c>
      <c r="M53" s="121"/>
      <c r="N53" s="121">
        <v>1000</v>
      </c>
      <c r="O53" s="121">
        <v>1800</v>
      </c>
      <c r="P53" s="121"/>
      <c r="Q53" s="121">
        <v>3180</v>
      </c>
      <c r="R53" s="470">
        <f t="shared" si="4"/>
        <v>24</v>
      </c>
      <c r="S53" s="470"/>
    </row>
    <row r="54" spans="1:19" ht="10.5" customHeight="1" hidden="1">
      <c r="A54" s="493" t="s">
        <v>120</v>
      </c>
      <c r="B54" s="510" t="s">
        <v>107</v>
      </c>
      <c r="C54" s="511">
        <f>SUM(D54:Q54)</f>
        <v>43944</v>
      </c>
      <c r="D54" s="512">
        <f aca="true" t="shared" si="5" ref="D54:Q54">SUM(D30:D53)</f>
        <v>0</v>
      </c>
      <c r="E54" s="512">
        <f t="shared" si="5"/>
        <v>1968.2</v>
      </c>
      <c r="F54" s="512">
        <f t="shared" si="5"/>
        <v>0</v>
      </c>
      <c r="G54" s="512">
        <f t="shared" si="5"/>
        <v>1058</v>
      </c>
      <c r="H54" s="512">
        <f t="shared" si="5"/>
        <v>20981.3</v>
      </c>
      <c r="I54" s="512">
        <f t="shared" si="5"/>
        <v>500</v>
      </c>
      <c r="J54" s="512">
        <f t="shared" si="5"/>
        <v>2000</v>
      </c>
      <c r="K54" s="512">
        <f t="shared" si="5"/>
        <v>0</v>
      </c>
      <c r="L54" s="512">
        <f t="shared" si="5"/>
        <v>4011.7</v>
      </c>
      <c r="M54" s="512">
        <f t="shared" si="5"/>
        <v>0</v>
      </c>
      <c r="N54" s="512">
        <f t="shared" si="5"/>
        <v>6787.7</v>
      </c>
      <c r="O54" s="512">
        <f t="shared" si="5"/>
        <v>1800</v>
      </c>
      <c r="P54" s="512">
        <f t="shared" si="5"/>
        <v>0</v>
      </c>
      <c r="Q54" s="512">
        <f t="shared" si="5"/>
        <v>4837.1</v>
      </c>
      <c r="R54" s="470"/>
      <c r="S54" s="470"/>
    </row>
    <row r="55" spans="1:19" ht="10.5">
      <c r="A55" s="492"/>
      <c r="B55" s="93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470"/>
      <c r="S55" s="470"/>
    </row>
    <row r="56" spans="1:19" ht="10.5">
      <c r="A56" s="513"/>
      <c r="B56" s="81" t="s">
        <v>993</v>
      </c>
      <c r="C56" s="110"/>
      <c r="D56" s="110"/>
      <c r="E56" s="110"/>
      <c r="F56" s="110"/>
      <c r="I56" s="487"/>
      <c r="J56" s="487"/>
      <c r="K56" s="514"/>
      <c r="L56" s="514"/>
      <c r="M56" s="487"/>
      <c r="N56" s="121"/>
      <c r="O56" s="121"/>
      <c r="P56" s="121"/>
      <c r="Q56" s="121"/>
      <c r="R56" s="487"/>
      <c r="S56" s="487"/>
    </row>
    <row r="57" spans="1:19" ht="10.5">
      <c r="A57" s="513"/>
      <c r="B57" s="189" t="s">
        <v>994</v>
      </c>
      <c r="C57" s="110"/>
      <c r="D57" s="110"/>
      <c r="E57" s="110"/>
      <c r="F57" s="110"/>
      <c r="I57" s="487"/>
      <c r="J57" s="487"/>
      <c r="K57" s="514"/>
      <c r="L57" s="514"/>
      <c r="M57" s="487"/>
      <c r="N57" s="121"/>
      <c r="O57" s="121"/>
      <c r="P57" s="121"/>
      <c r="Q57" s="121"/>
      <c r="R57" s="487"/>
      <c r="S57" s="487"/>
    </row>
    <row r="58" spans="1:19" ht="10.5">
      <c r="A58" s="513"/>
      <c r="B58" s="515"/>
      <c r="C58" s="487"/>
      <c r="D58" s="516" t="s">
        <v>1058</v>
      </c>
      <c r="E58" s="516"/>
      <c r="F58" s="516"/>
      <c r="G58" s="516"/>
      <c r="H58" s="487"/>
      <c r="I58" s="487"/>
      <c r="J58" s="487"/>
      <c r="K58" s="514"/>
      <c r="L58" s="514"/>
      <c r="M58" s="487"/>
      <c r="N58" s="121"/>
      <c r="O58" s="121"/>
      <c r="P58" s="121"/>
      <c r="Q58" s="121"/>
      <c r="R58" s="487"/>
      <c r="S58" s="487"/>
    </row>
    <row r="59" spans="1:19" ht="10.5">
      <c r="A59" s="517"/>
      <c r="B59" s="515"/>
      <c r="C59" s="51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487"/>
      <c r="S59" s="487"/>
    </row>
    <row r="60" spans="1:19" ht="13.5" customHeight="1">
      <c r="A60" s="507"/>
      <c r="B60" s="84"/>
      <c r="C60" s="819" t="s">
        <v>997</v>
      </c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518"/>
      <c r="R60" s="487"/>
      <c r="S60" s="487"/>
    </row>
    <row r="61" spans="1:19" ht="13.5" customHeight="1">
      <c r="A61" s="492"/>
      <c r="B61" s="86"/>
      <c r="C61" s="820"/>
      <c r="D61" s="289" t="s">
        <v>998</v>
      </c>
      <c r="E61" s="289" t="s">
        <v>999</v>
      </c>
      <c r="F61" s="289" t="s">
        <v>1000</v>
      </c>
      <c r="G61" s="290" t="s">
        <v>1001</v>
      </c>
      <c r="H61" s="289" t="s">
        <v>1059</v>
      </c>
      <c r="I61" s="289" t="s">
        <v>1060</v>
      </c>
      <c r="J61" s="290" t="s">
        <v>1004</v>
      </c>
      <c r="K61" s="290" t="s">
        <v>1005</v>
      </c>
      <c r="L61" s="290" t="s">
        <v>1061</v>
      </c>
      <c r="M61" s="290" t="s">
        <v>637</v>
      </c>
      <c r="N61" s="475" t="s">
        <v>1007</v>
      </c>
      <c r="O61" s="476" t="s">
        <v>1008</v>
      </c>
      <c r="P61" s="326" t="s">
        <v>1062</v>
      </c>
      <c r="Q61" s="285" t="s">
        <v>1010</v>
      </c>
      <c r="R61" s="487"/>
      <c r="S61" s="487"/>
    </row>
    <row r="62" spans="1:19" ht="13.5" customHeight="1">
      <c r="A62" s="492"/>
      <c r="B62" s="86"/>
      <c r="C62" s="820"/>
      <c r="D62" s="293" t="s">
        <v>1011</v>
      </c>
      <c r="E62" s="293" t="s">
        <v>1012</v>
      </c>
      <c r="F62" s="293" t="s">
        <v>1013</v>
      </c>
      <c r="G62" s="477" t="s">
        <v>1014</v>
      </c>
      <c r="H62" s="470" t="s">
        <v>1063</v>
      </c>
      <c r="I62" s="486" t="s">
        <v>1064</v>
      </c>
      <c r="J62" s="291" t="s">
        <v>1017</v>
      </c>
      <c r="K62" s="479" t="s">
        <v>1018</v>
      </c>
      <c r="L62" s="479" t="s">
        <v>1019</v>
      </c>
      <c r="M62" s="479" t="s">
        <v>1020</v>
      </c>
      <c r="N62" s="480" t="s">
        <v>1065</v>
      </c>
      <c r="O62" s="433" t="s">
        <v>1021</v>
      </c>
      <c r="P62" s="481" t="s">
        <v>1066</v>
      </c>
      <c r="Q62" s="482" t="s">
        <v>1023</v>
      </c>
      <c r="R62" s="487"/>
      <c r="S62" s="487"/>
    </row>
    <row r="63" spans="1:19" ht="13.5" customHeight="1">
      <c r="A63" s="492"/>
      <c r="B63" s="86"/>
      <c r="C63" s="820"/>
      <c r="D63" s="292"/>
      <c r="E63" s="483" t="s">
        <v>1024</v>
      </c>
      <c r="F63" s="483" t="s">
        <v>1024</v>
      </c>
      <c r="G63" s="479" t="s">
        <v>1025</v>
      </c>
      <c r="H63" s="483" t="s">
        <v>1067</v>
      </c>
      <c r="I63" s="293"/>
      <c r="J63" s="479" t="s">
        <v>1028</v>
      </c>
      <c r="K63" s="291"/>
      <c r="L63" s="291"/>
      <c r="M63" s="291"/>
      <c r="N63" s="519"/>
      <c r="O63" s="433"/>
      <c r="P63" s="272" t="s">
        <v>1068</v>
      </c>
      <c r="Q63" s="285"/>
      <c r="R63" s="487"/>
      <c r="S63" s="487"/>
    </row>
    <row r="64" spans="1:19" ht="13.5" customHeight="1">
      <c r="A64" s="492"/>
      <c r="B64" s="87"/>
      <c r="C64" s="821"/>
      <c r="D64" s="287"/>
      <c r="E64" s="287"/>
      <c r="F64" s="287"/>
      <c r="G64" s="311"/>
      <c r="H64" s="488" t="s">
        <v>1069</v>
      </c>
      <c r="I64" s="294"/>
      <c r="J64" s="419" t="s">
        <v>1031</v>
      </c>
      <c r="K64" s="311"/>
      <c r="L64" s="311"/>
      <c r="M64" s="311"/>
      <c r="N64" s="520"/>
      <c r="O64" s="342"/>
      <c r="P64" s="271"/>
      <c r="Q64" s="285"/>
      <c r="R64" s="487"/>
      <c r="S64" s="487"/>
    </row>
    <row r="65" spans="1:19" ht="13.5" customHeight="1">
      <c r="A65" s="521" t="s">
        <v>1032</v>
      </c>
      <c r="B65" s="491" t="s">
        <v>1033</v>
      </c>
      <c r="C65" s="121">
        <f aca="true" t="shared" si="6" ref="C65:C70">SUM(D65:Q65)</f>
        <v>8216</v>
      </c>
      <c r="D65" s="121">
        <v>4108</v>
      </c>
      <c r="E65" s="121"/>
      <c r="F65" s="121"/>
      <c r="G65" s="121"/>
      <c r="H65" s="121"/>
      <c r="I65" s="121"/>
      <c r="J65" s="121"/>
      <c r="K65" s="121"/>
      <c r="L65" s="121"/>
      <c r="M65" s="121"/>
      <c r="N65" s="121">
        <v>2608</v>
      </c>
      <c r="O65" s="121"/>
      <c r="P65" s="121"/>
      <c r="Q65" s="120">
        <v>1500</v>
      </c>
      <c r="R65" s="487"/>
      <c r="S65" s="487"/>
    </row>
    <row r="66" spans="1:19" ht="18.75" customHeight="1">
      <c r="A66" s="522" t="s">
        <v>1034</v>
      </c>
      <c r="B66" s="491" t="s">
        <v>1035</v>
      </c>
      <c r="C66" s="121">
        <f t="shared" si="6"/>
        <v>0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487"/>
      <c r="S66" s="487"/>
    </row>
    <row r="67" spans="1:19" ht="16.5" customHeight="1">
      <c r="A67" s="522" t="s">
        <v>1036</v>
      </c>
      <c r="B67" s="491" t="s">
        <v>1037</v>
      </c>
      <c r="C67" s="121">
        <f t="shared" si="6"/>
        <v>5216</v>
      </c>
      <c r="D67" s="79">
        <v>2608</v>
      </c>
      <c r="E67" s="79"/>
      <c r="F67" s="79"/>
      <c r="G67" s="79"/>
      <c r="H67" s="79"/>
      <c r="I67" s="79"/>
      <c r="J67" s="79"/>
      <c r="K67" s="79"/>
      <c r="L67" s="79"/>
      <c r="M67" s="79"/>
      <c r="N67" s="79">
        <v>2608</v>
      </c>
      <c r="O67" s="79"/>
      <c r="P67" s="79"/>
      <c r="Q67" s="121"/>
      <c r="R67" s="487"/>
      <c r="S67" s="487"/>
    </row>
    <row r="68" spans="1:19" ht="18" customHeight="1">
      <c r="A68" s="522" t="s">
        <v>1038</v>
      </c>
      <c r="B68" s="491" t="s">
        <v>1039</v>
      </c>
      <c r="C68" s="121">
        <f t="shared" si="6"/>
        <v>3000</v>
      </c>
      <c r="D68" s="121">
        <f>D65+D66-D67</f>
        <v>1500</v>
      </c>
      <c r="E68" s="121">
        <f aca="true" t="shared" si="7" ref="E68:Q68">E65+E66-E67</f>
        <v>0</v>
      </c>
      <c r="F68" s="121">
        <f t="shared" si="7"/>
        <v>0</v>
      </c>
      <c r="G68" s="121">
        <f t="shared" si="7"/>
        <v>0</v>
      </c>
      <c r="H68" s="121">
        <f t="shared" si="7"/>
        <v>0</v>
      </c>
      <c r="I68" s="121">
        <f t="shared" si="7"/>
        <v>0</v>
      </c>
      <c r="J68" s="121">
        <f t="shared" si="7"/>
        <v>0</v>
      </c>
      <c r="K68" s="121">
        <f t="shared" si="7"/>
        <v>0</v>
      </c>
      <c r="L68" s="121">
        <f t="shared" si="7"/>
        <v>0</v>
      </c>
      <c r="M68" s="121">
        <f t="shared" si="7"/>
        <v>0</v>
      </c>
      <c r="N68" s="121">
        <f t="shared" si="7"/>
        <v>0</v>
      </c>
      <c r="O68" s="121">
        <f t="shared" si="7"/>
        <v>0</v>
      </c>
      <c r="P68" s="121">
        <f t="shared" si="7"/>
        <v>0</v>
      </c>
      <c r="Q68" s="121">
        <f t="shared" si="7"/>
        <v>1500</v>
      </c>
      <c r="R68" s="487"/>
      <c r="S68" s="487"/>
    </row>
    <row r="69" spans="1:19" ht="13.5" customHeight="1">
      <c r="A69" s="522" t="s">
        <v>1040</v>
      </c>
      <c r="B69" s="491" t="s">
        <v>1041</v>
      </c>
      <c r="C69" s="121">
        <f t="shared" si="6"/>
        <v>3000</v>
      </c>
      <c r="D69" s="121">
        <v>1500</v>
      </c>
      <c r="E69" s="121">
        <f>E68</f>
        <v>0</v>
      </c>
      <c r="F69" s="121"/>
      <c r="G69" s="121"/>
      <c r="H69" s="121"/>
      <c r="I69" s="121"/>
      <c r="J69" s="121"/>
      <c r="K69" s="121"/>
      <c r="L69" s="121"/>
      <c r="M69" s="121"/>
      <c r="N69" s="121">
        <f>N68</f>
        <v>0</v>
      </c>
      <c r="O69" s="121">
        <f>O68</f>
        <v>0</v>
      </c>
      <c r="P69" s="121"/>
      <c r="Q69" s="121">
        <f>Q68</f>
        <v>1500</v>
      </c>
      <c r="R69" s="487"/>
      <c r="S69" s="487"/>
    </row>
    <row r="70" spans="1:19" ht="0.75" customHeight="1">
      <c r="A70" s="523" t="s">
        <v>1042</v>
      </c>
      <c r="B70" s="494" t="s">
        <v>1043</v>
      </c>
      <c r="C70" s="273">
        <f t="shared" si="6"/>
        <v>0</v>
      </c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487"/>
      <c r="S70" s="487"/>
    </row>
    <row r="71" spans="1:19" ht="13.5" customHeight="1">
      <c r="A71" s="524"/>
      <c r="B71" s="525"/>
      <c r="C71" s="470"/>
      <c r="D71" s="470"/>
      <c r="E71" s="526" t="s">
        <v>1070</v>
      </c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87"/>
      <c r="S71" s="487"/>
    </row>
    <row r="72" spans="1:19" ht="13.5" customHeight="1">
      <c r="A72" s="498" t="s">
        <v>364</v>
      </c>
      <c r="B72" s="499" t="s">
        <v>44</v>
      </c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1"/>
      <c r="Q72" s="501"/>
      <c r="R72" s="487"/>
      <c r="S72" s="487"/>
    </row>
    <row r="73" spans="1:19" ht="6" customHeight="1" hidden="1">
      <c r="A73" s="507" t="s">
        <v>1053</v>
      </c>
      <c r="B73" s="100" t="s">
        <v>273</v>
      </c>
      <c r="C73" s="121">
        <f>D73+E73+F73+G73+H73+X79+J73+K73+M73+Q73+I73+P73+N73+L73+O73</f>
        <v>0</v>
      </c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  <c r="Q73" s="504"/>
      <c r="R73" s="470">
        <v>1</v>
      </c>
      <c r="S73" s="470"/>
    </row>
    <row r="74" spans="1:19" ht="1.5" customHeight="1">
      <c r="A74" s="507" t="s">
        <v>41</v>
      </c>
      <c r="B74" s="100" t="s">
        <v>274</v>
      </c>
      <c r="C74" s="121">
        <f>D74+E74+F74+G74+H74+X80+J74+K74+M74+Q74+I74+P74+N74+L74+O74</f>
        <v>0</v>
      </c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470">
        <f>R73+1</f>
        <v>2</v>
      </c>
      <c r="S74" s="470"/>
    </row>
    <row r="75" spans="1:19" ht="9" customHeight="1" hidden="1">
      <c r="A75" s="507" t="s">
        <v>577</v>
      </c>
      <c r="B75" s="100" t="s">
        <v>275</v>
      </c>
      <c r="C75" s="121">
        <f>D75+E75+F75+G75+H75+X81+J75+K75+M75+Q75+I75+P75+N75+L75+O75</f>
        <v>0</v>
      </c>
      <c r="D75" s="504"/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470">
        <f aca="true" t="shared" si="8" ref="R75:R92">R74+1</f>
        <v>3</v>
      </c>
      <c r="S75" s="470"/>
    </row>
    <row r="76" spans="1:19" ht="11.25" customHeight="1" hidden="1">
      <c r="A76" s="507" t="s">
        <v>42</v>
      </c>
      <c r="B76" s="100" t="s">
        <v>276</v>
      </c>
      <c r="C76" s="121">
        <f>D76+E76+F76+G76+H76+X81+J76+K76+M76+Q76+I76+P76+N76+L76+O76</f>
        <v>0</v>
      </c>
      <c r="D76" s="504"/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470">
        <f t="shared" si="8"/>
        <v>4</v>
      </c>
      <c r="S76" s="470"/>
    </row>
    <row r="77" spans="1:19" ht="11.25" customHeight="1" hidden="1">
      <c r="A77" s="507" t="s">
        <v>502</v>
      </c>
      <c r="B77" s="100" t="s">
        <v>1056</v>
      </c>
      <c r="C77" s="121">
        <f>D77+E77+F77+G77+H77+X83+J77+K77+M77+Q77+I77+P77+N77+L77+O77</f>
        <v>0</v>
      </c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  <c r="O77" s="504"/>
      <c r="P77" s="504"/>
      <c r="Q77" s="504"/>
      <c r="R77" s="470">
        <f t="shared" si="8"/>
        <v>5</v>
      </c>
      <c r="S77" s="470"/>
    </row>
    <row r="78" spans="1:19" ht="11.25" customHeight="1" hidden="1">
      <c r="A78" s="507" t="s">
        <v>664</v>
      </c>
      <c r="B78" s="100" t="s">
        <v>277</v>
      </c>
      <c r="C78" s="121">
        <f>D78+E78+F78+G78+H78+X84+J78+K78+M78+Q78+I78+P78+N78+L78+O78</f>
        <v>0</v>
      </c>
      <c r="D78" s="504"/>
      <c r="E78" s="504"/>
      <c r="F78" s="504"/>
      <c r="G78" s="504"/>
      <c r="H78" s="504"/>
      <c r="I78" s="504"/>
      <c r="J78" s="504"/>
      <c r="K78" s="504"/>
      <c r="L78" s="504"/>
      <c r="M78" s="504"/>
      <c r="N78" s="504"/>
      <c r="O78" s="504"/>
      <c r="P78" s="504"/>
      <c r="Q78" s="504"/>
      <c r="R78" s="470">
        <f t="shared" si="8"/>
        <v>6</v>
      </c>
      <c r="S78" s="470"/>
    </row>
    <row r="79" spans="1:19" ht="11.25" customHeight="1" hidden="1">
      <c r="A79" s="507" t="s">
        <v>502</v>
      </c>
      <c r="B79" s="100" t="s">
        <v>1056</v>
      </c>
      <c r="C79" s="121">
        <f>D79+E79+F79+G79+H79+X85+J79+K79+M79+Q79+I79+P79+N79+L79+O79</f>
        <v>0</v>
      </c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470">
        <f t="shared" si="8"/>
        <v>7</v>
      </c>
      <c r="S79" s="470"/>
    </row>
    <row r="80" spans="1:19" ht="11.25" customHeight="1" hidden="1">
      <c r="A80" s="507" t="s">
        <v>16</v>
      </c>
      <c r="B80" s="100" t="s">
        <v>541</v>
      </c>
      <c r="C80" s="121">
        <f>D80+E80+F80+G80+H80+X85+J80+K80+M80+Q80+I80+P80+N80+L80+O80</f>
        <v>0</v>
      </c>
      <c r="D80" s="504"/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P80" s="504"/>
      <c r="Q80" s="504"/>
      <c r="R80" s="470">
        <f t="shared" si="8"/>
        <v>8</v>
      </c>
      <c r="S80" s="470"/>
    </row>
    <row r="81" spans="1:19" ht="11.25" customHeight="1" hidden="1">
      <c r="A81" s="492" t="s">
        <v>17</v>
      </c>
      <c r="B81" s="114" t="s">
        <v>205</v>
      </c>
      <c r="C81" s="121">
        <f>D81+E81+F81+G81+H81+X87+J81+K81+M81+Q81+I81+P81+N81+L81+O81</f>
        <v>0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504"/>
      <c r="O81" s="121"/>
      <c r="P81" s="121"/>
      <c r="Q81" s="121"/>
      <c r="R81" s="470">
        <f t="shared" si="8"/>
        <v>9</v>
      </c>
      <c r="S81" s="470"/>
    </row>
    <row r="82" spans="1:19" ht="11.25" customHeight="1" hidden="1">
      <c r="A82" s="507" t="s">
        <v>18</v>
      </c>
      <c r="B82" s="100" t="s">
        <v>206</v>
      </c>
      <c r="C82" s="121">
        <f>D82+E82+F82+G82+H82+X88+J82+K82+M82+Q82+I82+P82+N82+L82+O82</f>
        <v>0</v>
      </c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470">
        <f t="shared" si="8"/>
        <v>10</v>
      </c>
      <c r="S82" s="470"/>
    </row>
    <row r="83" spans="1:19" ht="11.25" customHeight="1" hidden="1">
      <c r="A83" s="507" t="s">
        <v>472</v>
      </c>
      <c r="B83" s="100" t="s">
        <v>25</v>
      </c>
      <c r="C83" s="121">
        <f>D83+E83+F83+G83+H83+X89+J83+K83+M83+Q83+I83+P83+N83+L83+O83</f>
        <v>0</v>
      </c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470">
        <f t="shared" si="8"/>
        <v>11</v>
      </c>
      <c r="S83" s="470"/>
    </row>
    <row r="84" spans="1:19" ht="11.25" customHeight="1" hidden="1">
      <c r="A84" s="507" t="s">
        <v>19</v>
      </c>
      <c r="B84" s="100" t="s">
        <v>207</v>
      </c>
      <c r="C84" s="121">
        <f>D84+E84+F84+G84+H84+X89+J84+K84+M84+Q84+I84+P84+N84+L84+O84</f>
        <v>0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470">
        <f t="shared" si="8"/>
        <v>12</v>
      </c>
      <c r="S84" s="470"/>
    </row>
    <row r="85" spans="1:19" ht="11.25" customHeight="1" hidden="1">
      <c r="A85" s="507" t="s">
        <v>20</v>
      </c>
      <c r="B85" s="100" t="s">
        <v>208</v>
      </c>
      <c r="C85" s="121">
        <f>D85+E85+F85+G85+H85+X90+J85+K85+M85+Q85+I85+P85+N85+L85+O85</f>
        <v>0</v>
      </c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470">
        <f t="shared" si="8"/>
        <v>13</v>
      </c>
      <c r="S85" s="470"/>
    </row>
    <row r="86" spans="1:19" ht="11.25" customHeight="1" hidden="1">
      <c r="A86" s="507" t="s">
        <v>38</v>
      </c>
      <c r="B86" s="100" t="s">
        <v>209</v>
      </c>
      <c r="C86" s="121">
        <f>D86+E86+F86+G86+H86+X91+J86+K86+M86+Q86+I86+P86+N86+L86+O86</f>
        <v>0</v>
      </c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470">
        <f t="shared" si="8"/>
        <v>14</v>
      </c>
      <c r="S86" s="470"/>
    </row>
    <row r="87" spans="1:19" ht="11.25" customHeight="1" hidden="1">
      <c r="A87" s="507" t="s">
        <v>503</v>
      </c>
      <c r="B87" s="100" t="s">
        <v>210</v>
      </c>
      <c r="C87" s="121">
        <f>D87+E87+F87+G87+H87+X92+J87+K87+M87+Q87+I87+P87+N87+L87+O87</f>
        <v>0</v>
      </c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470">
        <f t="shared" si="8"/>
        <v>15</v>
      </c>
      <c r="S87" s="470"/>
    </row>
    <row r="88" spans="1:19" ht="11.25" customHeight="1" hidden="1">
      <c r="A88" s="507" t="s">
        <v>39</v>
      </c>
      <c r="B88" s="100" t="s">
        <v>541</v>
      </c>
      <c r="C88" s="121">
        <f>D88+E88+F88+G88+H88+X93+J88+K88+M88+Q88+I88+P88+N88+L88+O88</f>
        <v>0</v>
      </c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470">
        <f t="shared" si="8"/>
        <v>16</v>
      </c>
      <c r="S88" s="470"/>
    </row>
    <row r="89" spans="1:19" ht="11.25" customHeight="1" hidden="1">
      <c r="A89" s="507" t="s">
        <v>21</v>
      </c>
      <c r="B89" s="100" t="s">
        <v>212</v>
      </c>
      <c r="C89" s="121">
        <f>D89+E89+F89+G89+H89+X96+J89+K89+M89+Q89+I89+P89+N89+L89+O89</f>
        <v>0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470">
        <f t="shared" si="8"/>
        <v>17</v>
      </c>
      <c r="S89" s="470"/>
    </row>
    <row r="90" spans="1:19" ht="11.25" customHeight="1">
      <c r="A90" s="507" t="s">
        <v>40</v>
      </c>
      <c r="B90" s="507" t="s">
        <v>40</v>
      </c>
      <c r="C90" s="121">
        <f>D90+E90+F90+G90+H90+X97+J90+K90+M90+Q90+I90+P90+N90+L90+O90</f>
        <v>3000</v>
      </c>
      <c r="D90" s="121">
        <v>1500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>
        <v>1500</v>
      </c>
      <c r="R90" s="470">
        <f t="shared" si="8"/>
        <v>18</v>
      </c>
      <c r="S90" s="470"/>
    </row>
    <row r="91" spans="1:19" ht="2.25" customHeight="1">
      <c r="A91" s="507" t="s">
        <v>22</v>
      </c>
      <c r="B91" s="100" t="s">
        <v>214</v>
      </c>
      <c r="C91" s="121">
        <f>D91+E91+F91+G91+H91+X98+J91+K91+M91+Q91+I91+P91+N91+L91+O91</f>
        <v>0</v>
      </c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470">
        <f t="shared" si="8"/>
        <v>19</v>
      </c>
      <c r="S91" s="470"/>
    </row>
    <row r="92" spans="1:19" ht="11.25" customHeight="1">
      <c r="A92" s="492" t="s">
        <v>1057</v>
      </c>
      <c r="B92" s="93" t="s">
        <v>1057</v>
      </c>
      <c r="C92" s="121">
        <f>D92+E92+F92+G92+H92+X99+J92+K92+M92+Q92+I92+P92+N92+L92+O92</f>
        <v>0</v>
      </c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470">
        <f t="shared" si="8"/>
        <v>20</v>
      </c>
      <c r="S92" s="470"/>
    </row>
    <row r="93" spans="1:19" ht="11.25" customHeight="1">
      <c r="A93" s="493" t="s">
        <v>120</v>
      </c>
      <c r="B93" s="510" t="s">
        <v>107</v>
      </c>
      <c r="C93" s="273">
        <f>D93+E93+F93+G93+H93+J93+K93+M93+Q93+I93+P93+N93+L93+O93</f>
        <v>3000</v>
      </c>
      <c r="D93" s="273">
        <f>SUM(D73:D92)</f>
        <v>1500</v>
      </c>
      <c r="E93" s="273">
        <f aca="true" t="shared" si="9" ref="E93:Q93">SUM(E73:E92)</f>
        <v>0</v>
      </c>
      <c r="F93" s="273">
        <f t="shared" si="9"/>
        <v>0</v>
      </c>
      <c r="G93" s="273">
        <f t="shared" si="9"/>
        <v>0</v>
      </c>
      <c r="H93" s="273">
        <f t="shared" si="9"/>
        <v>0</v>
      </c>
      <c r="I93" s="273">
        <f t="shared" si="9"/>
        <v>0</v>
      </c>
      <c r="J93" s="273">
        <f t="shared" si="9"/>
        <v>0</v>
      </c>
      <c r="K93" s="273">
        <f t="shared" si="9"/>
        <v>0</v>
      </c>
      <c r="L93" s="273">
        <f t="shared" si="9"/>
        <v>0</v>
      </c>
      <c r="M93" s="273">
        <f t="shared" si="9"/>
        <v>0</v>
      </c>
      <c r="N93" s="273">
        <f t="shared" si="9"/>
        <v>0</v>
      </c>
      <c r="O93" s="273">
        <f t="shared" si="9"/>
        <v>0</v>
      </c>
      <c r="P93" s="273">
        <f t="shared" si="9"/>
        <v>0</v>
      </c>
      <c r="Q93" s="273">
        <f t="shared" si="9"/>
        <v>1500</v>
      </c>
      <c r="R93" s="470"/>
      <c r="S93" s="470"/>
    </row>
    <row r="94" spans="1:19" ht="10.5">
      <c r="A94" s="492"/>
      <c r="B94" s="93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470"/>
      <c r="S94" s="470"/>
    </row>
    <row r="95" spans="1:19" ht="10.5">
      <c r="A95" s="524"/>
      <c r="B95" s="525"/>
      <c r="C95" s="470"/>
      <c r="D95" s="470"/>
      <c r="E95" s="470"/>
      <c r="F95" s="470"/>
      <c r="G95" s="470"/>
      <c r="H95" s="470"/>
      <c r="I95" s="470"/>
      <c r="J95" s="470"/>
      <c r="K95" s="470"/>
      <c r="L95" s="470"/>
      <c r="M95" s="470"/>
      <c r="P95" s="121"/>
      <c r="Q95" s="121"/>
      <c r="R95" s="470"/>
      <c r="S95" s="470"/>
    </row>
    <row r="96" spans="1:19" ht="10.5">
      <c r="A96" s="524"/>
      <c r="B96" s="525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P96" s="121"/>
      <c r="Q96" s="121"/>
      <c r="R96" s="470"/>
      <c r="S96" s="470"/>
    </row>
    <row r="97" spans="1:19" ht="10.5">
      <c r="A97" s="524"/>
      <c r="B97" s="525"/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P97" s="121"/>
      <c r="Q97" s="121"/>
      <c r="R97" s="470"/>
      <c r="S97" s="470"/>
    </row>
    <row r="98" spans="1:19" ht="10.5">
      <c r="A98" s="524"/>
      <c r="B98" s="525"/>
      <c r="C98" s="470"/>
      <c r="D98" s="470"/>
      <c r="E98" s="470"/>
      <c r="F98" s="470"/>
      <c r="G98" s="470"/>
      <c r="H98" s="470" t="s">
        <v>529</v>
      </c>
      <c r="I98" s="470"/>
      <c r="J98" s="470"/>
      <c r="K98" s="470"/>
      <c r="L98" s="470"/>
      <c r="M98" s="470"/>
      <c r="P98" s="121"/>
      <c r="Q98" s="121"/>
      <c r="R98" s="470"/>
      <c r="S98" s="470"/>
    </row>
    <row r="99" spans="1:19" ht="10.5">
      <c r="A99" s="524"/>
      <c r="B99" s="525"/>
      <c r="C99" s="470"/>
      <c r="D99" s="470"/>
      <c r="E99" s="470"/>
      <c r="F99" s="470"/>
      <c r="G99" s="470"/>
      <c r="H99" s="470"/>
      <c r="I99" s="470"/>
      <c r="J99" s="470"/>
      <c r="K99" s="470"/>
      <c r="L99" s="470"/>
      <c r="M99" s="470"/>
      <c r="P99" s="470"/>
      <c r="Q99" s="470"/>
      <c r="R99" s="470"/>
      <c r="S99" s="470"/>
    </row>
    <row r="100" spans="1:19" ht="10.5">
      <c r="A100" s="524"/>
      <c r="B100" s="525"/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470"/>
      <c r="P100" s="470"/>
      <c r="Q100" s="470"/>
      <c r="R100" s="470"/>
      <c r="S100" s="470"/>
    </row>
    <row r="101" spans="1:19" ht="10.5">
      <c r="A101" s="524"/>
      <c r="B101" s="525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P101" s="470"/>
      <c r="Q101" s="470"/>
      <c r="R101" s="470"/>
      <c r="S101" s="470"/>
    </row>
    <row r="102" spans="1:19" ht="10.5">
      <c r="A102" s="524"/>
      <c r="B102" s="525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</row>
    <row r="103" spans="1:19" ht="10.5">
      <c r="A103" s="527"/>
      <c r="B103" s="470"/>
      <c r="C103" s="470"/>
      <c r="D103" s="470"/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</row>
    <row r="104" spans="1:19" ht="10.5">
      <c r="A104" s="527"/>
      <c r="B104" s="470"/>
      <c r="C104" s="470"/>
      <c r="D104" s="470"/>
      <c r="E104" s="470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</row>
    <row r="105" spans="1:19" ht="10.5">
      <c r="A105" s="527"/>
      <c r="B105" s="470"/>
      <c r="C105" s="470"/>
      <c r="D105" s="470"/>
      <c r="E105" s="470"/>
      <c r="F105" s="470"/>
      <c r="G105" s="470"/>
      <c r="H105" s="470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</row>
    <row r="106" spans="1:19" ht="10.5">
      <c r="A106" s="527"/>
      <c r="B106" s="470"/>
      <c r="C106" s="470"/>
      <c r="D106" s="470"/>
      <c r="E106" s="470"/>
      <c r="F106" s="470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</row>
    <row r="107" spans="1:19" ht="10.5">
      <c r="A107" s="527"/>
      <c r="B107" s="470"/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</row>
  </sheetData>
  <sheetProtection/>
  <mergeCells count="9">
    <mergeCell ref="A24:B24"/>
    <mergeCell ref="A25:B25"/>
    <mergeCell ref="C60:C64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4" width="9.125" style="532" customWidth="1"/>
    <col min="5" max="5" width="7.875" style="532" customWidth="1"/>
    <col min="6" max="7" width="9.125" style="532" customWidth="1"/>
    <col min="8" max="9" width="8.125" style="532" customWidth="1"/>
    <col min="10" max="10" width="9.125" style="532" customWidth="1"/>
    <col min="11" max="11" width="6.875" style="532" customWidth="1"/>
    <col min="12" max="12" width="9.125" style="532" customWidth="1"/>
    <col min="13" max="13" width="7.625" style="532" customWidth="1"/>
    <col min="14" max="15" width="6.00390625" style="532" customWidth="1"/>
    <col min="16" max="18" width="9.125" style="532" customWidth="1"/>
    <col min="19" max="19" width="7.00390625" style="532" customWidth="1"/>
    <col min="20" max="16384" width="9.125" style="532" customWidth="1"/>
  </cols>
  <sheetData>
    <row r="1" spans="1:16" ht="8.25">
      <c r="A1" s="528" t="s">
        <v>1071</v>
      </c>
      <c r="B1" s="528"/>
      <c r="C1" s="528"/>
      <c r="D1" s="529" t="s">
        <v>1072</v>
      </c>
      <c r="E1" s="530"/>
      <c r="F1" s="528"/>
      <c r="G1" s="531"/>
      <c r="H1" s="531"/>
      <c r="I1" s="531"/>
      <c r="J1" s="531"/>
      <c r="K1" s="528"/>
      <c r="L1" s="528"/>
      <c r="M1" s="528"/>
      <c r="N1" s="528"/>
      <c r="O1" s="528"/>
      <c r="P1" s="528"/>
    </row>
    <row r="2" spans="1:16" ht="8.25">
      <c r="A2" s="528"/>
      <c r="B2" s="528"/>
      <c r="C2" s="528"/>
      <c r="D2" s="533" t="s">
        <v>1073</v>
      </c>
      <c r="E2" s="530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8.25">
      <c r="A3" s="528"/>
      <c r="B3" s="528"/>
      <c r="C3" s="528"/>
      <c r="D3" s="528"/>
      <c r="E3" s="530"/>
      <c r="F3" s="528"/>
      <c r="G3" s="528"/>
      <c r="H3" s="528"/>
      <c r="I3" s="528"/>
      <c r="J3" s="528"/>
      <c r="L3" s="826" t="s">
        <v>1074</v>
      </c>
      <c r="M3" s="826"/>
      <c r="N3" s="826"/>
      <c r="O3" s="826"/>
      <c r="P3" s="528"/>
    </row>
    <row r="4" spans="1:16" ht="8.25">
      <c r="A4" s="534"/>
      <c r="B4" s="535"/>
      <c r="C4" s="839" t="s">
        <v>1075</v>
      </c>
      <c r="D4" s="840"/>
      <c r="E4" s="841"/>
      <c r="F4" s="839" t="s">
        <v>1076</v>
      </c>
      <c r="G4" s="840"/>
      <c r="H4" s="841"/>
      <c r="I4" s="839" t="s">
        <v>1077</v>
      </c>
      <c r="J4" s="840"/>
      <c r="K4" s="840"/>
      <c r="L4" s="839" t="s">
        <v>1078</v>
      </c>
      <c r="M4" s="840"/>
      <c r="N4" s="840"/>
      <c r="O4" s="840"/>
      <c r="P4" s="528"/>
    </row>
    <row r="5" spans="1:16" ht="8.25">
      <c r="A5" s="536" t="s">
        <v>1079</v>
      </c>
      <c r="B5" s="537" t="s">
        <v>1080</v>
      </c>
      <c r="C5" s="844" t="s">
        <v>1081</v>
      </c>
      <c r="D5" s="845"/>
      <c r="E5" s="846"/>
      <c r="F5" s="844" t="s">
        <v>1082</v>
      </c>
      <c r="G5" s="845"/>
      <c r="H5" s="846"/>
      <c r="I5" s="844" t="s">
        <v>1083</v>
      </c>
      <c r="J5" s="845"/>
      <c r="K5" s="845"/>
      <c r="L5" s="844" t="s">
        <v>1084</v>
      </c>
      <c r="M5" s="845"/>
      <c r="N5" s="845"/>
      <c r="O5" s="845"/>
      <c r="P5" s="528"/>
    </row>
    <row r="6" spans="1:16" ht="8.25">
      <c r="A6" s="536" t="s">
        <v>1085</v>
      </c>
      <c r="B6" s="537" t="s">
        <v>1086</v>
      </c>
      <c r="C6" s="539"/>
      <c r="D6" s="540"/>
      <c r="E6" s="541"/>
      <c r="F6" s="539"/>
      <c r="G6" s="540"/>
      <c r="H6" s="540"/>
      <c r="I6" s="539"/>
      <c r="J6" s="540"/>
      <c r="K6" s="538"/>
      <c r="L6" s="835"/>
      <c r="M6" s="826"/>
      <c r="N6" s="826"/>
      <c r="O6" s="826"/>
      <c r="P6" s="528"/>
    </row>
    <row r="7" spans="1:16" ht="8.25">
      <c r="A7" s="536" t="s">
        <v>1087</v>
      </c>
      <c r="B7" s="542"/>
      <c r="C7" s="543">
        <v>2010</v>
      </c>
      <c r="D7" s="544">
        <v>2010</v>
      </c>
      <c r="E7" s="544">
        <v>2011</v>
      </c>
      <c r="F7" s="543">
        <v>2010</v>
      </c>
      <c r="G7" s="544">
        <v>2010</v>
      </c>
      <c r="H7" s="544">
        <v>2011</v>
      </c>
      <c r="I7" s="543">
        <v>2010</v>
      </c>
      <c r="J7" s="544">
        <v>2010</v>
      </c>
      <c r="K7" s="544">
        <v>2011</v>
      </c>
      <c r="L7" s="543">
        <v>2010</v>
      </c>
      <c r="M7" s="544">
        <v>2010</v>
      </c>
      <c r="N7" s="831">
        <v>2011</v>
      </c>
      <c r="O7" s="832"/>
      <c r="P7" s="528"/>
    </row>
    <row r="8" spans="1:16" ht="8.25">
      <c r="A8" s="545"/>
      <c r="B8" s="546"/>
      <c r="C8" s="547" t="s">
        <v>1088</v>
      </c>
      <c r="D8" s="547" t="s">
        <v>1089</v>
      </c>
      <c r="E8" s="547" t="s">
        <v>1088</v>
      </c>
      <c r="F8" s="547" t="s">
        <v>1088</v>
      </c>
      <c r="G8" s="547" t="s">
        <v>1089</v>
      </c>
      <c r="H8" s="547" t="s">
        <v>1088</v>
      </c>
      <c r="I8" s="547" t="s">
        <v>1088</v>
      </c>
      <c r="J8" s="547" t="s">
        <v>1089</v>
      </c>
      <c r="K8" s="547" t="s">
        <v>1088</v>
      </c>
      <c r="L8" s="547" t="s">
        <v>1088</v>
      </c>
      <c r="M8" s="547" t="s">
        <v>1089</v>
      </c>
      <c r="N8" s="833" t="s">
        <v>1088</v>
      </c>
      <c r="O8" s="834"/>
      <c r="P8" s="528"/>
    </row>
    <row r="9" spans="1:16" ht="8.25">
      <c r="A9" s="548"/>
      <c r="B9" s="549"/>
      <c r="C9" s="548"/>
      <c r="D9" s="550"/>
      <c r="E9" s="550"/>
      <c r="F9" s="548"/>
      <c r="G9" s="550"/>
      <c r="H9" s="550"/>
      <c r="I9" s="548"/>
      <c r="J9" s="551"/>
      <c r="K9" s="551"/>
      <c r="L9" s="548"/>
      <c r="M9" s="550"/>
      <c r="N9" s="842"/>
      <c r="O9" s="843"/>
      <c r="P9" s="528"/>
    </row>
    <row r="10" spans="1:16" ht="8.25">
      <c r="A10" s="552" t="s">
        <v>41</v>
      </c>
      <c r="B10" s="553" t="s">
        <v>1090</v>
      </c>
      <c r="C10" s="554">
        <v>-18</v>
      </c>
      <c r="D10" s="554">
        <v>-19</v>
      </c>
      <c r="E10" s="554">
        <v>-15.6</v>
      </c>
      <c r="F10" s="555">
        <v>1</v>
      </c>
      <c r="G10" s="555">
        <v>-2</v>
      </c>
      <c r="H10" s="555">
        <v>2</v>
      </c>
      <c r="I10" s="555">
        <v>-36</v>
      </c>
      <c r="J10" s="555">
        <v>-39</v>
      </c>
      <c r="K10" s="555">
        <v>-31</v>
      </c>
      <c r="L10" s="554">
        <v>1.7</v>
      </c>
      <c r="M10" s="554">
        <v>3</v>
      </c>
      <c r="N10" s="837">
        <v>4.2</v>
      </c>
      <c r="O10" s="837"/>
      <c r="P10" s="528"/>
    </row>
    <row r="11" spans="1:16" ht="8.25">
      <c r="A11" s="528" t="s">
        <v>577</v>
      </c>
      <c r="B11" s="553" t="s">
        <v>1091</v>
      </c>
      <c r="C11" s="554">
        <v>-20</v>
      </c>
      <c r="D11" s="554">
        <v>-20</v>
      </c>
      <c r="E11" s="554">
        <v>-20.6</v>
      </c>
      <c r="F11" s="555">
        <v>0</v>
      </c>
      <c r="G11" s="555">
        <v>-2</v>
      </c>
      <c r="H11" s="555">
        <v>-1</v>
      </c>
      <c r="I11" s="555">
        <v>-39</v>
      </c>
      <c r="J11" s="555">
        <v>-39</v>
      </c>
      <c r="K11" s="555">
        <v>-39</v>
      </c>
      <c r="L11" s="554">
        <v>0.2</v>
      </c>
      <c r="M11" s="554">
        <v>1.9</v>
      </c>
      <c r="N11" s="837">
        <v>2.2</v>
      </c>
      <c r="O11" s="837"/>
      <c r="P11" s="528"/>
    </row>
    <row r="12" spans="1:16" ht="8.25">
      <c r="A12" s="528" t="s">
        <v>42</v>
      </c>
      <c r="B12" s="553" t="s">
        <v>1092</v>
      </c>
      <c r="C12" s="554">
        <v>-22</v>
      </c>
      <c r="D12" s="554">
        <v>-23</v>
      </c>
      <c r="E12" s="554">
        <v>-19.2</v>
      </c>
      <c r="F12" s="555">
        <v>-2</v>
      </c>
      <c r="G12" s="555">
        <v>-3</v>
      </c>
      <c r="H12" s="555">
        <v>0</v>
      </c>
      <c r="I12" s="555">
        <v>-38</v>
      </c>
      <c r="J12" s="555">
        <v>-38</v>
      </c>
      <c r="K12" s="555">
        <v>-30</v>
      </c>
      <c r="L12" s="554">
        <v>1.5</v>
      </c>
      <c r="M12" s="554">
        <v>1.6</v>
      </c>
      <c r="N12" s="837">
        <v>7.9</v>
      </c>
      <c r="O12" s="837"/>
      <c r="P12" s="528"/>
    </row>
    <row r="13" spans="1:16" ht="8.25">
      <c r="A13" s="528" t="s">
        <v>1054</v>
      </c>
      <c r="B13" s="553" t="s">
        <v>1093</v>
      </c>
      <c r="C13" s="554">
        <v>-19</v>
      </c>
      <c r="D13" s="554">
        <v>-22</v>
      </c>
      <c r="E13" s="554">
        <v>-18.5</v>
      </c>
      <c r="F13" s="555">
        <v>0</v>
      </c>
      <c r="G13" s="555">
        <v>-3</v>
      </c>
      <c r="H13" s="555">
        <v>0</v>
      </c>
      <c r="I13" s="555">
        <v>-39</v>
      </c>
      <c r="J13" s="555">
        <v>-38</v>
      </c>
      <c r="K13" s="555">
        <v>-33</v>
      </c>
      <c r="L13" s="554">
        <v>0.7</v>
      </c>
      <c r="M13" s="554">
        <v>2.6</v>
      </c>
      <c r="N13" s="837">
        <v>3.6</v>
      </c>
      <c r="O13" s="837"/>
      <c r="P13" s="528"/>
    </row>
    <row r="14" spans="1:16" ht="8.25">
      <c r="A14" s="528" t="s">
        <v>664</v>
      </c>
      <c r="B14" s="553" t="s">
        <v>1094</v>
      </c>
      <c r="C14" s="554">
        <v>-19</v>
      </c>
      <c r="D14" s="554">
        <v>-17</v>
      </c>
      <c r="E14" s="554">
        <v>-15</v>
      </c>
      <c r="F14" s="555">
        <v>3</v>
      </c>
      <c r="G14" s="555">
        <v>1</v>
      </c>
      <c r="H14" s="555">
        <v>2</v>
      </c>
      <c r="I14" s="555">
        <v>-34</v>
      </c>
      <c r="J14" s="555">
        <v>-33</v>
      </c>
      <c r="K14" s="555">
        <v>-38</v>
      </c>
      <c r="L14" s="554">
        <v>0</v>
      </c>
      <c r="M14" s="554">
        <v>1.8</v>
      </c>
      <c r="N14" s="837">
        <v>2.5</v>
      </c>
      <c r="O14" s="837"/>
      <c r="P14" s="528"/>
    </row>
    <row r="15" spans="1:16" ht="8.25">
      <c r="A15" s="528" t="s">
        <v>502</v>
      </c>
      <c r="B15" s="553" t="s">
        <v>1095</v>
      </c>
      <c r="C15" s="554">
        <v>-18</v>
      </c>
      <c r="D15" s="554">
        <v>-15</v>
      </c>
      <c r="E15" s="554">
        <v>-10.8</v>
      </c>
      <c r="F15" s="555">
        <v>1</v>
      </c>
      <c r="G15" s="555">
        <f>R13-2</f>
        <v>-2</v>
      </c>
      <c r="H15" s="555">
        <v>1</v>
      </c>
      <c r="I15" s="555">
        <v>-33</v>
      </c>
      <c r="J15" s="555">
        <v>-30</v>
      </c>
      <c r="K15" s="555">
        <v>-25</v>
      </c>
      <c r="L15" s="554">
        <v>2.3</v>
      </c>
      <c r="M15" s="554">
        <v>9</v>
      </c>
      <c r="N15" s="837">
        <v>2</v>
      </c>
      <c r="O15" s="837"/>
      <c r="P15" s="528"/>
    </row>
    <row r="16" spans="1:16" ht="8.25">
      <c r="A16" s="528" t="s">
        <v>16</v>
      </c>
      <c r="B16" s="553" t="s">
        <v>1096</v>
      </c>
      <c r="C16" s="554">
        <v>-17</v>
      </c>
      <c r="D16" s="554">
        <v>-15</v>
      </c>
      <c r="E16" s="554">
        <v>-11</v>
      </c>
      <c r="F16" s="555">
        <v>0</v>
      </c>
      <c r="G16" s="555">
        <v>-1</v>
      </c>
      <c r="H16" s="555">
        <v>1</v>
      </c>
      <c r="I16" s="555">
        <v>-30</v>
      </c>
      <c r="J16" s="555">
        <v>-30</v>
      </c>
      <c r="K16" s="555">
        <v>-24</v>
      </c>
      <c r="L16" s="554">
        <v>0.6</v>
      </c>
      <c r="M16" s="554">
        <v>0.6</v>
      </c>
      <c r="N16" s="837">
        <v>2</v>
      </c>
      <c r="O16" s="837"/>
      <c r="P16" s="528"/>
    </row>
    <row r="17" spans="1:16" ht="8.25">
      <c r="A17" s="528" t="s">
        <v>17</v>
      </c>
      <c r="B17" s="553" t="s">
        <v>1097</v>
      </c>
      <c r="C17" s="554">
        <v>-19</v>
      </c>
      <c r="D17" s="554">
        <v>-17</v>
      </c>
      <c r="E17" s="554">
        <v>-16.3</v>
      </c>
      <c r="F17" s="555">
        <v>4</v>
      </c>
      <c r="G17" s="555">
        <v>1</v>
      </c>
      <c r="H17" s="555">
        <v>-1</v>
      </c>
      <c r="I17" s="555">
        <v>-33</v>
      </c>
      <c r="J17" s="555">
        <v>-33</v>
      </c>
      <c r="K17" s="555">
        <v>-28</v>
      </c>
      <c r="L17" s="554">
        <v>0</v>
      </c>
      <c r="M17" s="554">
        <v>2.8</v>
      </c>
      <c r="N17" s="837">
        <v>1.7</v>
      </c>
      <c r="O17" s="837"/>
      <c r="P17" s="528"/>
    </row>
    <row r="18" spans="1:16" ht="8.25">
      <c r="A18" s="528" t="s">
        <v>18</v>
      </c>
      <c r="B18" s="553" t="s">
        <v>1098</v>
      </c>
      <c r="C18" s="554">
        <v>-19</v>
      </c>
      <c r="D18" s="554">
        <v>-19</v>
      </c>
      <c r="E18" s="554">
        <v>-17.1</v>
      </c>
      <c r="F18" s="555">
        <v>4</v>
      </c>
      <c r="G18" s="555">
        <v>0</v>
      </c>
      <c r="H18" s="555">
        <v>2</v>
      </c>
      <c r="I18" s="555">
        <v>-37</v>
      </c>
      <c r="J18" s="555">
        <v>-38</v>
      </c>
      <c r="K18" s="555">
        <v>-35</v>
      </c>
      <c r="L18" s="554">
        <v>2.2</v>
      </c>
      <c r="M18" s="554">
        <v>1.7</v>
      </c>
      <c r="N18" s="837">
        <v>4.9</v>
      </c>
      <c r="O18" s="837"/>
      <c r="P18" s="528"/>
    </row>
    <row r="19" spans="1:16" ht="8.25">
      <c r="A19" s="528" t="s">
        <v>472</v>
      </c>
      <c r="B19" s="553" t="s">
        <v>1099</v>
      </c>
      <c r="C19" s="554">
        <v>-23</v>
      </c>
      <c r="D19" s="554">
        <v>-23</v>
      </c>
      <c r="E19" s="554">
        <v>-22.9</v>
      </c>
      <c r="F19" s="555">
        <v>-3</v>
      </c>
      <c r="G19" s="555">
        <v>2</v>
      </c>
      <c r="H19" s="555">
        <v>-7</v>
      </c>
      <c r="I19" s="555">
        <v>-41</v>
      </c>
      <c r="J19" s="555">
        <v>-38</v>
      </c>
      <c r="K19" s="555">
        <v>-37</v>
      </c>
      <c r="L19" s="554">
        <v>0.2</v>
      </c>
      <c r="M19" s="554">
        <v>1.4</v>
      </c>
      <c r="N19" s="837">
        <v>4.4</v>
      </c>
      <c r="O19" s="837"/>
      <c r="P19" s="528"/>
    </row>
    <row r="20" spans="1:16" ht="8.25">
      <c r="A20" s="528" t="s">
        <v>19</v>
      </c>
      <c r="B20" s="553" t="s">
        <v>1100</v>
      </c>
      <c r="C20" s="554">
        <v>-20</v>
      </c>
      <c r="D20" s="554">
        <v>-22</v>
      </c>
      <c r="E20" s="554">
        <v>-20.6</v>
      </c>
      <c r="F20" s="555">
        <v>2</v>
      </c>
      <c r="G20" s="555">
        <v>-12</v>
      </c>
      <c r="H20" s="555"/>
      <c r="I20" s="555">
        <v>-39</v>
      </c>
      <c r="J20" s="555">
        <v>-39</v>
      </c>
      <c r="K20" s="555">
        <v>-25</v>
      </c>
      <c r="L20" s="554"/>
      <c r="M20" s="554">
        <v>0.9</v>
      </c>
      <c r="N20" s="837">
        <v>2.8</v>
      </c>
      <c r="O20" s="837"/>
      <c r="P20" s="528"/>
    </row>
    <row r="21" spans="1:16" ht="8.25">
      <c r="A21" s="528" t="s">
        <v>20</v>
      </c>
      <c r="B21" s="553" t="s">
        <v>1101</v>
      </c>
      <c r="C21" s="554">
        <v>-19</v>
      </c>
      <c r="D21" s="554">
        <v>-18</v>
      </c>
      <c r="E21" s="554">
        <v>-14.1</v>
      </c>
      <c r="F21" s="555">
        <v>5</v>
      </c>
      <c r="G21" s="555">
        <v>0</v>
      </c>
      <c r="H21" s="555">
        <v>0</v>
      </c>
      <c r="I21" s="555">
        <v>-34</v>
      </c>
      <c r="J21" s="555">
        <v>-37</v>
      </c>
      <c r="K21" s="555">
        <v>-35</v>
      </c>
      <c r="L21" s="554">
        <v>3</v>
      </c>
      <c r="M21" s="554">
        <v>5.7</v>
      </c>
      <c r="N21" s="837">
        <v>4.3</v>
      </c>
      <c r="O21" s="837"/>
      <c r="P21" s="528"/>
    </row>
    <row r="22" spans="1:16" ht="8.25">
      <c r="A22" s="528" t="s">
        <v>38</v>
      </c>
      <c r="B22" s="553" t="s">
        <v>1102</v>
      </c>
      <c r="C22" s="554">
        <v>-19</v>
      </c>
      <c r="D22" s="554">
        <v>-18</v>
      </c>
      <c r="E22" s="554">
        <v>-14.5</v>
      </c>
      <c r="F22" s="555">
        <v>2</v>
      </c>
      <c r="G22" s="555">
        <v>0</v>
      </c>
      <c r="H22" s="555">
        <v>1</v>
      </c>
      <c r="I22" s="555">
        <v>-35</v>
      </c>
      <c r="J22" s="555">
        <v>-35</v>
      </c>
      <c r="K22" s="555">
        <v>-30</v>
      </c>
      <c r="L22" s="554">
        <v>0.7</v>
      </c>
      <c r="M22" s="554">
        <v>5.5</v>
      </c>
      <c r="N22" s="837">
        <v>4.4</v>
      </c>
      <c r="O22" s="837"/>
      <c r="P22" s="528"/>
    </row>
    <row r="23" spans="1:16" ht="8.25">
      <c r="A23" s="528" t="s">
        <v>39</v>
      </c>
      <c r="B23" s="553" t="s">
        <v>1103</v>
      </c>
      <c r="C23" s="554">
        <v>-19</v>
      </c>
      <c r="D23" s="554">
        <v>-18</v>
      </c>
      <c r="E23" s="554">
        <v>-13.6</v>
      </c>
      <c r="F23" s="555">
        <v>3</v>
      </c>
      <c r="G23" s="555">
        <v>0</v>
      </c>
      <c r="H23" s="555">
        <v>4</v>
      </c>
      <c r="I23" s="555">
        <v>-33</v>
      </c>
      <c r="J23" s="555">
        <v>-33</v>
      </c>
      <c r="K23" s="555">
        <v>-28</v>
      </c>
      <c r="L23" s="554">
        <v>1.9</v>
      </c>
      <c r="M23" s="554">
        <v>7</v>
      </c>
      <c r="N23" s="837">
        <v>3.4</v>
      </c>
      <c r="O23" s="837"/>
      <c r="P23" s="528"/>
    </row>
    <row r="24" spans="1:16" ht="8.25">
      <c r="A24" s="528" t="s">
        <v>21</v>
      </c>
      <c r="B24" s="553" t="s">
        <v>1104</v>
      </c>
      <c r="C24" s="530">
        <v>-18</v>
      </c>
      <c r="D24" s="530">
        <v>-17</v>
      </c>
      <c r="E24" s="554">
        <v>-12</v>
      </c>
      <c r="F24" s="528">
        <v>3</v>
      </c>
      <c r="G24" s="528">
        <v>0</v>
      </c>
      <c r="H24" s="555">
        <v>3</v>
      </c>
      <c r="I24" s="528">
        <v>-34</v>
      </c>
      <c r="J24" s="528">
        <v>-34</v>
      </c>
      <c r="K24" s="555">
        <v>-29</v>
      </c>
      <c r="L24" s="554">
        <v>2.4</v>
      </c>
      <c r="M24" s="554">
        <v>6.9</v>
      </c>
      <c r="N24" s="837">
        <v>0.4</v>
      </c>
      <c r="O24" s="837"/>
      <c r="P24" s="528"/>
    </row>
    <row r="25" spans="1:16" ht="8.25">
      <c r="A25" s="528" t="s">
        <v>40</v>
      </c>
      <c r="B25" s="553" t="s">
        <v>1105</v>
      </c>
      <c r="C25" s="530">
        <v>-18</v>
      </c>
      <c r="D25" s="530">
        <v>-16</v>
      </c>
      <c r="E25" s="554">
        <v>-10.7</v>
      </c>
      <c r="F25" s="528">
        <v>3</v>
      </c>
      <c r="G25" s="528">
        <v>0</v>
      </c>
      <c r="H25" s="555">
        <v>4</v>
      </c>
      <c r="I25" s="528">
        <v>-31</v>
      </c>
      <c r="J25" s="528">
        <v>-33</v>
      </c>
      <c r="K25" s="555">
        <v>-27</v>
      </c>
      <c r="L25" s="530">
        <v>3.4</v>
      </c>
      <c r="M25" s="530">
        <v>10</v>
      </c>
      <c r="N25" s="837">
        <v>3.8</v>
      </c>
      <c r="O25" s="837"/>
      <c r="P25" s="528"/>
    </row>
    <row r="26" spans="1:16" ht="8.25">
      <c r="A26" s="556" t="s">
        <v>22</v>
      </c>
      <c r="B26" s="557" t="s">
        <v>1106</v>
      </c>
      <c r="C26" s="558">
        <v>-20</v>
      </c>
      <c r="D26" s="558">
        <v>-22</v>
      </c>
      <c r="E26" s="558">
        <v>-19.7</v>
      </c>
      <c r="F26" s="556">
        <v>0</v>
      </c>
      <c r="G26" s="556">
        <v>-4</v>
      </c>
      <c r="H26" s="556">
        <v>1</v>
      </c>
      <c r="I26" s="556">
        <v>-36</v>
      </c>
      <c r="J26" s="556">
        <v>-39</v>
      </c>
      <c r="K26" s="556">
        <v>-34</v>
      </c>
      <c r="L26" s="558">
        <v>0</v>
      </c>
      <c r="M26" s="558">
        <v>-38</v>
      </c>
      <c r="N26" s="838">
        <v>7.5</v>
      </c>
      <c r="O26" s="838"/>
      <c r="P26" s="528"/>
    </row>
    <row r="27" spans="1:16" ht="8.25">
      <c r="A27" s="528"/>
      <c r="B27" s="528"/>
      <c r="C27" s="528"/>
      <c r="D27" s="555"/>
      <c r="E27" s="555"/>
      <c r="F27" s="528"/>
      <c r="G27" s="528"/>
      <c r="H27" s="555"/>
      <c r="I27" s="559"/>
      <c r="J27" s="530"/>
      <c r="K27" s="530"/>
      <c r="L27" s="528"/>
      <c r="M27" s="555"/>
      <c r="N27" s="555"/>
      <c r="O27" s="555"/>
      <c r="P27" s="528"/>
    </row>
    <row r="28" spans="1:16" ht="8.25">
      <c r="A28" s="528"/>
      <c r="B28" s="556"/>
      <c r="C28" s="528"/>
      <c r="D28" s="528"/>
      <c r="E28" s="530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55"/>
    </row>
    <row r="29" spans="1:16" ht="8.25">
      <c r="A29" s="534" t="s">
        <v>1079</v>
      </c>
      <c r="B29" s="560" t="s">
        <v>1080</v>
      </c>
      <c r="C29" s="839" t="s">
        <v>1107</v>
      </c>
      <c r="D29" s="840"/>
      <c r="E29" s="841"/>
      <c r="F29" s="839" t="s">
        <v>1108</v>
      </c>
      <c r="G29" s="840"/>
      <c r="H29" s="841"/>
      <c r="I29" s="839" t="s">
        <v>1109</v>
      </c>
      <c r="J29" s="840"/>
      <c r="K29" s="840"/>
      <c r="L29" s="839" t="s">
        <v>1110</v>
      </c>
      <c r="M29" s="840"/>
      <c r="N29" s="840"/>
      <c r="O29" s="841"/>
      <c r="P29" s="555"/>
    </row>
    <row r="30" spans="1:16" ht="8.25">
      <c r="A30" s="536" t="s">
        <v>1111</v>
      </c>
      <c r="B30" s="560" t="s">
        <v>1086</v>
      </c>
      <c r="C30" s="828"/>
      <c r="D30" s="829"/>
      <c r="E30" s="830"/>
      <c r="F30" s="828" t="s">
        <v>1112</v>
      </c>
      <c r="G30" s="829"/>
      <c r="H30" s="830"/>
      <c r="I30" s="828" t="s">
        <v>1113</v>
      </c>
      <c r="J30" s="829"/>
      <c r="K30" s="829"/>
      <c r="L30" s="562"/>
      <c r="M30" s="563"/>
      <c r="N30" s="563"/>
      <c r="O30" s="561"/>
      <c r="P30" s="555"/>
    </row>
    <row r="31" spans="1:19" ht="8.25">
      <c r="A31" s="536" t="s">
        <v>1087</v>
      </c>
      <c r="B31" s="545"/>
      <c r="C31" s="543">
        <v>2010</v>
      </c>
      <c r="D31" s="544">
        <v>2010</v>
      </c>
      <c r="E31" s="544">
        <v>2011</v>
      </c>
      <c r="F31" s="543">
        <v>2010</v>
      </c>
      <c r="G31" s="544">
        <v>2010</v>
      </c>
      <c r="H31" s="544">
        <v>2011</v>
      </c>
      <c r="I31" s="543">
        <v>2010</v>
      </c>
      <c r="J31" s="544">
        <v>2010</v>
      </c>
      <c r="K31" s="544">
        <v>2011</v>
      </c>
      <c r="L31" s="543">
        <v>2010</v>
      </c>
      <c r="M31" s="544">
        <v>2010</v>
      </c>
      <c r="N31" s="831">
        <v>2011</v>
      </c>
      <c r="O31" s="832"/>
      <c r="P31" s="555"/>
      <c r="Q31" s="555"/>
      <c r="R31" s="564"/>
      <c r="S31" s="564"/>
    </row>
    <row r="32" spans="1:19" ht="8.25">
      <c r="A32" s="536"/>
      <c r="B32" s="536"/>
      <c r="C32" s="547" t="s">
        <v>1088</v>
      </c>
      <c r="D32" s="547" t="s">
        <v>1089</v>
      </c>
      <c r="E32" s="547" t="s">
        <v>1088</v>
      </c>
      <c r="F32" s="547" t="s">
        <v>1088</v>
      </c>
      <c r="G32" s="547" t="s">
        <v>1089</v>
      </c>
      <c r="H32" s="547" t="s">
        <v>1088</v>
      </c>
      <c r="I32" s="547" t="s">
        <v>1088</v>
      </c>
      <c r="J32" s="547" t="s">
        <v>1089</v>
      </c>
      <c r="K32" s="547" t="s">
        <v>1088</v>
      </c>
      <c r="L32" s="547" t="s">
        <v>1088</v>
      </c>
      <c r="M32" s="547" t="s">
        <v>1089</v>
      </c>
      <c r="N32" s="833" t="s">
        <v>1088</v>
      </c>
      <c r="O32" s="834"/>
      <c r="P32" s="555"/>
      <c r="Q32" s="555"/>
      <c r="R32" s="564"/>
      <c r="S32" s="564"/>
    </row>
    <row r="33" spans="1:19" ht="8.25">
      <c r="A33" s="545"/>
      <c r="B33" s="548"/>
      <c r="C33" s="548"/>
      <c r="D33" s="550"/>
      <c r="E33" s="550"/>
      <c r="F33" s="548"/>
      <c r="G33" s="550"/>
      <c r="H33" s="550"/>
      <c r="I33" s="548"/>
      <c r="J33" s="550"/>
      <c r="K33" s="550"/>
      <c r="L33" s="565"/>
      <c r="M33" s="565"/>
      <c r="N33" s="835"/>
      <c r="O33" s="836"/>
      <c r="P33" s="555"/>
      <c r="Q33" s="555"/>
      <c r="R33" s="564"/>
      <c r="S33" s="564"/>
    </row>
    <row r="34" spans="1:19" ht="8.25">
      <c r="A34" s="552" t="s">
        <v>41</v>
      </c>
      <c r="B34" s="566" t="s">
        <v>1090</v>
      </c>
      <c r="C34" s="554">
        <v>3</v>
      </c>
      <c r="D34" s="554">
        <v>6</v>
      </c>
      <c r="E34" s="554">
        <v>7</v>
      </c>
      <c r="F34" s="555">
        <v>14</v>
      </c>
      <c r="G34" s="555">
        <v>5</v>
      </c>
      <c r="H34" s="555">
        <v>9</v>
      </c>
      <c r="I34" s="555">
        <v>2</v>
      </c>
      <c r="J34" s="555">
        <v>5</v>
      </c>
      <c r="K34" s="555"/>
      <c r="L34" s="555">
        <v>3</v>
      </c>
      <c r="M34" s="555">
        <v>3</v>
      </c>
      <c r="N34" s="827"/>
      <c r="O34" s="827"/>
      <c r="P34" s="555"/>
      <c r="Q34" s="567"/>
      <c r="R34" s="564"/>
      <c r="S34" s="564"/>
    </row>
    <row r="35" spans="1:19" ht="8.25">
      <c r="A35" s="528" t="s">
        <v>577</v>
      </c>
      <c r="B35" s="553" t="s">
        <v>1091</v>
      </c>
      <c r="C35" s="554">
        <v>2</v>
      </c>
      <c r="D35" s="554">
        <v>5</v>
      </c>
      <c r="E35" s="554">
        <v>5</v>
      </c>
      <c r="F35" s="555">
        <v>9</v>
      </c>
      <c r="G35" s="555"/>
      <c r="H35" s="555">
        <v>7</v>
      </c>
      <c r="I35" s="555"/>
      <c r="J35" s="555"/>
      <c r="K35" s="567"/>
      <c r="L35" s="555">
        <v>2</v>
      </c>
      <c r="M35" s="555">
        <v>4</v>
      </c>
      <c r="N35" s="824"/>
      <c r="O35" s="824"/>
      <c r="P35" s="555"/>
      <c r="Q35" s="567"/>
      <c r="R35" s="564"/>
      <c r="S35" s="564"/>
    </row>
    <row r="36" spans="1:19" ht="8.25">
      <c r="A36" s="528" t="s">
        <v>42</v>
      </c>
      <c r="B36" s="553" t="s">
        <v>1092</v>
      </c>
      <c r="C36" s="554">
        <v>2</v>
      </c>
      <c r="D36" s="554">
        <v>8</v>
      </c>
      <c r="E36" s="554">
        <v>4</v>
      </c>
      <c r="F36" s="555">
        <v>10</v>
      </c>
      <c r="G36" s="555">
        <v>10</v>
      </c>
      <c r="H36" s="555">
        <v>7</v>
      </c>
      <c r="I36" s="555">
        <v>15</v>
      </c>
      <c r="J36" s="555">
        <v>2</v>
      </c>
      <c r="K36" s="555"/>
      <c r="L36" s="555">
        <v>3</v>
      </c>
      <c r="M36" s="555">
        <v>6</v>
      </c>
      <c r="N36" s="824"/>
      <c r="O36" s="824"/>
      <c r="P36" s="555"/>
      <c r="Q36" s="555"/>
      <c r="R36" s="564"/>
      <c r="S36" s="564"/>
    </row>
    <row r="37" spans="1:19" ht="8.25">
      <c r="A37" s="528" t="s">
        <v>1054</v>
      </c>
      <c r="B37" s="553" t="s">
        <v>1093</v>
      </c>
      <c r="C37" s="554">
        <v>2</v>
      </c>
      <c r="D37" s="554">
        <v>6</v>
      </c>
      <c r="E37" s="554">
        <v>8</v>
      </c>
      <c r="F37" s="555">
        <v>10</v>
      </c>
      <c r="G37" s="555"/>
      <c r="H37" s="555">
        <v>10</v>
      </c>
      <c r="I37" s="555">
        <v>1</v>
      </c>
      <c r="J37" s="555"/>
      <c r="K37" s="567"/>
      <c r="L37" s="555">
        <v>2</v>
      </c>
      <c r="M37" s="555">
        <v>4</v>
      </c>
      <c r="N37" s="824"/>
      <c r="O37" s="824"/>
      <c r="P37" s="555"/>
      <c r="Q37" s="555"/>
      <c r="R37" s="564"/>
      <c r="S37" s="564"/>
    </row>
    <row r="38" spans="1:19" ht="8.25">
      <c r="A38" s="528" t="s">
        <v>664</v>
      </c>
      <c r="B38" s="553" t="s">
        <v>1094</v>
      </c>
      <c r="C38" s="554">
        <v>1</v>
      </c>
      <c r="D38" s="554">
        <v>5</v>
      </c>
      <c r="E38" s="554">
        <v>3</v>
      </c>
      <c r="F38" s="555">
        <v>16</v>
      </c>
      <c r="G38" s="555">
        <v>7</v>
      </c>
      <c r="H38" s="555">
        <v>10</v>
      </c>
      <c r="I38" s="555">
        <v>8</v>
      </c>
      <c r="J38" s="555">
        <v>7</v>
      </c>
      <c r="K38" s="555">
        <v>2</v>
      </c>
      <c r="L38" s="555">
        <v>0</v>
      </c>
      <c r="M38" s="555">
        <v>1</v>
      </c>
      <c r="N38" s="824">
        <v>2</v>
      </c>
      <c r="O38" s="824"/>
      <c r="P38" s="555"/>
      <c r="Q38" s="555"/>
      <c r="R38" s="564"/>
      <c r="S38" s="564"/>
    </row>
    <row r="39" spans="1:19" ht="8.25">
      <c r="A39" s="528" t="s">
        <v>502</v>
      </c>
      <c r="B39" s="553" t="s">
        <v>1095</v>
      </c>
      <c r="C39" s="554">
        <v>2</v>
      </c>
      <c r="D39" s="554">
        <v>7</v>
      </c>
      <c r="E39" s="554">
        <v>5</v>
      </c>
      <c r="F39" s="555">
        <v>12</v>
      </c>
      <c r="G39" s="555">
        <v>5</v>
      </c>
      <c r="H39" s="555">
        <v>9</v>
      </c>
      <c r="I39" s="555">
        <v>2</v>
      </c>
      <c r="J39" s="555">
        <v>5</v>
      </c>
      <c r="K39" s="555"/>
      <c r="L39" s="555">
        <v>3</v>
      </c>
      <c r="M39" s="555"/>
      <c r="N39" s="824"/>
      <c r="O39" s="824"/>
      <c r="P39" s="555"/>
      <c r="Q39" s="567"/>
      <c r="R39" s="564"/>
      <c r="S39" s="564"/>
    </row>
    <row r="40" spans="1:19" ht="8.25">
      <c r="A40" s="528" t="s">
        <v>16</v>
      </c>
      <c r="B40" s="553" t="s">
        <v>1096</v>
      </c>
      <c r="C40" s="554">
        <v>3</v>
      </c>
      <c r="D40" s="554">
        <v>6</v>
      </c>
      <c r="E40" s="554">
        <v>4</v>
      </c>
      <c r="F40" s="555">
        <v>10</v>
      </c>
      <c r="G40" s="555">
        <v>4</v>
      </c>
      <c r="H40" s="555">
        <v>10</v>
      </c>
      <c r="I40" s="555">
        <v>3</v>
      </c>
      <c r="J40" s="555">
        <v>4</v>
      </c>
      <c r="K40" s="555">
        <v>4</v>
      </c>
      <c r="L40" s="555">
        <v>0</v>
      </c>
      <c r="M40" s="555">
        <v>4</v>
      </c>
      <c r="N40" s="824">
        <v>4</v>
      </c>
      <c r="O40" s="824"/>
      <c r="P40" s="555"/>
      <c r="Q40" s="555"/>
      <c r="R40" s="564"/>
      <c r="S40" s="564"/>
    </row>
    <row r="41" spans="1:19" ht="8.25">
      <c r="A41" s="528" t="s">
        <v>17</v>
      </c>
      <c r="B41" s="553" t="s">
        <v>1097</v>
      </c>
      <c r="C41" s="554">
        <v>1</v>
      </c>
      <c r="D41" s="554">
        <v>5</v>
      </c>
      <c r="E41" s="554">
        <v>3</v>
      </c>
      <c r="F41" s="555">
        <v>14</v>
      </c>
      <c r="G41" s="555">
        <v>3</v>
      </c>
      <c r="H41" s="555">
        <v>12</v>
      </c>
      <c r="I41" s="555">
        <v>4</v>
      </c>
      <c r="J41" s="555">
        <v>3</v>
      </c>
      <c r="K41" s="555">
        <v>4</v>
      </c>
      <c r="L41" s="555"/>
      <c r="M41" s="555">
        <v>3</v>
      </c>
      <c r="N41" s="824">
        <v>4</v>
      </c>
      <c r="O41" s="824"/>
      <c r="P41" s="555"/>
      <c r="Q41" s="555"/>
      <c r="R41" s="564"/>
      <c r="S41" s="564"/>
    </row>
    <row r="42" spans="1:15" ht="8.25">
      <c r="A42" s="528" t="s">
        <v>18</v>
      </c>
      <c r="B42" s="553" t="s">
        <v>1098</v>
      </c>
      <c r="C42" s="554">
        <v>4</v>
      </c>
      <c r="D42" s="554">
        <v>4</v>
      </c>
      <c r="E42" s="554">
        <v>6</v>
      </c>
      <c r="F42" s="555">
        <v>12</v>
      </c>
      <c r="G42" s="555">
        <v>3</v>
      </c>
      <c r="H42" s="555">
        <v>12</v>
      </c>
      <c r="I42" s="555">
        <v>2</v>
      </c>
      <c r="J42" s="555">
        <v>3</v>
      </c>
      <c r="K42" s="555">
        <v>1</v>
      </c>
      <c r="L42" s="555">
        <v>2</v>
      </c>
      <c r="M42" s="555">
        <v>3</v>
      </c>
      <c r="N42" s="824">
        <v>1</v>
      </c>
      <c r="O42" s="824"/>
    </row>
    <row r="43" spans="1:15" ht="8.25">
      <c r="A43" s="528" t="s">
        <v>472</v>
      </c>
      <c r="B43" s="553" t="s">
        <v>1099</v>
      </c>
      <c r="C43" s="554">
        <v>8</v>
      </c>
      <c r="D43" s="554">
        <v>1</v>
      </c>
      <c r="E43" s="554">
        <v>5</v>
      </c>
      <c r="F43" s="555">
        <v>14</v>
      </c>
      <c r="G43" s="555">
        <v>4</v>
      </c>
      <c r="H43" s="555">
        <v>12</v>
      </c>
      <c r="I43" s="555">
        <v>3</v>
      </c>
      <c r="J43" s="555">
        <v>4</v>
      </c>
      <c r="K43" s="555">
        <v>1</v>
      </c>
      <c r="L43" s="555">
        <v>6</v>
      </c>
      <c r="M43" s="555">
        <v>6</v>
      </c>
      <c r="N43" s="824">
        <v>1</v>
      </c>
      <c r="O43" s="824"/>
    </row>
    <row r="44" spans="1:15" ht="8.25">
      <c r="A44" s="528" t="s">
        <v>19</v>
      </c>
      <c r="B44" s="553" t="s">
        <v>1100</v>
      </c>
      <c r="C44" s="554"/>
      <c r="D44" s="554">
        <v>2</v>
      </c>
      <c r="E44" s="554">
        <v>4</v>
      </c>
      <c r="F44" s="555">
        <v>9</v>
      </c>
      <c r="G44" s="555">
        <v>2</v>
      </c>
      <c r="H44" s="555">
        <v>7</v>
      </c>
      <c r="I44" s="555"/>
      <c r="J44" s="555"/>
      <c r="K44" s="555"/>
      <c r="L44" s="555">
        <v>7</v>
      </c>
      <c r="M44" s="555">
        <v>6</v>
      </c>
      <c r="N44" s="824"/>
      <c r="O44" s="824"/>
    </row>
    <row r="45" spans="1:15" ht="8.25">
      <c r="A45" s="528" t="s">
        <v>20</v>
      </c>
      <c r="B45" s="553" t="s">
        <v>1101</v>
      </c>
      <c r="C45" s="554">
        <v>2</v>
      </c>
      <c r="D45" s="554">
        <v>6</v>
      </c>
      <c r="E45" s="554">
        <v>6</v>
      </c>
      <c r="F45" s="555">
        <v>10</v>
      </c>
      <c r="G45" s="555"/>
      <c r="H45" s="555">
        <v>7</v>
      </c>
      <c r="I45" s="555">
        <v>1</v>
      </c>
      <c r="J45" s="555"/>
      <c r="K45" s="567"/>
      <c r="L45" s="555">
        <v>13</v>
      </c>
      <c r="M45" s="555">
        <v>14</v>
      </c>
      <c r="N45" s="824"/>
      <c r="O45" s="824"/>
    </row>
    <row r="46" spans="1:15" ht="8.25">
      <c r="A46" s="528" t="s">
        <v>38</v>
      </c>
      <c r="B46" s="553" t="s">
        <v>1102</v>
      </c>
      <c r="C46" s="554">
        <v>1</v>
      </c>
      <c r="D46" s="554">
        <v>4</v>
      </c>
      <c r="E46" s="554">
        <v>10</v>
      </c>
      <c r="F46" s="555">
        <v>12</v>
      </c>
      <c r="G46" s="555">
        <v>2</v>
      </c>
      <c r="H46" s="555">
        <v>8</v>
      </c>
      <c r="I46" s="555">
        <v>3</v>
      </c>
      <c r="J46" s="555">
        <v>2</v>
      </c>
      <c r="K46" s="555"/>
      <c r="L46" s="555">
        <v>20</v>
      </c>
      <c r="M46" s="555">
        <v>18</v>
      </c>
      <c r="N46" s="824"/>
      <c r="O46" s="824"/>
    </row>
    <row r="47" spans="1:15" ht="8.25">
      <c r="A47" s="528" t="s">
        <v>39</v>
      </c>
      <c r="B47" s="553" t="s">
        <v>1103</v>
      </c>
      <c r="C47" s="554">
        <v>1</v>
      </c>
      <c r="D47" s="554">
        <v>5</v>
      </c>
      <c r="E47" s="554">
        <v>8</v>
      </c>
      <c r="F47" s="555">
        <v>17</v>
      </c>
      <c r="G47" s="555">
        <v>2</v>
      </c>
      <c r="H47" s="555">
        <v>10</v>
      </c>
      <c r="I47" s="555">
        <v>6</v>
      </c>
      <c r="J47" s="555">
        <v>2</v>
      </c>
      <c r="K47" s="555">
        <v>2</v>
      </c>
      <c r="L47" s="555">
        <v>27</v>
      </c>
      <c r="M47" s="555">
        <v>28</v>
      </c>
      <c r="N47" s="824">
        <v>2</v>
      </c>
      <c r="O47" s="824"/>
    </row>
    <row r="48" spans="1:16" ht="8.25">
      <c r="A48" s="528" t="s">
        <v>21</v>
      </c>
      <c r="B48" s="553" t="s">
        <v>1104</v>
      </c>
      <c r="C48" s="554">
        <v>4</v>
      </c>
      <c r="D48" s="554">
        <v>5</v>
      </c>
      <c r="E48" s="554">
        <v>6</v>
      </c>
      <c r="F48" s="555">
        <v>10</v>
      </c>
      <c r="G48" s="555">
        <v>1</v>
      </c>
      <c r="H48" s="555">
        <v>12</v>
      </c>
      <c r="I48" s="555">
        <v>1</v>
      </c>
      <c r="J48" s="555">
        <v>1</v>
      </c>
      <c r="K48" s="555">
        <v>2</v>
      </c>
      <c r="L48" s="555">
        <v>7</v>
      </c>
      <c r="M48" s="555">
        <v>9</v>
      </c>
      <c r="N48" s="824">
        <v>2</v>
      </c>
      <c r="O48" s="824"/>
      <c r="P48" s="528"/>
    </row>
    <row r="49" spans="1:16" ht="8.25">
      <c r="A49" s="528" t="s">
        <v>40</v>
      </c>
      <c r="B49" s="553" t="s">
        <v>1105</v>
      </c>
      <c r="C49" s="530">
        <v>2</v>
      </c>
      <c r="D49" s="530">
        <v>6</v>
      </c>
      <c r="E49" s="554">
        <v>9</v>
      </c>
      <c r="F49" s="528">
        <v>17</v>
      </c>
      <c r="G49" s="528">
        <v>20</v>
      </c>
      <c r="H49" s="528">
        <v>10</v>
      </c>
      <c r="I49" s="528">
        <v>12</v>
      </c>
      <c r="J49" s="528">
        <v>20</v>
      </c>
      <c r="K49" s="528">
        <v>4</v>
      </c>
      <c r="L49" s="528">
        <v>2</v>
      </c>
      <c r="M49" s="528">
        <v>14</v>
      </c>
      <c r="N49" s="825">
        <v>4</v>
      </c>
      <c r="O49" s="825"/>
      <c r="P49" s="528"/>
    </row>
    <row r="50" spans="1:16" ht="8.25">
      <c r="A50" s="556" t="s">
        <v>22</v>
      </c>
      <c r="B50" s="557" t="s">
        <v>1106</v>
      </c>
      <c r="C50" s="558">
        <v>2</v>
      </c>
      <c r="D50" s="558">
        <v>3</v>
      </c>
      <c r="E50" s="558">
        <v>4</v>
      </c>
      <c r="F50" s="556">
        <v>7</v>
      </c>
      <c r="G50" s="556"/>
      <c r="H50" s="556">
        <v>7</v>
      </c>
      <c r="I50" s="556"/>
      <c r="J50" s="556"/>
      <c r="K50" s="568"/>
      <c r="L50" s="556">
        <v>7</v>
      </c>
      <c r="M50" s="556"/>
      <c r="N50" s="826"/>
      <c r="O50" s="826"/>
      <c r="P50" s="528"/>
    </row>
    <row r="51" spans="1:16" ht="8.25">
      <c r="A51" s="555"/>
      <c r="B51" s="555"/>
      <c r="C51" s="555"/>
      <c r="D51" s="555"/>
      <c r="E51" s="554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28"/>
    </row>
    <row r="52" spans="1:16" ht="8.25">
      <c r="A52" s="555"/>
      <c r="B52" s="555"/>
      <c r="C52" s="555"/>
      <c r="D52" s="555"/>
      <c r="E52" s="554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28"/>
    </row>
    <row r="53" spans="1:16" ht="8.25">
      <c r="A53" s="555"/>
      <c r="B53" s="555"/>
      <c r="C53" s="555"/>
      <c r="D53" s="555"/>
      <c r="E53" s="554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28"/>
    </row>
    <row r="54" spans="1:16" ht="8.25">
      <c r="A54" s="555"/>
      <c r="B54" s="555"/>
      <c r="C54" s="555"/>
      <c r="D54" s="555"/>
      <c r="E54" s="554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28"/>
    </row>
  </sheetData>
  <sheetProtection/>
  <mergeCells count="57">
    <mergeCell ref="L3:O3"/>
    <mergeCell ref="C4:E4"/>
    <mergeCell ref="F4:H4"/>
    <mergeCell ref="I4:K4"/>
    <mergeCell ref="L4:O4"/>
    <mergeCell ref="C5:E5"/>
    <mergeCell ref="F5:H5"/>
    <mergeCell ref="I5:K5"/>
    <mergeCell ref="L5:O5"/>
    <mergeCell ref="L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C29:E29"/>
    <mergeCell ref="F29:H29"/>
    <mergeCell ref="I29:K29"/>
    <mergeCell ref="L29:O29"/>
    <mergeCell ref="C30:E30"/>
    <mergeCell ref="F30:H30"/>
    <mergeCell ref="I30:K30"/>
    <mergeCell ref="N31:O31"/>
    <mergeCell ref="N32:O32"/>
    <mergeCell ref="N33:O33"/>
    <mergeCell ref="N45:O45"/>
    <mergeCell ref="N34:O34"/>
    <mergeCell ref="N35:O35"/>
    <mergeCell ref="N36:O36"/>
    <mergeCell ref="N37:O37"/>
    <mergeCell ref="N38:O38"/>
    <mergeCell ref="N39:O39"/>
    <mergeCell ref="N46:O46"/>
    <mergeCell ref="N47:O47"/>
    <mergeCell ref="N48:O48"/>
    <mergeCell ref="N49:O49"/>
    <mergeCell ref="N50:O50"/>
    <mergeCell ref="N40:O40"/>
    <mergeCell ref="N41:O41"/>
    <mergeCell ref="N42:O42"/>
    <mergeCell ref="N43:O43"/>
    <mergeCell ref="N44:O4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W80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75390625" style="574" customWidth="1"/>
    <col min="2" max="2" width="4.625" style="574" customWidth="1"/>
    <col min="3" max="3" width="9.375" style="574" customWidth="1"/>
    <col min="4" max="4" width="8.625" style="574" customWidth="1"/>
    <col min="5" max="5" width="7.875" style="574" customWidth="1"/>
    <col min="6" max="6" width="8.125" style="574" customWidth="1"/>
    <col min="7" max="7" width="6.375" style="574" customWidth="1"/>
    <col min="8" max="8" width="7.00390625" style="574" customWidth="1"/>
    <col min="9" max="9" width="6.25390625" style="574" customWidth="1"/>
    <col min="10" max="10" width="6.00390625" style="574" customWidth="1"/>
    <col min="11" max="11" width="5.125" style="574" customWidth="1"/>
    <col min="12" max="12" width="5.75390625" style="574" customWidth="1"/>
    <col min="13" max="13" width="5.625" style="574" customWidth="1"/>
    <col min="14" max="14" width="5.75390625" style="574" customWidth="1"/>
    <col min="15" max="15" width="7.625" style="574" customWidth="1"/>
    <col min="16" max="16" width="7.875" style="574" customWidth="1"/>
    <col min="17" max="17" width="7.125" style="574" customWidth="1"/>
    <col min="18" max="18" width="7.25390625" style="574" customWidth="1"/>
    <col min="19" max="19" width="6.25390625" style="574" customWidth="1"/>
    <col min="20" max="20" width="6.75390625" style="574" customWidth="1"/>
    <col min="21" max="21" width="4.625" style="574" customWidth="1"/>
    <col min="22" max="22" width="5.125" style="574" customWidth="1"/>
    <col min="23" max="23" width="7.375" style="574" customWidth="1"/>
    <col min="24" max="24" width="7.625" style="574" customWidth="1"/>
    <col min="25" max="26" width="5.625" style="574" customWidth="1"/>
    <col min="27" max="27" width="7.25390625" style="574" customWidth="1"/>
    <col min="28" max="29" width="6.25390625" style="574" customWidth="1"/>
    <col min="30" max="30" width="7.00390625" style="574" customWidth="1"/>
    <col min="31" max="31" width="8.375" style="574" customWidth="1"/>
    <col min="32" max="32" width="9.125" style="574" customWidth="1"/>
    <col min="33" max="33" width="6.625" style="574" customWidth="1"/>
    <col min="34" max="34" width="7.00390625" style="574" customWidth="1"/>
    <col min="35" max="35" width="7.25390625" style="574" customWidth="1"/>
    <col min="36" max="36" width="7.125" style="574" customWidth="1"/>
    <col min="37" max="37" width="7.375" style="574" customWidth="1"/>
    <col min="38" max="38" width="6.875" style="574" customWidth="1"/>
    <col min="39" max="40" width="7.375" style="574" customWidth="1"/>
    <col min="41" max="42" width="5.625" style="574" customWidth="1"/>
    <col min="43" max="43" width="9.375" style="574" customWidth="1"/>
    <col min="44" max="44" width="10.625" style="574" customWidth="1"/>
    <col min="45" max="45" width="6.375" style="574" customWidth="1"/>
    <col min="46" max="46" width="6.625" style="574" customWidth="1"/>
    <col min="47" max="47" width="7.00390625" style="574" customWidth="1"/>
    <col min="48" max="48" width="7.125" style="574" customWidth="1"/>
    <col min="49" max="49" width="8.00390625" style="574" customWidth="1"/>
    <col min="50" max="50" width="7.75390625" style="574" customWidth="1"/>
    <col min="51" max="51" width="6.875" style="574" customWidth="1"/>
    <col min="52" max="52" width="7.25390625" style="574" customWidth="1"/>
    <col min="53" max="53" width="7.75390625" style="574" customWidth="1"/>
    <col min="54" max="54" width="6.25390625" style="574" customWidth="1"/>
    <col min="55" max="55" width="6.375" style="574" customWidth="1"/>
    <col min="56" max="56" width="4.875" style="574" customWidth="1"/>
    <col min="57" max="57" width="6.125" style="574" customWidth="1"/>
    <col min="58" max="58" width="8.00390625" style="574" customWidth="1"/>
    <col min="59" max="59" width="7.375" style="574" customWidth="1"/>
    <col min="60" max="60" width="3.625" style="574" customWidth="1"/>
    <col min="61" max="61" width="3.125" style="574" customWidth="1"/>
    <col min="62" max="62" width="7.625" style="574" customWidth="1"/>
    <col min="63" max="63" width="7.25390625" style="574" customWidth="1"/>
    <col min="64" max="64" width="5.125" style="574" customWidth="1"/>
    <col min="65" max="65" width="8.375" style="574" customWidth="1"/>
    <col min="66" max="66" width="9.25390625" style="574" customWidth="1"/>
    <col min="67" max="67" width="5.25390625" style="574" customWidth="1"/>
    <col min="68" max="68" width="7.00390625" style="574" customWidth="1"/>
    <col min="69" max="69" width="7.75390625" style="574" customWidth="1"/>
    <col min="70" max="70" width="8.25390625" style="574" customWidth="1"/>
    <col min="71" max="71" width="7.875" style="574" customWidth="1"/>
    <col min="72" max="72" width="7.25390625" style="574" customWidth="1"/>
    <col min="73" max="73" width="6.875" style="574" customWidth="1"/>
    <col min="74" max="74" width="7.75390625" style="574" customWidth="1"/>
    <col min="75" max="75" width="9.00390625" style="574" customWidth="1"/>
    <col min="76" max="77" width="8.25390625" style="574" customWidth="1"/>
    <col min="78" max="78" width="5.375" style="574" customWidth="1"/>
    <col min="79" max="16384" width="9.125" style="574" customWidth="1"/>
  </cols>
  <sheetData>
    <row r="1" spans="1:81" ht="12.75" customHeight="1">
      <c r="A1" s="569"/>
      <c r="B1" s="569"/>
      <c r="C1" s="569"/>
      <c r="D1" s="569"/>
      <c r="E1" s="569"/>
      <c r="F1" s="570"/>
      <c r="G1" s="570"/>
      <c r="H1" s="570"/>
      <c r="I1" s="570"/>
      <c r="J1" s="570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71"/>
      <c r="AI1" s="571"/>
      <c r="AJ1" s="572"/>
      <c r="AK1" s="572"/>
      <c r="AL1" s="572"/>
      <c r="AM1" s="569"/>
      <c r="AN1" s="569"/>
      <c r="AO1" s="572"/>
      <c r="AP1" s="572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73"/>
      <c r="BQ1" s="570"/>
      <c r="BR1" s="570"/>
      <c r="BS1" s="570"/>
      <c r="BT1" s="570"/>
      <c r="BU1" s="570"/>
      <c r="BV1" s="569"/>
      <c r="BW1" s="569"/>
      <c r="BX1" s="569"/>
      <c r="BY1" s="569"/>
      <c r="BZ1" s="569" t="s">
        <v>1114</v>
      </c>
      <c r="CA1" s="569"/>
      <c r="CB1" s="569"/>
      <c r="CC1" s="569"/>
    </row>
    <row r="2" spans="1:81" ht="12.75" customHeight="1">
      <c r="A2" s="569"/>
      <c r="B2" s="569"/>
      <c r="C2" s="569"/>
      <c r="D2" s="569"/>
      <c r="E2" s="569"/>
      <c r="F2" s="570"/>
      <c r="G2" s="570"/>
      <c r="H2" s="570"/>
      <c r="I2" s="570"/>
      <c r="J2" s="570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71"/>
      <c r="AI2" s="571"/>
      <c r="AJ2" s="572"/>
      <c r="AK2" s="572"/>
      <c r="AL2" s="572"/>
      <c r="AM2" s="569"/>
      <c r="AN2" s="569"/>
      <c r="AO2" s="572"/>
      <c r="AP2" s="572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73"/>
      <c r="BQ2" s="570"/>
      <c r="BR2" s="570"/>
      <c r="BS2" s="570"/>
      <c r="BT2" s="570"/>
      <c r="BU2" s="570"/>
      <c r="BV2" s="569"/>
      <c r="BW2" s="569"/>
      <c r="BX2" s="569"/>
      <c r="BY2" s="569"/>
      <c r="BZ2" s="569"/>
      <c r="CA2" s="569"/>
      <c r="CB2" s="569"/>
      <c r="CC2" s="569"/>
    </row>
    <row r="3" spans="1:81" ht="12.75" customHeight="1">
      <c r="A3" s="569"/>
      <c r="B3" s="569"/>
      <c r="C3" s="569"/>
      <c r="D3" s="569"/>
      <c r="E3" s="569"/>
      <c r="F3" s="570"/>
      <c r="G3" s="570"/>
      <c r="H3" s="570"/>
      <c r="I3" s="570"/>
      <c r="J3" s="570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71"/>
      <c r="AI3" s="571"/>
      <c r="AJ3" s="572"/>
      <c r="AK3" s="572"/>
      <c r="AL3" s="572"/>
      <c r="AM3" s="569"/>
      <c r="AN3" s="569"/>
      <c r="AO3" s="572"/>
      <c r="AP3" s="572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73"/>
      <c r="BQ3" s="570"/>
      <c r="BR3" s="570"/>
      <c r="BS3" s="570"/>
      <c r="BT3" s="570"/>
      <c r="BU3" s="570"/>
      <c r="BV3" s="569"/>
      <c r="BW3" s="569"/>
      <c r="BX3" s="569"/>
      <c r="BY3" s="569"/>
      <c r="BZ3" s="569"/>
      <c r="CA3" s="569"/>
      <c r="CB3" s="569"/>
      <c r="CC3" s="569"/>
    </row>
    <row r="4" spans="1:81" ht="12.75" customHeight="1">
      <c r="A4" s="569"/>
      <c r="B4" s="569"/>
      <c r="C4" s="569"/>
      <c r="D4" s="570"/>
      <c r="E4" s="570"/>
      <c r="F4" s="570"/>
      <c r="G4" s="570"/>
      <c r="H4" s="575" t="s">
        <v>1115</v>
      </c>
      <c r="I4" s="575"/>
      <c r="J4" s="575"/>
      <c r="K4" s="570"/>
      <c r="L4" s="570"/>
      <c r="M4" s="569"/>
      <c r="N4" s="569"/>
      <c r="O4" s="569"/>
      <c r="P4" s="569"/>
      <c r="Q4" s="569"/>
      <c r="R4" s="571"/>
      <c r="S4" s="571"/>
      <c r="T4" s="571"/>
      <c r="U4" s="571"/>
      <c r="V4" s="571"/>
      <c r="W4" s="576"/>
      <c r="X4" s="569"/>
      <c r="Y4" s="576"/>
      <c r="Z4" s="569"/>
      <c r="AA4" s="569"/>
      <c r="AB4" s="569" t="s">
        <v>1116</v>
      </c>
      <c r="AC4" s="569"/>
      <c r="AD4" s="569"/>
      <c r="AE4" s="569"/>
      <c r="AF4" s="569"/>
      <c r="AG4" s="569"/>
      <c r="AH4" s="572"/>
      <c r="AI4" s="572"/>
      <c r="AJ4" s="572"/>
      <c r="AK4" s="572"/>
      <c r="AL4" s="572"/>
      <c r="AM4" s="569"/>
      <c r="AN4" s="569"/>
      <c r="AO4" s="572"/>
      <c r="AP4" s="572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9"/>
      <c r="BP4" s="573"/>
      <c r="BQ4" s="570"/>
      <c r="BR4" s="570"/>
      <c r="BS4" s="570"/>
      <c r="BT4" s="569" t="s">
        <v>1117</v>
      </c>
      <c r="BU4" s="570"/>
      <c r="BV4" s="570"/>
      <c r="BW4" s="570"/>
      <c r="BX4" s="570"/>
      <c r="BY4" s="570"/>
      <c r="BZ4" s="570"/>
      <c r="CA4" s="570"/>
      <c r="CB4" s="569"/>
      <c r="CC4" s="569"/>
    </row>
    <row r="5" spans="1:81" ht="12.75">
      <c r="A5" s="569"/>
      <c r="B5" s="569"/>
      <c r="C5" s="569"/>
      <c r="D5" s="570"/>
      <c r="E5" s="570"/>
      <c r="F5" s="570"/>
      <c r="G5" s="570"/>
      <c r="H5" s="575" t="s">
        <v>1118</v>
      </c>
      <c r="I5" s="575"/>
      <c r="J5" s="575"/>
      <c r="K5" s="569"/>
      <c r="L5" s="569"/>
      <c r="M5" s="569"/>
      <c r="N5" s="569" t="s">
        <v>1119</v>
      </c>
      <c r="O5" s="569"/>
      <c r="P5" s="569"/>
      <c r="Q5" s="569"/>
      <c r="R5" s="571"/>
      <c r="S5" s="571"/>
      <c r="T5" s="571"/>
      <c r="U5" s="571"/>
      <c r="V5" s="571"/>
      <c r="W5" s="576"/>
      <c r="X5" s="569"/>
      <c r="Y5" s="569"/>
      <c r="Z5" s="569"/>
      <c r="AA5" s="569"/>
      <c r="AB5" s="569"/>
      <c r="AC5" s="569"/>
      <c r="AD5" s="569"/>
      <c r="AE5" s="570"/>
      <c r="AF5" s="570"/>
      <c r="AG5" s="569"/>
      <c r="AH5" s="569"/>
      <c r="AI5" s="569"/>
      <c r="AJ5" s="569"/>
      <c r="AK5" s="569"/>
      <c r="AL5" s="569"/>
      <c r="AM5" s="570"/>
      <c r="AN5" s="570"/>
      <c r="AO5" s="569"/>
      <c r="AP5" s="569"/>
      <c r="AQ5" s="573"/>
      <c r="AR5" s="573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9"/>
      <c r="BF5" s="569"/>
      <c r="BG5" s="569"/>
      <c r="BH5" s="569"/>
      <c r="BI5" s="569"/>
      <c r="BJ5" s="569"/>
      <c r="BK5" s="569"/>
      <c r="BL5" s="569"/>
      <c r="BM5" s="569"/>
      <c r="BN5" s="569"/>
      <c r="BO5" s="569"/>
      <c r="BP5" s="569"/>
      <c r="BQ5" s="570"/>
      <c r="BR5" s="570"/>
      <c r="BS5" s="570"/>
      <c r="BT5" s="570"/>
      <c r="BU5" s="570"/>
      <c r="BV5" s="569"/>
      <c r="BW5" s="577"/>
      <c r="BX5" s="577"/>
      <c r="BY5" s="569"/>
      <c r="BZ5" s="569"/>
      <c r="CA5" s="569"/>
      <c r="CB5" s="569"/>
      <c r="CC5" s="569"/>
    </row>
    <row r="6" spans="1:81" ht="12.75">
      <c r="A6" s="569"/>
      <c r="B6" s="578"/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78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78"/>
      <c r="AF6" s="578"/>
      <c r="AG6" s="578"/>
      <c r="AH6" s="578"/>
      <c r="AI6" s="578"/>
      <c r="AJ6" s="578"/>
      <c r="AK6" s="578"/>
      <c r="AL6" s="578"/>
      <c r="AM6" s="569"/>
      <c r="AN6" s="569"/>
      <c r="AO6" s="569"/>
      <c r="AP6" s="578"/>
      <c r="AQ6" s="579"/>
      <c r="AR6" s="579"/>
      <c r="AS6" s="578"/>
      <c r="AT6" s="569"/>
      <c r="AU6" s="569"/>
      <c r="AV6" s="569"/>
      <c r="AW6" s="569"/>
      <c r="AX6" s="569"/>
      <c r="AY6" s="569"/>
      <c r="AZ6" s="569"/>
      <c r="BA6" s="569"/>
      <c r="BB6" s="569"/>
      <c r="BC6" s="569"/>
      <c r="BD6" s="569"/>
      <c r="BE6" s="569"/>
      <c r="BF6" s="569"/>
      <c r="BG6" s="569"/>
      <c r="BH6" s="569"/>
      <c r="BI6" s="569"/>
      <c r="BJ6" s="578"/>
      <c r="BK6" s="578"/>
      <c r="BL6" s="578"/>
      <c r="BM6" s="569"/>
      <c r="BN6" s="569"/>
      <c r="BO6" s="569"/>
      <c r="BP6" s="569"/>
      <c r="BQ6" s="570"/>
      <c r="BR6" s="570"/>
      <c r="BS6" s="570"/>
      <c r="BT6" s="569"/>
      <c r="BU6" s="570"/>
      <c r="BV6" s="569"/>
      <c r="BW6" s="577"/>
      <c r="BX6" s="577"/>
      <c r="BY6" s="569"/>
      <c r="BZ6" s="569"/>
      <c r="CA6" s="569"/>
      <c r="CB6" s="569"/>
      <c r="CC6" s="569"/>
    </row>
    <row r="7" spans="1:96" ht="18.75" customHeight="1">
      <c r="A7" s="580"/>
      <c r="B7" s="581"/>
      <c r="C7" s="884" t="s">
        <v>1120</v>
      </c>
      <c r="D7" s="885"/>
      <c r="E7" s="888" t="s">
        <v>1121</v>
      </c>
      <c r="F7" s="889"/>
      <c r="G7" s="889"/>
      <c r="H7" s="889"/>
      <c r="I7" s="889"/>
      <c r="J7" s="889"/>
      <c r="K7" s="889"/>
      <c r="L7" s="890"/>
      <c r="M7" s="884" t="s">
        <v>1122</v>
      </c>
      <c r="N7" s="885"/>
      <c r="O7" s="884" t="s">
        <v>1123</v>
      </c>
      <c r="P7" s="885"/>
      <c r="Q7" s="891" t="s">
        <v>1124</v>
      </c>
      <c r="R7" s="892"/>
      <c r="S7" s="893"/>
      <c r="T7" s="893"/>
      <c r="U7" s="582"/>
      <c r="V7" s="583"/>
      <c r="W7" s="884" t="s">
        <v>1121</v>
      </c>
      <c r="X7" s="872"/>
      <c r="Y7" s="872"/>
      <c r="Z7" s="872"/>
      <c r="AA7" s="872"/>
      <c r="AB7" s="872"/>
      <c r="AC7" s="872"/>
      <c r="AD7" s="866"/>
      <c r="AE7" s="861" t="s">
        <v>1125</v>
      </c>
      <c r="AF7" s="862"/>
      <c r="AG7" s="861" t="s">
        <v>1126</v>
      </c>
      <c r="AH7" s="875"/>
      <c r="AI7" s="884" t="s">
        <v>1127</v>
      </c>
      <c r="AJ7" s="885"/>
      <c r="AK7" s="875" t="s">
        <v>1128</v>
      </c>
      <c r="AL7" s="875"/>
      <c r="AM7" s="861" t="s">
        <v>1129</v>
      </c>
      <c r="AN7" s="875"/>
      <c r="AO7" s="862" t="s">
        <v>891</v>
      </c>
      <c r="AP7" s="869" t="s">
        <v>44</v>
      </c>
      <c r="AQ7" s="861" t="s">
        <v>1130</v>
      </c>
      <c r="AR7" s="872"/>
      <c r="AS7" s="866"/>
      <c r="AT7" s="874" t="s">
        <v>1131</v>
      </c>
      <c r="AU7" s="874"/>
      <c r="AV7" s="861" t="s">
        <v>1132</v>
      </c>
      <c r="AW7" s="862"/>
      <c r="AX7" s="874" t="s">
        <v>1133</v>
      </c>
      <c r="AY7" s="874"/>
      <c r="AZ7" s="874" t="s">
        <v>1134</v>
      </c>
      <c r="BA7" s="874"/>
      <c r="BB7" s="874" t="s">
        <v>1135</v>
      </c>
      <c r="BC7" s="849"/>
      <c r="BD7" s="849"/>
      <c r="BE7" s="860"/>
      <c r="BF7" s="875"/>
      <c r="BG7" s="875"/>
      <c r="BH7" s="850" t="s">
        <v>891</v>
      </c>
      <c r="BI7" s="869" t="s">
        <v>44</v>
      </c>
      <c r="BJ7" s="861" t="s">
        <v>1136</v>
      </c>
      <c r="BK7" s="872"/>
      <c r="BL7" s="866"/>
      <c r="BM7" s="861" t="s">
        <v>1137</v>
      </c>
      <c r="BN7" s="872"/>
      <c r="BO7" s="866"/>
      <c r="BP7" s="861" t="s">
        <v>1138</v>
      </c>
      <c r="BQ7" s="862"/>
      <c r="BR7" s="861" t="s">
        <v>1139</v>
      </c>
      <c r="BS7" s="862"/>
      <c r="BT7" s="861" t="s">
        <v>1140</v>
      </c>
      <c r="BU7" s="862"/>
      <c r="BV7" s="865" t="s">
        <v>1141</v>
      </c>
      <c r="BW7" s="866"/>
      <c r="BX7" s="865" t="s">
        <v>1142</v>
      </c>
      <c r="BY7" s="872"/>
      <c r="BZ7" s="872"/>
      <c r="CD7" s="848"/>
      <c r="CE7" s="848"/>
      <c r="CF7" s="584"/>
      <c r="CG7" s="569"/>
      <c r="CH7" s="585"/>
      <c r="CI7" s="585"/>
      <c r="CJ7" s="585"/>
      <c r="CK7" s="585"/>
      <c r="CL7" s="858"/>
      <c r="CM7" s="858"/>
      <c r="CN7" s="586"/>
      <c r="CO7" s="586"/>
      <c r="CP7" s="848"/>
      <c r="CQ7" s="848"/>
      <c r="CR7" s="848"/>
    </row>
    <row r="8" spans="1:96" ht="99" customHeight="1">
      <c r="A8" s="587" t="s">
        <v>891</v>
      </c>
      <c r="B8" s="588" t="s">
        <v>44</v>
      </c>
      <c r="C8" s="856"/>
      <c r="D8" s="857"/>
      <c r="E8" s="851" t="s">
        <v>1143</v>
      </c>
      <c r="F8" s="852"/>
      <c r="G8" s="856" t="s">
        <v>1144</v>
      </c>
      <c r="H8" s="857"/>
      <c r="I8" s="851" t="s">
        <v>1145</v>
      </c>
      <c r="J8" s="852"/>
      <c r="K8" s="851" t="s">
        <v>1146</v>
      </c>
      <c r="L8" s="852"/>
      <c r="M8" s="856"/>
      <c r="N8" s="857"/>
      <c r="O8" s="856"/>
      <c r="P8" s="857"/>
      <c r="Q8" s="851" t="s">
        <v>1147</v>
      </c>
      <c r="R8" s="859"/>
      <c r="S8" s="849" t="s">
        <v>1148</v>
      </c>
      <c r="T8" s="860"/>
      <c r="U8" s="590" t="s">
        <v>891</v>
      </c>
      <c r="V8" s="591" t="s">
        <v>44</v>
      </c>
      <c r="W8" s="849" t="s">
        <v>1149</v>
      </c>
      <c r="X8" s="850"/>
      <c r="Y8" s="849" t="s">
        <v>1150</v>
      </c>
      <c r="Z8" s="850"/>
      <c r="AA8" s="849" t="s">
        <v>1151</v>
      </c>
      <c r="AB8" s="850"/>
      <c r="AC8" s="849" t="s">
        <v>1152</v>
      </c>
      <c r="AD8" s="894"/>
      <c r="AE8" s="863"/>
      <c r="AF8" s="864"/>
      <c r="AG8" s="863"/>
      <c r="AH8" s="878"/>
      <c r="AI8" s="856"/>
      <c r="AJ8" s="857"/>
      <c r="AK8" s="878"/>
      <c r="AL8" s="878"/>
      <c r="AM8" s="863"/>
      <c r="AN8" s="878"/>
      <c r="AO8" s="886"/>
      <c r="AP8" s="870"/>
      <c r="AQ8" s="867"/>
      <c r="AR8" s="873"/>
      <c r="AS8" s="868"/>
      <c r="AT8" s="874"/>
      <c r="AU8" s="874"/>
      <c r="AV8" s="863"/>
      <c r="AW8" s="864"/>
      <c r="AX8" s="874"/>
      <c r="AY8" s="874"/>
      <c r="AZ8" s="874"/>
      <c r="BA8" s="874"/>
      <c r="BB8" s="874"/>
      <c r="BC8" s="849"/>
      <c r="BD8" s="863" t="s">
        <v>1153</v>
      </c>
      <c r="BE8" s="878"/>
      <c r="BF8" s="879" t="s">
        <v>1154</v>
      </c>
      <c r="BG8" s="880"/>
      <c r="BH8" s="876"/>
      <c r="BI8" s="870"/>
      <c r="BJ8" s="867"/>
      <c r="BK8" s="873"/>
      <c r="BL8" s="868"/>
      <c r="BM8" s="867"/>
      <c r="BN8" s="873"/>
      <c r="BO8" s="868"/>
      <c r="BP8" s="863"/>
      <c r="BQ8" s="864"/>
      <c r="BR8" s="863"/>
      <c r="BS8" s="864"/>
      <c r="BT8" s="863"/>
      <c r="BU8" s="864"/>
      <c r="BV8" s="867"/>
      <c r="BW8" s="868"/>
      <c r="BX8" s="867"/>
      <c r="BY8" s="873"/>
      <c r="BZ8" s="873"/>
      <c r="CD8" s="848"/>
      <c r="CE8" s="848"/>
      <c r="CF8" s="571"/>
      <c r="CG8" s="590"/>
      <c r="CH8" s="576"/>
      <c r="CI8" s="576"/>
      <c r="CJ8" s="848"/>
      <c r="CK8" s="848"/>
      <c r="CL8" s="848"/>
      <c r="CM8" s="848"/>
      <c r="CN8" s="576"/>
      <c r="CO8" s="576"/>
      <c r="CP8" s="848"/>
      <c r="CQ8" s="848"/>
      <c r="CR8" s="848"/>
    </row>
    <row r="9" spans="1:96" ht="15.75" customHeight="1" hidden="1">
      <c r="A9" s="587"/>
      <c r="B9" s="588"/>
      <c r="C9" s="851">
        <v>1</v>
      </c>
      <c r="D9" s="852"/>
      <c r="E9" s="851">
        <f>C9+1</f>
        <v>2</v>
      </c>
      <c r="F9" s="852"/>
      <c r="G9" s="851">
        <f>E9+1</f>
        <v>3</v>
      </c>
      <c r="H9" s="852"/>
      <c r="I9" s="589"/>
      <c r="J9" s="589"/>
      <c r="K9" s="851">
        <f>G9+1</f>
        <v>4</v>
      </c>
      <c r="L9" s="852"/>
      <c r="M9" s="851">
        <f>K9+1</f>
        <v>5</v>
      </c>
      <c r="N9" s="852"/>
      <c r="O9" s="851">
        <f>M9+1</f>
        <v>6</v>
      </c>
      <c r="P9" s="852"/>
      <c r="Q9" s="851">
        <f>O9+1</f>
        <v>7</v>
      </c>
      <c r="R9" s="852"/>
      <c r="S9" s="856">
        <f>Q9+1</f>
        <v>8</v>
      </c>
      <c r="T9" s="857"/>
      <c r="U9" s="590"/>
      <c r="V9" s="591"/>
      <c r="W9" s="851">
        <v>9</v>
      </c>
      <c r="X9" s="852"/>
      <c r="Y9" s="851">
        <f>W9+1</f>
        <v>10</v>
      </c>
      <c r="Z9" s="852"/>
      <c r="AA9" s="851">
        <f>Y9+1</f>
        <v>11</v>
      </c>
      <c r="AB9" s="852"/>
      <c r="AC9" s="851">
        <f>AA9+1</f>
        <v>12</v>
      </c>
      <c r="AD9" s="852"/>
      <c r="AE9" s="851">
        <f>AC9+1</f>
        <v>13</v>
      </c>
      <c r="AF9" s="852"/>
      <c r="AG9" s="851">
        <v>14</v>
      </c>
      <c r="AH9" s="852"/>
      <c r="AI9" s="851">
        <f>AG9+1</f>
        <v>15</v>
      </c>
      <c r="AJ9" s="852"/>
      <c r="AK9" s="851">
        <f>AI9+1</f>
        <v>16</v>
      </c>
      <c r="AL9" s="852"/>
      <c r="AM9" s="856">
        <v>17</v>
      </c>
      <c r="AN9" s="857"/>
      <c r="AO9" s="886"/>
      <c r="AP9" s="870"/>
      <c r="AQ9" s="851">
        <v>18</v>
      </c>
      <c r="AR9" s="852"/>
      <c r="AS9" s="881" t="s">
        <v>894</v>
      </c>
      <c r="AT9" s="855">
        <v>19</v>
      </c>
      <c r="AU9" s="855"/>
      <c r="AV9" s="855">
        <f>AT9+1</f>
        <v>20</v>
      </c>
      <c r="AW9" s="855"/>
      <c r="AX9" s="855">
        <f>AV9+1</f>
        <v>21</v>
      </c>
      <c r="AY9" s="855"/>
      <c r="AZ9" s="855">
        <f>AX9+1</f>
        <v>22</v>
      </c>
      <c r="BA9" s="855"/>
      <c r="BB9" s="855">
        <f>AZ9+1</f>
        <v>23</v>
      </c>
      <c r="BC9" s="851"/>
      <c r="BD9" s="851">
        <v>24</v>
      </c>
      <c r="BE9" s="852"/>
      <c r="BF9" s="856">
        <f>BD9+1</f>
        <v>25</v>
      </c>
      <c r="BG9" s="857"/>
      <c r="BH9" s="877"/>
      <c r="BI9" s="870"/>
      <c r="BJ9" s="851">
        <v>26</v>
      </c>
      <c r="BK9" s="852"/>
      <c r="BL9" s="572"/>
      <c r="BM9" s="851">
        <v>27</v>
      </c>
      <c r="BN9" s="852"/>
      <c r="BO9" s="572"/>
      <c r="BP9" s="849">
        <v>28</v>
      </c>
      <c r="BQ9" s="850"/>
      <c r="BR9" s="849">
        <f>BP9+1</f>
        <v>29</v>
      </c>
      <c r="BS9" s="850"/>
      <c r="BT9" s="849">
        <f>BR9+1</f>
        <v>30</v>
      </c>
      <c r="BU9" s="850"/>
      <c r="BV9" s="849">
        <f>BT9+1</f>
        <v>31</v>
      </c>
      <c r="BW9" s="850"/>
      <c r="BX9" s="849">
        <f>BV9+1</f>
        <v>32</v>
      </c>
      <c r="BY9" s="850"/>
      <c r="BZ9" s="572"/>
      <c r="CD9" s="571"/>
      <c r="CE9" s="571"/>
      <c r="CF9" s="571"/>
      <c r="CG9" s="590"/>
      <c r="CH9" s="576"/>
      <c r="CI9" s="576"/>
      <c r="CJ9" s="571"/>
      <c r="CK9" s="571"/>
      <c r="CL9" s="571"/>
      <c r="CM9" s="571"/>
      <c r="CN9" s="576"/>
      <c r="CO9" s="576"/>
      <c r="CP9" s="571"/>
      <c r="CQ9" s="571"/>
      <c r="CR9" s="571"/>
    </row>
    <row r="10" spans="1:96" ht="12.75">
      <c r="A10" s="853"/>
      <c r="B10" s="854"/>
      <c r="C10" s="593" t="s">
        <v>1155</v>
      </c>
      <c r="D10" s="594" t="s">
        <v>1156</v>
      </c>
      <c r="E10" s="593" t="s">
        <v>1155</v>
      </c>
      <c r="F10" s="594" t="s">
        <v>1156</v>
      </c>
      <c r="G10" s="593" t="s">
        <v>1155</v>
      </c>
      <c r="H10" s="594" t="s">
        <v>1156</v>
      </c>
      <c r="I10" s="593" t="s">
        <v>1155</v>
      </c>
      <c r="J10" s="594" t="s">
        <v>1156</v>
      </c>
      <c r="K10" s="593" t="s">
        <v>1155</v>
      </c>
      <c r="L10" s="594" t="s">
        <v>1156</v>
      </c>
      <c r="M10" s="593" t="s">
        <v>1155</v>
      </c>
      <c r="N10" s="594" t="s">
        <v>932</v>
      </c>
      <c r="O10" s="593" t="s">
        <v>1155</v>
      </c>
      <c r="P10" s="594" t="s">
        <v>1156</v>
      </c>
      <c r="Q10" s="593" t="s">
        <v>1155</v>
      </c>
      <c r="R10" s="594" t="s">
        <v>1156</v>
      </c>
      <c r="S10" s="595" t="s">
        <v>1155</v>
      </c>
      <c r="T10" s="596" t="s">
        <v>1156</v>
      </c>
      <c r="U10" s="597"/>
      <c r="V10" s="598"/>
      <c r="W10" s="599" t="s">
        <v>1155</v>
      </c>
      <c r="X10" s="596" t="s">
        <v>1156</v>
      </c>
      <c r="Y10" s="599" t="s">
        <v>1155</v>
      </c>
      <c r="Z10" s="596" t="s">
        <v>1156</v>
      </c>
      <c r="AA10" s="599" t="s">
        <v>1155</v>
      </c>
      <c r="AB10" s="599" t="s">
        <v>1156</v>
      </c>
      <c r="AC10" s="599" t="s">
        <v>1155</v>
      </c>
      <c r="AD10" s="599" t="s">
        <v>1156</v>
      </c>
      <c r="AE10" s="599" t="s">
        <v>1155</v>
      </c>
      <c r="AF10" s="596" t="s">
        <v>1156</v>
      </c>
      <c r="AG10" s="599" t="s">
        <v>1155</v>
      </c>
      <c r="AH10" s="596" t="s">
        <v>1156</v>
      </c>
      <c r="AI10" s="599" t="s">
        <v>1155</v>
      </c>
      <c r="AJ10" s="596" t="s">
        <v>1156</v>
      </c>
      <c r="AK10" s="599" t="s">
        <v>1155</v>
      </c>
      <c r="AL10" s="596" t="s">
        <v>1156</v>
      </c>
      <c r="AM10" s="599" t="s">
        <v>1155</v>
      </c>
      <c r="AN10" s="596" t="s">
        <v>1156</v>
      </c>
      <c r="AO10" s="886"/>
      <c r="AP10" s="870"/>
      <c r="AQ10" s="599" t="s">
        <v>1155</v>
      </c>
      <c r="AR10" s="596" t="s">
        <v>1156</v>
      </c>
      <c r="AS10" s="882"/>
      <c r="AT10" s="599" t="s">
        <v>1155</v>
      </c>
      <c r="AU10" s="596" t="s">
        <v>1156</v>
      </c>
      <c r="AV10" s="599" t="s">
        <v>1155</v>
      </c>
      <c r="AW10" s="596" t="s">
        <v>1156</v>
      </c>
      <c r="AX10" s="599" t="s">
        <v>1155</v>
      </c>
      <c r="AY10" s="596" t="s">
        <v>1156</v>
      </c>
      <c r="AZ10" s="599" t="s">
        <v>1155</v>
      </c>
      <c r="BA10" s="596" t="s">
        <v>1156</v>
      </c>
      <c r="BB10" s="599" t="s">
        <v>1155</v>
      </c>
      <c r="BC10" s="596" t="s">
        <v>1156</v>
      </c>
      <c r="BD10" s="599" t="s">
        <v>1155</v>
      </c>
      <c r="BE10" s="596" t="s">
        <v>1156</v>
      </c>
      <c r="BF10" s="593" t="s">
        <v>1155</v>
      </c>
      <c r="BG10" s="594" t="s">
        <v>1156</v>
      </c>
      <c r="BH10" s="877"/>
      <c r="BI10" s="870"/>
      <c r="BJ10" s="593" t="s">
        <v>1155</v>
      </c>
      <c r="BK10" s="594" t="s">
        <v>1156</v>
      </c>
      <c r="BL10" s="594"/>
      <c r="BM10" s="593" t="s">
        <v>1155</v>
      </c>
      <c r="BN10" s="594" t="s">
        <v>1156</v>
      </c>
      <c r="BO10" s="594"/>
      <c r="BP10" s="599" t="s">
        <v>1155</v>
      </c>
      <c r="BQ10" s="596" t="s">
        <v>1156</v>
      </c>
      <c r="BR10" s="599" t="s">
        <v>1155</v>
      </c>
      <c r="BS10" s="596" t="s">
        <v>1156</v>
      </c>
      <c r="BT10" s="599" t="s">
        <v>1155</v>
      </c>
      <c r="BU10" s="596" t="s">
        <v>1156</v>
      </c>
      <c r="BV10" s="599" t="s">
        <v>1155</v>
      </c>
      <c r="BW10" s="596" t="s">
        <v>1156</v>
      </c>
      <c r="BX10" s="599" t="s">
        <v>1155</v>
      </c>
      <c r="BY10" s="596" t="s">
        <v>1156</v>
      </c>
      <c r="BZ10" s="596"/>
      <c r="CD10" s="597"/>
      <c r="CE10" s="597"/>
      <c r="CF10" s="597"/>
      <c r="CG10" s="597"/>
      <c r="CH10" s="576"/>
      <c r="CI10" s="576"/>
      <c r="CJ10" s="597"/>
      <c r="CK10" s="597"/>
      <c r="CL10" s="597"/>
      <c r="CM10" s="597"/>
      <c r="CN10" s="576"/>
      <c r="CO10" s="576"/>
      <c r="CP10" s="597"/>
      <c r="CQ10" s="597"/>
      <c r="CR10" s="597"/>
    </row>
    <row r="11" spans="1:96" ht="12.75">
      <c r="A11" s="600"/>
      <c r="B11" s="601"/>
      <c r="C11" s="602" t="s">
        <v>1157</v>
      </c>
      <c r="D11" s="603" t="s">
        <v>933</v>
      </c>
      <c r="E11" s="602" t="s">
        <v>1157</v>
      </c>
      <c r="F11" s="603" t="s">
        <v>933</v>
      </c>
      <c r="G11" s="602" t="s">
        <v>1157</v>
      </c>
      <c r="H11" s="603" t="s">
        <v>933</v>
      </c>
      <c r="I11" s="602" t="s">
        <v>1157</v>
      </c>
      <c r="J11" s="603" t="s">
        <v>933</v>
      </c>
      <c r="K11" s="602" t="s">
        <v>1157</v>
      </c>
      <c r="L11" s="603" t="s">
        <v>933</v>
      </c>
      <c r="M11" s="602" t="s">
        <v>1157</v>
      </c>
      <c r="N11" s="603" t="s">
        <v>933</v>
      </c>
      <c r="O11" s="604" t="s">
        <v>1157</v>
      </c>
      <c r="P11" s="605" t="s">
        <v>933</v>
      </c>
      <c r="Q11" s="604" t="s">
        <v>1157</v>
      </c>
      <c r="R11" s="604" t="s">
        <v>933</v>
      </c>
      <c r="S11" s="606" t="s">
        <v>1157</v>
      </c>
      <c r="T11" s="603" t="s">
        <v>933</v>
      </c>
      <c r="U11" s="600"/>
      <c r="V11" s="601"/>
      <c r="W11" s="602" t="s">
        <v>1157</v>
      </c>
      <c r="X11" s="606" t="s">
        <v>933</v>
      </c>
      <c r="Y11" s="602" t="s">
        <v>1157</v>
      </c>
      <c r="Z11" s="606" t="s">
        <v>933</v>
      </c>
      <c r="AA11" s="602" t="s">
        <v>1157</v>
      </c>
      <c r="AB11" s="602" t="s">
        <v>933</v>
      </c>
      <c r="AC11" s="602" t="s">
        <v>1157</v>
      </c>
      <c r="AD11" s="602" t="s">
        <v>933</v>
      </c>
      <c r="AE11" s="602" t="s">
        <v>1157</v>
      </c>
      <c r="AF11" s="603" t="s">
        <v>933</v>
      </c>
      <c r="AG11" s="602" t="s">
        <v>1157</v>
      </c>
      <c r="AH11" s="603" t="s">
        <v>933</v>
      </c>
      <c r="AI11" s="602" t="s">
        <v>1157</v>
      </c>
      <c r="AJ11" s="603" t="s">
        <v>933</v>
      </c>
      <c r="AK11" s="602" t="s">
        <v>1157</v>
      </c>
      <c r="AL11" s="603" t="s">
        <v>933</v>
      </c>
      <c r="AM11" s="602" t="s">
        <v>1157</v>
      </c>
      <c r="AN11" s="603" t="s">
        <v>933</v>
      </c>
      <c r="AO11" s="887"/>
      <c r="AP11" s="871"/>
      <c r="AQ11" s="602" t="s">
        <v>1157</v>
      </c>
      <c r="AR11" s="603" t="s">
        <v>933</v>
      </c>
      <c r="AS11" s="883"/>
      <c r="AT11" s="602" t="s">
        <v>1157</v>
      </c>
      <c r="AU11" s="603" t="s">
        <v>933</v>
      </c>
      <c r="AV11" s="602" t="s">
        <v>1157</v>
      </c>
      <c r="AW11" s="603" t="s">
        <v>933</v>
      </c>
      <c r="AX11" s="602" t="s">
        <v>1157</v>
      </c>
      <c r="AY11" s="606" t="s">
        <v>933</v>
      </c>
      <c r="AZ11" s="602" t="s">
        <v>1157</v>
      </c>
      <c r="BA11" s="603" t="s">
        <v>933</v>
      </c>
      <c r="BB11" s="602" t="s">
        <v>1157</v>
      </c>
      <c r="BC11" s="603" t="s">
        <v>933</v>
      </c>
      <c r="BD11" s="602" t="s">
        <v>1157</v>
      </c>
      <c r="BE11" s="603" t="s">
        <v>933</v>
      </c>
      <c r="BF11" s="602" t="s">
        <v>1157</v>
      </c>
      <c r="BG11" s="603" t="s">
        <v>933</v>
      </c>
      <c r="BH11" s="877"/>
      <c r="BI11" s="871"/>
      <c r="BJ11" s="602" t="s">
        <v>1157</v>
      </c>
      <c r="BK11" s="603" t="s">
        <v>933</v>
      </c>
      <c r="BL11" s="603" t="s">
        <v>894</v>
      </c>
      <c r="BM11" s="602" t="s">
        <v>1157</v>
      </c>
      <c r="BN11" s="603" t="s">
        <v>933</v>
      </c>
      <c r="BO11" s="603" t="s">
        <v>894</v>
      </c>
      <c r="BP11" s="602" t="s">
        <v>1157</v>
      </c>
      <c r="BQ11" s="603" t="s">
        <v>933</v>
      </c>
      <c r="BR11" s="602" t="s">
        <v>1157</v>
      </c>
      <c r="BS11" s="603" t="s">
        <v>933</v>
      </c>
      <c r="BT11" s="602" t="s">
        <v>1157</v>
      </c>
      <c r="BU11" s="603" t="s">
        <v>933</v>
      </c>
      <c r="BV11" s="602" t="s">
        <v>1157</v>
      </c>
      <c r="BW11" s="603" t="s">
        <v>933</v>
      </c>
      <c r="BX11" s="602" t="s">
        <v>1157</v>
      </c>
      <c r="BY11" s="603" t="s">
        <v>933</v>
      </c>
      <c r="BZ11" s="607" t="s">
        <v>894</v>
      </c>
      <c r="CD11" s="608"/>
      <c r="CE11" s="608"/>
      <c r="CF11" s="592"/>
      <c r="CG11" s="592"/>
      <c r="CH11" s="576"/>
      <c r="CI11" s="576"/>
      <c r="CJ11" s="608"/>
      <c r="CK11" s="608"/>
      <c r="CL11" s="608"/>
      <c r="CM11" s="608"/>
      <c r="CN11" s="576"/>
      <c r="CO11" s="576"/>
      <c r="CP11" s="608"/>
      <c r="CQ11" s="608"/>
      <c r="CR11" s="608"/>
    </row>
    <row r="12" spans="1:96" s="615" customFormat="1" ht="10.5">
      <c r="A12" s="288" t="s">
        <v>632</v>
      </c>
      <c r="B12" s="609" t="s">
        <v>563</v>
      </c>
      <c r="C12" s="610">
        <f aca="true" t="shared" si="0" ref="C12:D15">E12+G12+I12+K12</f>
        <v>352</v>
      </c>
      <c r="D12" s="610">
        <f t="shared" si="0"/>
        <v>384.6</v>
      </c>
      <c r="E12" s="610"/>
      <c r="F12" s="610"/>
      <c r="G12" s="610">
        <v>230</v>
      </c>
      <c r="H12" s="610">
        <v>313</v>
      </c>
      <c r="I12" s="610">
        <v>122</v>
      </c>
      <c r="J12" s="610">
        <v>71.6</v>
      </c>
      <c r="K12" s="610"/>
      <c r="L12" s="610"/>
      <c r="M12" s="610"/>
      <c r="N12" s="610"/>
      <c r="O12" s="610">
        <v>1460</v>
      </c>
      <c r="P12" s="610">
        <f>R12+T12+X12+Z12+AB12+AD12</f>
        <v>2599.7999999999997</v>
      </c>
      <c r="Q12" s="611">
        <v>60</v>
      </c>
      <c r="R12" s="611">
        <v>228.6</v>
      </c>
      <c r="S12" s="612"/>
      <c r="T12" s="612"/>
      <c r="U12" s="288" t="s">
        <v>632</v>
      </c>
      <c r="V12" s="609" t="s">
        <v>563</v>
      </c>
      <c r="W12" s="611">
        <v>1400</v>
      </c>
      <c r="X12" s="611">
        <v>2371.2</v>
      </c>
      <c r="Y12" s="611"/>
      <c r="Z12" s="611"/>
      <c r="AA12" s="611"/>
      <c r="AB12" s="611"/>
      <c r="AC12" s="611"/>
      <c r="AD12" s="611"/>
      <c r="AE12" s="613">
        <f aca="true" t="shared" si="1" ref="AE12:AF15">C12+M12+O12</f>
        <v>1812</v>
      </c>
      <c r="AF12" s="613">
        <f t="shared" si="1"/>
        <v>2984.3999999999996</v>
      </c>
      <c r="AG12" s="611">
        <v>100</v>
      </c>
      <c r="AH12" s="611">
        <v>150.3</v>
      </c>
      <c r="AI12" s="611">
        <v>20</v>
      </c>
      <c r="AJ12" s="611"/>
      <c r="AK12" s="614">
        <v>180</v>
      </c>
      <c r="AL12" s="612">
        <v>110</v>
      </c>
      <c r="AM12" s="611">
        <f aca="true" t="shared" si="2" ref="AM12:AN36">AG12+AI12+AK12</f>
        <v>300</v>
      </c>
      <c r="AN12" s="611">
        <f t="shared" si="2"/>
        <v>260.3</v>
      </c>
      <c r="AO12" s="288" t="s">
        <v>632</v>
      </c>
      <c r="AP12" s="609" t="s">
        <v>563</v>
      </c>
      <c r="AQ12" s="613">
        <f aca="true" t="shared" si="3" ref="AQ12:AR15">AE12+AM12</f>
        <v>2112</v>
      </c>
      <c r="AR12" s="613">
        <f t="shared" si="3"/>
        <v>3244.7</v>
      </c>
      <c r="AS12" s="613">
        <f>AR12/AQ12*100</f>
        <v>153.63162878787878</v>
      </c>
      <c r="AT12" s="610"/>
      <c r="AU12" s="610"/>
      <c r="AV12" s="610"/>
      <c r="AW12" s="610"/>
      <c r="AX12" s="611"/>
      <c r="AY12" s="288"/>
      <c r="AZ12" s="611"/>
      <c r="BA12" s="611"/>
      <c r="BB12" s="611"/>
      <c r="BC12" s="611"/>
      <c r="BD12" s="611"/>
      <c r="BE12" s="611"/>
      <c r="BF12" s="288"/>
      <c r="BG12" s="288"/>
      <c r="BH12" s="615" t="s">
        <v>632</v>
      </c>
      <c r="BI12" s="616" t="s">
        <v>563</v>
      </c>
      <c r="BJ12" s="617">
        <f>AT12+AV12+AX12+AZ12+BB12+BD12+BF12</f>
        <v>0</v>
      </c>
      <c r="BK12" s="617">
        <f>AU12+AW12+AY12+BA12+BC12+BE12+BG12</f>
        <v>0</v>
      </c>
      <c r="BM12" s="617">
        <f aca="true" t="shared" si="4" ref="BM12:BN15">AQ12+BJ12</f>
        <v>2112</v>
      </c>
      <c r="BN12" s="617">
        <f t="shared" si="4"/>
        <v>3244.7</v>
      </c>
      <c r="BO12" s="617">
        <f>BN12/BM12*100</f>
        <v>153.63162878787878</v>
      </c>
      <c r="BP12" s="618">
        <v>230</v>
      </c>
      <c r="BQ12" s="617">
        <v>73.5</v>
      </c>
      <c r="BR12" s="617">
        <v>200</v>
      </c>
      <c r="BS12" s="619">
        <v>463.9</v>
      </c>
      <c r="BT12" s="610"/>
      <c r="BU12" s="610"/>
      <c r="BV12" s="610">
        <f>BP12+BR12+BT12</f>
        <v>430</v>
      </c>
      <c r="BW12" s="610">
        <f>BQ12+BS12+BU12</f>
        <v>537.4</v>
      </c>
      <c r="BX12" s="610">
        <f>BM12+BV12</f>
        <v>2542</v>
      </c>
      <c r="BY12" s="610">
        <f>BN12+BW12</f>
        <v>3782.1</v>
      </c>
      <c r="BZ12" s="610">
        <f>BY12/BX12*100</f>
        <v>148.7844217151849</v>
      </c>
      <c r="CA12" s="610"/>
      <c r="CD12" s="610"/>
      <c r="CE12" s="610"/>
      <c r="CF12" s="288"/>
      <c r="CG12" s="609"/>
      <c r="CH12" s="288"/>
      <c r="CI12" s="288"/>
      <c r="CJ12" s="611"/>
      <c r="CK12" s="611"/>
      <c r="CL12" s="611"/>
      <c r="CM12" s="611"/>
      <c r="CN12" s="288"/>
      <c r="CO12" s="288"/>
      <c r="CP12" s="611"/>
      <c r="CQ12" s="611"/>
      <c r="CR12" s="611"/>
    </row>
    <row r="13" spans="1:96" s="615" customFormat="1" ht="10.5">
      <c r="A13" s="288" t="s">
        <v>633</v>
      </c>
      <c r="B13" s="609" t="s">
        <v>238</v>
      </c>
      <c r="C13" s="610">
        <f t="shared" si="0"/>
        <v>210</v>
      </c>
      <c r="D13" s="610">
        <f t="shared" si="0"/>
        <v>241</v>
      </c>
      <c r="E13" s="610"/>
      <c r="F13" s="610"/>
      <c r="G13" s="610">
        <v>180</v>
      </c>
      <c r="H13" s="610">
        <v>217</v>
      </c>
      <c r="I13" s="610">
        <v>30</v>
      </c>
      <c r="J13" s="610">
        <v>24</v>
      </c>
      <c r="K13" s="610"/>
      <c r="L13" s="610"/>
      <c r="M13" s="610"/>
      <c r="N13" s="610">
        <v>14</v>
      </c>
      <c r="O13" s="610">
        <v>1125</v>
      </c>
      <c r="P13" s="610">
        <f aca="true" t="shared" si="5" ref="P13:P34">R13+T13+X13+Z13+AB13+AD13</f>
        <v>1150.7</v>
      </c>
      <c r="Q13" s="611">
        <v>125</v>
      </c>
      <c r="R13" s="611">
        <v>110.3</v>
      </c>
      <c r="S13" s="612"/>
      <c r="T13" s="612"/>
      <c r="U13" s="288" t="s">
        <v>633</v>
      </c>
      <c r="V13" s="609" t="s">
        <v>238</v>
      </c>
      <c r="W13" s="611">
        <v>1000</v>
      </c>
      <c r="X13" s="611">
        <v>1033.4</v>
      </c>
      <c r="Y13" s="611"/>
      <c r="Z13" s="611"/>
      <c r="AA13" s="611"/>
      <c r="AB13" s="611"/>
      <c r="AC13" s="611">
        <v>0</v>
      </c>
      <c r="AD13" s="611">
        <v>7</v>
      </c>
      <c r="AE13" s="611">
        <f t="shared" si="1"/>
        <v>1335</v>
      </c>
      <c r="AF13" s="611">
        <f t="shared" si="1"/>
        <v>1405.7</v>
      </c>
      <c r="AG13" s="611">
        <v>100</v>
      </c>
      <c r="AH13" s="611">
        <v>244.8</v>
      </c>
      <c r="AI13" s="611">
        <v>20</v>
      </c>
      <c r="AJ13" s="611"/>
      <c r="AK13" s="614">
        <v>200</v>
      </c>
      <c r="AL13" s="612">
        <v>2.8</v>
      </c>
      <c r="AM13" s="611">
        <f t="shared" si="2"/>
        <v>320</v>
      </c>
      <c r="AN13" s="611">
        <f t="shared" si="2"/>
        <v>247.60000000000002</v>
      </c>
      <c r="AO13" s="288" t="s">
        <v>633</v>
      </c>
      <c r="AP13" s="609" t="s">
        <v>238</v>
      </c>
      <c r="AQ13" s="611">
        <f t="shared" si="3"/>
        <v>1655</v>
      </c>
      <c r="AR13" s="611">
        <f t="shared" si="3"/>
        <v>1653.3000000000002</v>
      </c>
      <c r="AS13" s="611">
        <f aca="true" t="shared" si="6" ref="AS13:AS36">AR13/AQ13*100</f>
        <v>99.89728096676738</v>
      </c>
      <c r="AT13" s="610"/>
      <c r="AU13" s="610"/>
      <c r="AV13" s="610"/>
      <c r="AW13" s="610"/>
      <c r="AX13" s="611"/>
      <c r="AY13" s="288"/>
      <c r="AZ13" s="611"/>
      <c r="BA13" s="611"/>
      <c r="BB13" s="611"/>
      <c r="BC13" s="611"/>
      <c r="BD13" s="611"/>
      <c r="BE13" s="611"/>
      <c r="BF13" s="288"/>
      <c r="BG13" s="288"/>
      <c r="BH13" s="615" t="s">
        <v>633</v>
      </c>
      <c r="BI13" s="616" t="s">
        <v>238</v>
      </c>
      <c r="BJ13" s="617">
        <f aca="true" t="shared" si="7" ref="BJ13:BK34">AT13+AV13+AX13+AZ13+BB13+BD13+BF13</f>
        <v>0</v>
      </c>
      <c r="BK13" s="617">
        <f t="shared" si="7"/>
        <v>0</v>
      </c>
      <c r="BM13" s="617">
        <f t="shared" si="4"/>
        <v>1655</v>
      </c>
      <c r="BN13" s="617">
        <f>AR13+BK13</f>
        <v>1653.3000000000002</v>
      </c>
      <c r="BO13" s="617">
        <f aca="true" t="shared" si="8" ref="BO13:BO36">BN13/BM13*100</f>
        <v>99.89728096676738</v>
      </c>
      <c r="BP13" s="618">
        <v>230</v>
      </c>
      <c r="BQ13" s="617">
        <v>535</v>
      </c>
      <c r="BR13" s="617">
        <v>800</v>
      </c>
      <c r="BS13" s="619">
        <v>816</v>
      </c>
      <c r="BT13" s="610"/>
      <c r="BU13" s="610"/>
      <c r="BV13" s="610">
        <f aca="true" t="shared" si="9" ref="BV13:BW35">BP13+BR13+BT13</f>
        <v>1030</v>
      </c>
      <c r="BW13" s="610">
        <f t="shared" si="9"/>
        <v>1351</v>
      </c>
      <c r="BX13" s="610">
        <f aca="true" t="shared" si="10" ref="BX13:BY35">BM13+BV13</f>
        <v>2685</v>
      </c>
      <c r="BY13" s="610">
        <f t="shared" si="10"/>
        <v>3004.3</v>
      </c>
      <c r="BZ13" s="610">
        <f aca="true" t="shared" si="11" ref="BZ13:BZ36">BY13/BX13*100</f>
        <v>111.89199255121042</v>
      </c>
      <c r="CA13" s="610"/>
      <c r="CD13" s="610"/>
      <c r="CE13" s="610"/>
      <c r="CF13" s="288"/>
      <c r="CG13" s="609"/>
      <c r="CH13" s="288"/>
      <c r="CI13" s="288"/>
      <c r="CJ13" s="611"/>
      <c r="CK13" s="611"/>
      <c r="CL13" s="611"/>
      <c r="CM13" s="611"/>
      <c r="CN13" s="288"/>
      <c r="CO13" s="288"/>
      <c r="CP13" s="611"/>
      <c r="CQ13" s="611"/>
      <c r="CR13" s="611"/>
    </row>
    <row r="14" spans="1:96" s="615" customFormat="1" ht="10.5">
      <c r="A14" s="288" t="s">
        <v>634</v>
      </c>
      <c r="B14" s="609" t="s">
        <v>239</v>
      </c>
      <c r="C14" s="610">
        <f t="shared" si="0"/>
        <v>150</v>
      </c>
      <c r="D14" s="610">
        <f t="shared" si="0"/>
        <v>150</v>
      </c>
      <c r="E14" s="610"/>
      <c r="F14" s="610"/>
      <c r="G14" s="610">
        <v>120</v>
      </c>
      <c r="H14" s="610">
        <v>110</v>
      </c>
      <c r="I14" s="610">
        <v>30</v>
      </c>
      <c r="J14" s="610">
        <v>40</v>
      </c>
      <c r="K14" s="610"/>
      <c r="L14" s="610"/>
      <c r="M14" s="610"/>
      <c r="N14" s="610"/>
      <c r="O14" s="610">
        <v>735</v>
      </c>
      <c r="P14" s="610">
        <f t="shared" si="5"/>
        <v>434.3</v>
      </c>
      <c r="Q14" s="611">
        <v>80</v>
      </c>
      <c r="R14" s="611">
        <v>320</v>
      </c>
      <c r="S14" s="612"/>
      <c r="T14" s="612"/>
      <c r="U14" s="288" t="s">
        <v>634</v>
      </c>
      <c r="V14" s="609" t="s">
        <v>239</v>
      </c>
      <c r="W14" s="611">
        <v>655</v>
      </c>
      <c r="X14" s="611">
        <v>91.7</v>
      </c>
      <c r="Y14" s="611"/>
      <c r="Z14" s="611"/>
      <c r="AA14" s="611">
        <v>0</v>
      </c>
      <c r="AB14" s="611">
        <v>22.6</v>
      </c>
      <c r="AC14" s="611"/>
      <c r="AD14" s="611"/>
      <c r="AE14" s="611">
        <f t="shared" si="1"/>
        <v>885</v>
      </c>
      <c r="AF14" s="611">
        <f t="shared" si="1"/>
        <v>584.3</v>
      </c>
      <c r="AG14" s="611">
        <v>100</v>
      </c>
      <c r="AH14" s="611">
        <v>40</v>
      </c>
      <c r="AI14" s="611">
        <v>20</v>
      </c>
      <c r="AJ14" s="611">
        <v>10</v>
      </c>
      <c r="AK14" s="614">
        <v>90</v>
      </c>
      <c r="AL14" s="612">
        <v>80</v>
      </c>
      <c r="AM14" s="611">
        <f t="shared" si="2"/>
        <v>210</v>
      </c>
      <c r="AN14" s="611">
        <f t="shared" si="2"/>
        <v>130</v>
      </c>
      <c r="AO14" s="288" t="s">
        <v>634</v>
      </c>
      <c r="AP14" s="609"/>
      <c r="AQ14" s="611">
        <f t="shared" si="3"/>
        <v>1095</v>
      </c>
      <c r="AR14" s="611">
        <f t="shared" si="3"/>
        <v>714.3</v>
      </c>
      <c r="AS14" s="611">
        <f t="shared" si="6"/>
        <v>65.23287671232876</v>
      </c>
      <c r="AT14" s="610"/>
      <c r="AU14" s="610"/>
      <c r="AV14" s="610"/>
      <c r="AW14" s="610"/>
      <c r="AX14" s="611"/>
      <c r="AY14" s="288"/>
      <c r="AZ14" s="611"/>
      <c r="BA14" s="611"/>
      <c r="BB14" s="611"/>
      <c r="BC14" s="611"/>
      <c r="BD14" s="611"/>
      <c r="BE14" s="611"/>
      <c r="BF14" s="288"/>
      <c r="BG14" s="288"/>
      <c r="BH14" s="615" t="s">
        <v>634</v>
      </c>
      <c r="BI14" s="616" t="s">
        <v>239</v>
      </c>
      <c r="BJ14" s="617">
        <f t="shared" si="7"/>
        <v>0</v>
      </c>
      <c r="BK14" s="617">
        <f t="shared" si="7"/>
        <v>0</v>
      </c>
      <c r="BM14" s="617">
        <f t="shared" si="4"/>
        <v>1095</v>
      </c>
      <c r="BN14" s="617">
        <f t="shared" si="4"/>
        <v>714.3</v>
      </c>
      <c r="BO14" s="617">
        <f t="shared" si="8"/>
        <v>65.23287671232876</v>
      </c>
      <c r="BP14" s="618">
        <v>70</v>
      </c>
      <c r="BQ14" s="617">
        <v>70</v>
      </c>
      <c r="BR14" s="615">
        <v>20</v>
      </c>
      <c r="BS14" s="619"/>
      <c r="BT14" s="610"/>
      <c r="BU14" s="610"/>
      <c r="BV14" s="610">
        <f t="shared" si="9"/>
        <v>90</v>
      </c>
      <c r="BW14" s="610">
        <f t="shared" si="9"/>
        <v>70</v>
      </c>
      <c r="BX14" s="610">
        <f t="shared" si="10"/>
        <v>1185</v>
      </c>
      <c r="BY14" s="610">
        <f t="shared" si="10"/>
        <v>784.3</v>
      </c>
      <c r="BZ14" s="610">
        <f t="shared" si="11"/>
        <v>66.1856540084388</v>
      </c>
      <c r="CA14" s="610"/>
      <c r="CD14" s="610"/>
      <c r="CE14" s="610"/>
      <c r="CF14" s="288"/>
      <c r="CG14" s="609"/>
      <c r="CH14" s="288"/>
      <c r="CI14" s="288"/>
      <c r="CJ14" s="611"/>
      <c r="CK14" s="611"/>
      <c r="CL14" s="611"/>
      <c r="CM14" s="611"/>
      <c r="CN14" s="288"/>
      <c r="CO14" s="288"/>
      <c r="CP14" s="611"/>
      <c r="CQ14" s="611"/>
      <c r="CR14" s="611"/>
    </row>
    <row r="15" spans="1:96" s="615" customFormat="1" ht="10.5">
      <c r="A15" s="288" t="s">
        <v>635</v>
      </c>
      <c r="B15" s="609" t="s">
        <v>240</v>
      </c>
      <c r="C15" s="610">
        <f t="shared" si="0"/>
        <v>560</v>
      </c>
      <c r="D15" s="610">
        <f t="shared" si="0"/>
        <v>677</v>
      </c>
      <c r="E15" s="610"/>
      <c r="F15" s="610"/>
      <c r="G15" s="610">
        <v>460</v>
      </c>
      <c r="H15" s="610">
        <v>475</v>
      </c>
      <c r="I15" s="610">
        <v>100</v>
      </c>
      <c r="J15" s="610">
        <v>202</v>
      </c>
      <c r="K15" s="610"/>
      <c r="L15" s="610"/>
      <c r="M15" s="610">
        <v>0</v>
      </c>
      <c r="N15" s="610">
        <v>16</v>
      </c>
      <c r="O15" s="610">
        <v>1010</v>
      </c>
      <c r="P15" s="610">
        <f t="shared" si="5"/>
        <v>1904.1</v>
      </c>
      <c r="Q15" s="611">
        <v>60</v>
      </c>
      <c r="R15" s="611">
        <v>225</v>
      </c>
      <c r="S15" s="612"/>
      <c r="T15" s="612"/>
      <c r="U15" s="288" t="s">
        <v>635</v>
      </c>
      <c r="V15" s="609" t="s">
        <v>240</v>
      </c>
      <c r="W15" s="611">
        <v>950</v>
      </c>
      <c r="X15" s="611">
        <v>1596</v>
      </c>
      <c r="Y15" s="611"/>
      <c r="Z15" s="611"/>
      <c r="AA15" s="611"/>
      <c r="AB15" s="611"/>
      <c r="AC15" s="611">
        <v>0</v>
      </c>
      <c r="AD15" s="611">
        <v>83.1</v>
      </c>
      <c r="AE15" s="611">
        <f t="shared" si="1"/>
        <v>1570</v>
      </c>
      <c r="AF15" s="611">
        <f t="shared" si="1"/>
        <v>2597.1</v>
      </c>
      <c r="AG15" s="611">
        <v>120</v>
      </c>
      <c r="AH15" s="611">
        <v>1.1</v>
      </c>
      <c r="AI15" s="611">
        <v>20</v>
      </c>
      <c r="AJ15" s="611"/>
      <c r="AK15" s="614">
        <v>120</v>
      </c>
      <c r="AL15" s="612">
        <v>4</v>
      </c>
      <c r="AM15" s="611">
        <f t="shared" si="2"/>
        <v>260</v>
      </c>
      <c r="AN15" s="611">
        <f t="shared" si="2"/>
        <v>5.1</v>
      </c>
      <c r="AO15" s="288" t="s">
        <v>635</v>
      </c>
      <c r="AP15" s="609" t="s">
        <v>240</v>
      </c>
      <c r="AQ15" s="611">
        <f t="shared" si="3"/>
        <v>1830</v>
      </c>
      <c r="AR15" s="611">
        <f t="shared" si="3"/>
        <v>2602.2</v>
      </c>
      <c r="AS15" s="611">
        <f t="shared" si="6"/>
        <v>142.19672131147541</v>
      </c>
      <c r="AT15" s="610"/>
      <c r="AU15" s="610"/>
      <c r="AV15" s="610"/>
      <c r="AW15" s="610"/>
      <c r="AX15" s="611"/>
      <c r="AY15" s="288"/>
      <c r="AZ15" s="611"/>
      <c r="BA15" s="611"/>
      <c r="BB15" s="620"/>
      <c r="BC15" s="620"/>
      <c r="BD15" s="611"/>
      <c r="BE15" s="611"/>
      <c r="BF15" s="288"/>
      <c r="BG15" s="288"/>
      <c r="BH15" s="615" t="s">
        <v>635</v>
      </c>
      <c r="BI15" s="616" t="s">
        <v>240</v>
      </c>
      <c r="BJ15" s="617">
        <f t="shared" si="7"/>
        <v>0</v>
      </c>
      <c r="BK15" s="617">
        <f t="shared" si="7"/>
        <v>0</v>
      </c>
      <c r="BM15" s="617">
        <f t="shared" si="4"/>
        <v>1830</v>
      </c>
      <c r="BN15" s="617">
        <f t="shared" si="4"/>
        <v>2602.2</v>
      </c>
      <c r="BO15" s="617">
        <f t="shared" si="8"/>
        <v>142.19672131147541</v>
      </c>
      <c r="BP15" s="618">
        <v>120</v>
      </c>
      <c r="BQ15" s="617">
        <v>38</v>
      </c>
      <c r="BR15" s="617">
        <v>60</v>
      </c>
      <c r="BS15" s="619">
        <v>103</v>
      </c>
      <c r="BT15" s="610"/>
      <c r="BU15" s="610"/>
      <c r="BV15" s="610">
        <f t="shared" si="9"/>
        <v>180</v>
      </c>
      <c r="BW15" s="610">
        <f t="shared" si="9"/>
        <v>141</v>
      </c>
      <c r="BX15" s="610">
        <f t="shared" si="10"/>
        <v>2010</v>
      </c>
      <c r="BY15" s="610">
        <f t="shared" si="10"/>
        <v>2743.2</v>
      </c>
      <c r="BZ15" s="610">
        <f t="shared" si="11"/>
        <v>136.47761194029852</v>
      </c>
      <c r="CA15" s="610"/>
      <c r="CD15" s="610"/>
      <c r="CE15" s="610"/>
      <c r="CF15" s="288"/>
      <c r="CG15" s="609"/>
      <c r="CH15" s="288"/>
      <c r="CI15" s="288"/>
      <c r="CJ15" s="611"/>
      <c r="CK15" s="611"/>
      <c r="CL15" s="611"/>
      <c r="CM15" s="611"/>
      <c r="CN15" s="288"/>
      <c r="CO15" s="288"/>
      <c r="CP15" s="611"/>
      <c r="CQ15" s="611"/>
      <c r="CR15" s="611"/>
    </row>
    <row r="16" spans="1:96" s="615" customFormat="1" ht="10.5">
      <c r="A16" s="288"/>
      <c r="B16" s="609"/>
      <c r="C16" s="610"/>
      <c r="D16" s="610"/>
      <c r="E16" s="610"/>
      <c r="F16" s="610"/>
      <c r="G16" s="620"/>
      <c r="H16" s="620"/>
      <c r="I16" s="620"/>
      <c r="J16" s="620"/>
      <c r="K16" s="610"/>
      <c r="L16" s="620"/>
      <c r="M16" s="610"/>
      <c r="N16" s="620"/>
      <c r="O16" s="610"/>
      <c r="P16" s="610"/>
      <c r="Q16" s="611"/>
      <c r="R16" s="611"/>
      <c r="S16" s="586"/>
      <c r="T16" s="586"/>
      <c r="U16" s="288"/>
      <c r="V16" s="609"/>
      <c r="W16" s="611"/>
      <c r="X16" s="620"/>
      <c r="Y16" s="611"/>
      <c r="Z16" s="620"/>
      <c r="AA16" s="620"/>
      <c r="AB16" s="620"/>
      <c r="AC16" s="620"/>
      <c r="AD16" s="620"/>
      <c r="AE16" s="611"/>
      <c r="AF16" s="611"/>
      <c r="AG16" s="620"/>
      <c r="AH16" s="620"/>
      <c r="AI16" s="620"/>
      <c r="AJ16" s="611"/>
      <c r="AK16" s="614"/>
      <c r="AL16" s="586"/>
      <c r="AM16" s="611"/>
      <c r="AN16" s="611"/>
      <c r="AO16" s="288"/>
      <c r="AP16" s="609"/>
      <c r="AQ16" s="611"/>
      <c r="AR16" s="611"/>
      <c r="AS16" s="611"/>
      <c r="AT16" s="620"/>
      <c r="AU16" s="620"/>
      <c r="AV16" s="610"/>
      <c r="AW16" s="620"/>
      <c r="AX16" s="611"/>
      <c r="AY16" s="288"/>
      <c r="AZ16" s="620"/>
      <c r="BA16" s="620"/>
      <c r="BB16" s="611"/>
      <c r="BC16" s="611"/>
      <c r="BD16" s="620"/>
      <c r="BE16" s="611"/>
      <c r="BF16" s="288"/>
      <c r="BG16" s="288"/>
      <c r="BI16" s="616"/>
      <c r="BJ16" s="617"/>
      <c r="BK16" s="617"/>
      <c r="BM16" s="617"/>
      <c r="BN16" s="617"/>
      <c r="BO16" s="617"/>
      <c r="BP16" s="618"/>
      <c r="BR16" s="617"/>
      <c r="BS16" s="619"/>
      <c r="BT16" s="610"/>
      <c r="BU16" s="610"/>
      <c r="BV16" s="610"/>
      <c r="BW16" s="610"/>
      <c r="BX16" s="610"/>
      <c r="BY16" s="610"/>
      <c r="BZ16" s="610"/>
      <c r="CA16" s="610"/>
      <c r="CD16" s="610"/>
      <c r="CE16" s="620"/>
      <c r="CF16" s="288"/>
      <c r="CG16" s="609"/>
      <c r="CH16" s="288"/>
      <c r="CI16" s="288"/>
      <c r="CJ16" s="620"/>
      <c r="CK16" s="620"/>
      <c r="CL16" s="620"/>
      <c r="CM16" s="620"/>
      <c r="CN16" s="288"/>
      <c r="CO16" s="288"/>
      <c r="CP16" s="611"/>
      <c r="CQ16" s="611"/>
      <c r="CR16" s="611"/>
    </row>
    <row r="17" spans="1:96" s="615" customFormat="1" ht="10.5">
      <c r="A17" s="288" t="s">
        <v>636</v>
      </c>
      <c r="B17" s="609" t="s">
        <v>241</v>
      </c>
      <c r="C17" s="610">
        <f aca="true" t="shared" si="12" ref="C17:D20">E17+G17+I17+K17</f>
        <v>381</v>
      </c>
      <c r="D17" s="610">
        <f t="shared" si="12"/>
        <v>262</v>
      </c>
      <c r="E17" s="610"/>
      <c r="F17" s="610"/>
      <c r="G17" s="610">
        <v>331</v>
      </c>
      <c r="H17" s="610">
        <v>186</v>
      </c>
      <c r="I17" s="610">
        <v>50</v>
      </c>
      <c r="J17" s="610">
        <v>76</v>
      </c>
      <c r="K17" s="610"/>
      <c r="L17" s="610"/>
      <c r="M17" s="610"/>
      <c r="N17" s="610"/>
      <c r="O17" s="610">
        <v>390</v>
      </c>
      <c r="P17" s="610">
        <f t="shared" si="5"/>
        <v>204.7</v>
      </c>
      <c r="Q17" s="611">
        <v>120</v>
      </c>
      <c r="R17" s="611">
        <v>204.7</v>
      </c>
      <c r="S17" s="612"/>
      <c r="T17" s="612"/>
      <c r="U17" s="288" t="s">
        <v>636</v>
      </c>
      <c r="V17" s="609" t="s">
        <v>241</v>
      </c>
      <c r="W17" s="611">
        <v>200</v>
      </c>
      <c r="X17" s="620"/>
      <c r="Y17" s="611"/>
      <c r="Z17" s="611"/>
      <c r="AA17" s="611"/>
      <c r="AB17" s="611"/>
      <c r="AC17" s="611">
        <v>70</v>
      </c>
      <c r="AD17" s="611">
        <v>0</v>
      </c>
      <c r="AE17" s="611">
        <f aca="true" t="shared" si="13" ref="AE17:AF20">C17+M17+O17</f>
        <v>771</v>
      </c>
      <c r="AF17" s="611">
        <f t="shared" si="13"/>
        <v>466.7</v>
      </c>
      <c r="AG17" s="611"/>
      <c r="AH17" s="611">
        <v>25.4</v>
      </c>
      <c r="AI17" s="611">
        <v>20</v>
      </c>
      <c r="AJ17" s="611"/>
      <c r="AK17" s="614">
        <v>200</v>
      </c>
      <c r="AL17" s="612"/>
      <c r="AM17" s="611">
        <f t="shared" si="2"/>
        <v>220</v>
      </c>
      <c r="AN17" s="611">
        <f t="shared" si="2"/>
        <v>25.4</v>
      </c>
      <c r="AO17" s="288" t="s">
        <v>636</v>
      </c>
      <c r="AP17" s="609" t="s">
        <v>241</v>
      </c>
      <c r="AQ17" s="611">
        <f aca="true" t="shared" si="14" ref="AQ17:AR20">AE17+AM17</f>
        <v>991</v>
      </c>
      <c r="AR17" s="611">
        <f t="shared" si="14"/>
        <v>492.09999999999997</v>
      </c>
      <c r="AS17" s="611">
        <f t="shared" si="6"/>
        <v>49.656912209889</v>
      </c>
      <c r="AT17" s="610"/>
      <c r="AU17" s="610"/>
      <c r="AV17" s="610"/>
      <c r="AW17" s="610"/>
      <c r="AX17" s="611"/>
      <c r="AY17" s="288"/>
      <c r="AZ17" s="611"/>
      <c r="BA17" s="611"/>
      <c r="BB17" s="611"/>
      <c r="BC17" s="611"/>
      <c r="BD17" s="611"/>
      <c r="BE17" s="611"/>
      <c r="BF17" s="288"/>
      <c r="BG17" s="288"/>
      <c r="BH17" s="615" t="s">
        <v>636</v>
      </c>
      <c r="BI17" s="616" t="s">
        <v>241</v>
      </c>
      <c r="BJ17" s="617">
        <f t="shared" si="7"/>
        <v>0</v>
      </c>
      <c r="BK17" s="617">
        <f t="shared" si="7"/>
        <v>0</v>
      </c>
      <c r="BM17" s="617">
        <f aca="true" t="shared" si="15" ref="BM17:BN20">AQ17+BJ17</f>
        <v>991</v>
      </c>
      <c r="BN17" s="617">
        <f t="shared" si="15"/>
        <v>492.09999999999997</v>
      </c>
      <c r="BO17" s="617">
        <f t="shared" si="8"/>
        <v>49.656912209889</v>
      </c>
      <c r="BP17" s="618">
        <v>120</v>
      </c>
      <c r="BQ17" s="617">
        <v>134.8</v>
      </c>
      <c r="BR17" s="617">
        <v>160</v>
      </c>
      <c r="BS17" s="619">
        <v>181.3</v>
      </c>
      <c r="BT17" s="610"/>
      <c r="BU17" s="610"/>
      <c r="BV17" s="610">
        <f t="shared" si="9"/>
        <v>280</v>
      </c>
      <c r="BW17" s="610">
        <f t="shared" si="9"/>
        <v>316.1</v>
      </c>
      <c r="BX17" s="610">
        <f t="shared" si="10"/>
        <v>1271</v>
      </c>
      <c r="BY17" s="610">
        <f t="shared" si="10"/>
        <v>808.2</v>
      </c>
      <c r="BZ17" s="610">
        <f t="shared" si="11"/>
        <v>63.58772619984264</v>
      </c>
      <c r="CA17" s="610"/>
      <c r="CD17" s="610"/>
      <c r="CE17" s="610"/>
      <c r="CF17" s="288"/>
      <c r="CG17" s="609"/>
      <c r="CH17" s="288"/>
      <c r="CI17" s="288"/>
      <c r="CJ17" s="611"/>
      <c r="CK17" s="611"/>
      <c r="CL17" s="611"/>
      <c r="CM17" s="611"/>
      <c r="CN17" s="288"/>
      <c r="CO17" s="288"/>
      <c r="CP17" s="611"/>
      <c r="CQ17" s="611"/>
      <c r="CR17" s="611"/>
    </row>
    <row r="18" spans="1:96" s="615" customFormat="1" ht="10.5">
      <c r="A18" s="288" t="s">
        <v>637</v>
      </c>
      <c r="B18" s="609" t="s">
        <v>242</v>
      </c>
      <c r="C18" s="610">
        <f>SUM(E18,G18,I18,K18)</f>
        <v>320</v>
      </c>
      <c r="D18" s="610">
        <f t="shared" si="12"/>
        <v>314</v>
      </c>
      <c r="E18" s="610" t="s">
        <v>529</v>
      </c>
      <c r="F18" s="610"/>
      <c r="G18" s="610">
        <v>290</v>
      </c>
      <c r="H18" s="610">
        <v>284</v>
      </c>
      <c r="I18" s="610">
        <v>30</v>
      </c>
      <c r="J18" s="610">
        <v>30</v>
      </c>
      <c r="K18" s="610"/>
      <c r="L18" s="610"/>
      <c r="M18" s="610"/>
      <c r="N18" s="610">
        <v>4</v>
      </c>
      <c r="O18" s="610">
        <v>870</v>
      </c>
      <c r="P18" s="610">
        <f t="shared" si="5"/>
        <v>1255.2</v>
      </c>
      <c r="Q18" s="611">
        <v>20</v>
      </c>
      <c r="R18" s="611">
        <v>60</v>
      </c>
      <c r="S18" s="612">
        <v>0</v>
      </c>
      <c r="T18" s="612">
        <v>250</v>
      </c>
      <c r="U18" s="288" t="s">
        <v>637</v>
      </c>
      <c r="V18" s="609" t="s">
        <v>242</v>
      </c>
      <c r="W18" s="611">
        <v>850</v>
      </c>
      <c r="X18" s="611">
        <v>919.2</v>
      </c>
      <c r="Y18" s="611"/>
      <c r="Z18" s="611"/>
      <c r="AA18" s="611"/>
      <c r="AB18" s="611">
        <v>26</v>
      </c>
      <c r="AC18" s="611"/>
      <c r="AD18" s="611"/>
      <c r="AE18" s="611">
        <f t="shared" si="13"/>
        <v>1190</v>
      </c>
      <c r="AF18" s="611">
        <f t="shared" si="13"/>
        <v>1573.2</v>
      </c>
      <c r="AG18" s="611">
        <v>100</v>
      </c>
      <c r="AH18" s="611">
        <v>100</v>
      </c>
      <c r="AI18" s="611">
        <v>20</v>
      </c>
      <c r="AJ18" s="611">
        <v>30</v>
      </c>
      <c r="AK18" s="614">
        <v>110</v>
      </c>
      <c r="AL18" s="612">
        <v>0.6</v>
      </c>
      <c r="AM18" s="611">
        <f t="shared" si="2"/>
        <v>230</v>
      </c>
      <c r="AN18" s="611">
        <f t="shared" si="2"/>
        <v>130.6</v>
      </c>
      <c r="AO18" s="288" t="s">
        <v>637</v>
      </c>
      <c r="AP18" s="609" t="s">
        <v>242</v>
      </c>
      <c r="AQ18" s="611">
        <f t="shared" si="14"/>
        <v>1420</v>
      </c>
      <c r="AR18" s="611">
        <f t="shared" si="14"/>
        <v>1703.8</v>
      </c>
      <c r="AS18" s="611">
        <f t="shared" si="6"/>
        <v>119.98591549295774</v>
      </c>
      <c r="AT18" s="610"/>
      <c r="AU18" s="610"/>
      <c r="AV18" s="611"/>
      <c r="AW18" s="610"/>
      <c r="AX18" s="611"/>
      <c r="AY18" s="288"/>
      <c r="AZ18" s="611"/>
      <c r="BA18" s="611"/>
      <c r="BB18" s="611"/>
      <c r="BC18" s="611"/>
      <c r="BD18" s="611"/>
      <c r="BE18" s="611"/>
      <c r="BF18" s="288"/>
      <c r="BG18" s="288"/>
      <c r="BH18" s="615" t="s">
        <v>637</v>
      </c>
      <c r="BI18" s="616" t="s">
        <v>242</v>
      </c>
      <c r="BJ18" s="617">
        <f t="shared" si="7"/>
        <v>0</v>
      </c>
      <c r="BK18" s="617">
        <f t="shared" si="7"/>
        <v>0</v>
      </c>
      <c r="BM18" s="617">
        <f t="shared" si="15"/>
        <v>1420</v>
      </c>
      <c r="BN18" s="617">
        <f t="shared" si="15"/>
        <v>1703.8</v>
      </c>
      <c r="BO18" s="617">
        <f t="shared" si="8"/>
        <v>119.98591549295774</v>
      </c>
      <c r="BP18" s="618">
        <v>130</v>
      </c>
      <c r="BQ18" s="617">
        <v>237.6</v>
      </c>
      <c r="BR18" s="617">
        <v>120</v>
      </c>
      <c r="BS18" s="619">
        <v>38.8</v>
      </c>
      <c r="BT18" s="610"/>
      <c r="BU18" s="610"/>
      <c r="BV18" s="610">
        <f t="shared" si="9"/>
        <v>250</v>
      </c>
      <c r="BW18" s="610">
        <f t="shared" si="9"/>
        <v>276.4</v>
      </c>
      <c r="BX18" s="610">
        <f t="shared" si="10"/>
        <v>1670</v>
      </c>
      <c r="BY18" s="610">
        <f t="shared" si="10"/>
        <v>1980.1999999999998</v>
      </c>
      <c r="BZ18" s="610">
        <f t="shared" si="11"/>
        <v>118.57485029940118</v>
      </c>
      <c r="CA18" s="610"/>
      <c r="CD18" s="611"/>
      <c r="CE18" s="610"/>
      <c r="CF18" s="288"/>
      <c r="CG18" s="609"/>
      <c r="CH18" s="288"/>
      <c r="CI18" s="288"/>
      <c r="CJ18" s="611"/>
      <c r="CK18" s="611"/>
      <c r="CL18" s="611"/>
      <c r="CM18" s="611"/>
      <c r="CN18" s="288"/>
      <c r="CO18" s="288"/>
      <c r="CP18" s="611"/>
      <c r="CQ18" s="611"/>
      <c r="CR18" s="611"/>
    </row>
    <row r="19" spans="1:96" s="615" customFormat="1" ht="10.5">
      <c r="A19" s="288" t="s">
        <v>353</v>
      </c>
      <c r="B19" s="609" t="s">
        <v>243</v>
      </c>
      <c r="C19" s="610">
        <f t="shared" si="12"/>
        <v>305</v>
      </c>
      <c r="D19" s="610">
        <f t="shared" si="12"/>
        <v>411</v>
      </c>
      <c r="E19" s="610"/>
      <c r="F19" s="610"/>
      <c r="G19" s="610">
        <v>260</v>
      </c>
      <c r="H19" s="610">
        <v>336</v>
      </c>
      <c r="I19" s="610">
        <v>45</v>
      </c>
      <c r="J19" s="610">
        <v>75</v>
      </c>
      <c r="K19" s="610"/>
      <c r="L19" s="610">
        <v>0</v>
      </c>
      <c r="M19" s="610">
        <v>0</v>
      </c>
      <c r="N19" s="610">
        <v>34</v>
      </c>
      <c r="O19" s="610">
        <v>990</v>
      </c>
      <c r="P19" s="610">
        <f t="shared" si="5"/>
        <v>1403.8000000000002</v>
      </c>
      <c r="Q19" s="611">
        <v>40</v>
      </c>
      <c r="R19" s="611">
        <v>67.4</v>
      </c>
      <c r="S19" s="612"/>
      <c r="T19" s="612"/>
      <c r="U19" s="288" t="s">
        <v>353</v>
      </c>
      <c r="V19" s="609" t="s">
        <v>243</v>
      </c>
      <c r="W19" s="611">
        <v>950</v>
      </c>
      <c r="X19" s="611">
        <v>1336.4</v>
      </c>
      <c r="Y19" s="611"/>
      <c r="Z19" s="611"/>
      <c r="AA19" s="611"/>
      <c r="AB19" s="611"/>
      <c r="AC19" s="611"/>
      <c r="AD19" s="611"/>
      <c r="AE19" s="611">
        <f t="shared" si="13"/>
        <v>1295</v>
      </c>
      <c r="AF19" s="611">
        <f t="shared" si="13"/>
        <v>1848.8000000000002</v>
      </c>
      <c r="AG19" s="611">
        <v>100</v>
      </c>
      <c r="AH19" s="611">
        <v>0</v>
      </c>
      <c r="AI19" s="611">
        <v>46.1</v>
      </c>
      <c r="AJ19" s="611">
        <v>46.1</v>
      </c>
      <c r="AK19" s="614">
        <v>180</v>
      </c>
      <c r="AL19" s="612">
        <v>4.4</v>
      </c>
      <c r="AM19" s="611">
        <f t="shared" si="2"/>
        <v>326.1</v>
      </c>
      <c r="AN19" s="611">
        <f t="shared" si="2"/>
        <v>50.5</v>
      </c>
      <c r="AO19" s="288" t="s">
        <v>353</v>
      </c>
      <c r="AP19" s="609" t="s">
        <v>243</v>
      </c>
      <c r="AQ19" s="611">
        <f t="shared" si="14"/>
        <v>1621.1</v>
      </c>
      <c r="AR19" s="611">
        <f t="shared" si="14"/>
        <v>1899.3000000000002</v>
      </c>
      <c r="AS19" s="611">
        <f t="shared" si="6"/>
        <v>117.16118684843626</v>
      </c>
      <c r="AT19" s="610"/>
      <c r="AU19" s="610"/>
      <c r="AV19" s="610"/>
      <c r="AW19" s="610"/>
      <c r="AX19" s="611"/>
      <c r="AY19" s="288"/>
      <c r="AZ19" s="611"/>
      <c r="BA19" s="611"/>
      <c r="BB19" s="611"/>
      <c r="BC19" s="611"/>
      <c r="BD19" s="611"/>
      <c r="BE19" s="611"/>
      <c r="BF19" s="288"/>
      <c r="BG19" s="288"/>
      <c r="BH19" s="615" t="s">
        <v>353</v>
      </c>
      <c r="BI19" s="616" t="s">
        <v>243</v>
      </c>
      <c r="BJ19" s="617">
        <f t="shared" si="7"/>
        <v>0</v>
      </c>
      <c r="BK19" s="617">
        <f t="shared" si="7"/>
        <v>0</v>
      </c>
      <c r="BM19" s="617">
        <f t="shared" si="15"/>
        <v>1621.1</v>
      </c>
      <c r="BN19" s="617">
        <f t="shared" si="15"/>
        <v>1899.3000000000002</v>
      </c>
      <c r="BO19" s="617">
        <f t="shared" si="8"/>
        <v>117.16118684843626</v>
      </c>
      <c r="BP19" s="618">
        <v>80</v>
      </c>
      <c r="BR19" s="617">
        <v>100</v>
      </c>
      <c r="BS19" s="619"/>
      <c r="BT19" s="610"/>
      <c r="BU19" s="610"/>
      <c r="BV19" s="610">
        <f t="shared" si="9"/>
        <v>180</v>
      </c>
      <c r="BW19" s="610">
        <f t="shared" si="9"/>
        <v>0</v>
      </c>
      <c r="BX19" s="610">
        <f t="shared" si="10"/>
        <v>1801.1</v>
      </c>
      <c r="BY19" s="610">
        <f t="shared" si="10"/>
        <v>1899.3000000000002</v>
      </c>
      <c r="BZ19" s="610">
        <f t="shared" si="11"/>
        <v>105.45222364110822</v>
      </c>
      <c r="CA19" s="610"/>
      <c r="CD19" s="610"/>
      <c r="CE19" s="610"/>
      <c r="CF19" s="288"/>
      <c r="CG19" s="609"/>
      <c r="CH19" s="288"/>
      <c r="CI19" s="288"/>
      <c r="CJ19" s="611"/>
      <c r="CK19" s="611"/>
      <c r="CL19" s="611"/>
      <c r="CM19" s="611"/>
      <c r="CN19" s="288"/>
      <c r="CO19" s="288"/>
      <c r="CP19" s="611"/>
      <c r="CQ19" s="611"/>
      <c r="CR19" s="611"/>
    </row>
    <row r="20" spans="1:96" s="615" customFormat="1" ht="10.5">
      <c r="A20" s="288" t="s">
        <v>354</v>
      </c>
      <c r="B20" s="609" t="s">
        <v>244</v>
      </c>
      <c r="C20" s="610">
        <f t="shared" si="12"/>
        <v>240</v>
      </c>
      <c r="D20" s="610">
        <f t="shared" si="12"/>
        <v>241</v>
      </c>
      <c r="E20" s="610"/>
      <c r="F20" s="610"/>
      <c r="G20" s="610">
        <v>210</v>
      </c>
      <c r="H20" s="610">
        <v>210</v>
      </c>
      <c r="I20" s="610">
        <v>30</v>
      </c>
      <c r="J20" s="610">
        <v>31</v>
      </c>
      <c r="K20" s="610">
        <v>0</v>
      </c>
      <c r="L20" s="610">
        <v>0</v>
      </c>
      <c r="M20" s="610">
        <v>0</v>
      </c>
      <c r="N20" s="610">
        <v>60</v>
      </c>
      <c r="O20" s="610">
        <v>647.5</v>
      </c>
      <c r="P20" s="610">
        <f t="shared" si="5"/>
        <v>564.4</v>
      </c>
      <c r="Q20" s="611">
        <v>82.5</v>
      </c>
      <c r="R20" s="611">
        <v>103.9</v>
      </c>
      <c r="S20" s="612"/>
      <c r="T20" s="612"/>
      <c r="U20" s="288" t="s">
        <v>354</v>
      </c>
      <c r="V20" s="609" t="s">
        <v>244</v>
      </c>
      <c r="W20" s="611">
        <v>565</v>
      </c>
      <c r="X20" s="611">
        <v>427.5</v>
      </c>
      <c r="Y20" s="611"/>
      <c r="Z20" s="611"/>
      <c r="AA20" s="611">
        <v>0</v>
      </c>
      <c r="AB20" s="611">
        <v>33</v>
      </c>
      <c r="AC20" s="611"/>
      <c r="AD20" s="611"/>
      <c r="AE20" s="611">
        <f t="shared" si="13"/>
        <v>887.5</v>
      </c>
      <c r="AF20" s="611">
        <f t="shared" si="13"/>
        <v>865.4</v>
      </c>
      <c r="AG20" s="611">
        <v>70</v>
      </c>
      <c r="AH20" s="611">
        <v>0</v>
      </c>
      <c r="AI20" s="611">
        <v>20</v>
      </c>
      <c r="AJ20" s="611">
        <v>92</v>
      </c>
      <c r="AK20" s="614">
        <v>120</v>
      </c>
      <c r="AL20" s="612">
        <v>0</v>
      </c>
      <c r="AM20" s="611">
        <f t="shared" si="2"/>
        <v>210</v>
      </c>
      <c r="AN20" s="611">
        <f t="shared" si="2"/>
        <v>92</v>
      </c>
      <c r="AO20" s="288" t="s">
        <v>354</v>
      </c>
      <c r="AP20" s="609" t="s">
        <v>244</v>
      </c>
      <c r="AQ20" s="611">
        <f t="shared" si="14"/>
        <v>1097.5</v>
      </c>
      <c r="AR20" s="611">
        <f t="shared" si="14"/>
        <v>957.4</v>
      </c>
      <c r="AS20" s="611">
        <f t="shared" si="6"/>
        <v>87.23462414578587</v>
      </c>
      <c r="AT20" s="610"/>
      <c r="AU20" s="610"/>
      <c r="AV20" s="610"/>
      <c r="AW20" s="610"/>
      <c r="AX20" s="611"/>
      <c r="AY20" s="288"/>
      <c r="AZ20" s="611"/>
      <c r="BA20" s="611"/>
      <c r="BB20" s="620"/>
      <c r="BC20" s="620"/>
      <c r="BD20" s="611"/>
      <c r="BE20" s="611"/>
      <c r="BF20" s="288"/>
      <c r="BG20" s="288"/>
      <c r="BH20" s="615" t="s">
        <v>354</v>
      </c>
      <c r="BI20" s="616" t="s">
        <v>244</v>
      </c>
      <c r="BJ20" s="617">
        <f t="shared" si="7"/>
        <v>0</v>
      </c>
      <c r="BK20" s="617">
        <f t="shared" si="7"/>
        <v>0</v>
      </c>
      <c r="BM20" s="617">
        <f t="shared" si="15"/>
        <v>1097.5</v>
      </c>
      <c r="BN20" s="617">
        <f t="shared" si="15"/>
        <v>957.4</v>
      </c>
      <c r="BO20" s="617">
        <f t="shared" si="8"/>
        <v>87.23462414578587</v>
      </c>
      <c r="BP20" s="618">
        <v>130</v>
      </c>
      <c r="BQ20" s="617">
        <v>193</v>
      </c>
      <c r="BR20" s="615">
        <v>120</v>
      </c>
      <c r="BS20" s="619"/>
      <c r="BT20" s="610"/>
      <c r="BU20" s="610"/>
      <c r="BV20" s="610">
        <f t="shared" si="9"/>
        <v>250</v>
      </c>
      <c r="BW20" s="610">
        <f t="shared" si="9"/>
        <v>193</v>
      </c>
      <c r="BX20" s="610">
        <f t="shared" si="10"/>
        <v>1347.5</v>
      </c>
      <c r="BY20" s="610">
        <f t="shared" si="10"/>
        <v>1150.4</v>
      </c>
      <c r="BZ20" s="610">
        <f t="shared" si="11"/>
        <v>85.37291280148423</v>
      </c>
      <c r="CA20" s="610"/>
      <c r="CD20" s="610"/>
      <c r="CE20" s="610"/>
      <c r="CF20" s="288"/>
      <c r="CG20" s="609"/>
      <c r="CH20" s="288"/>
      <c r="CI20" s="288"/>
      <c r="CJ20" s="611"/>
      <c r="CK20" s="611"/>
      <c r="CL20" s="611"/>
      <c r="CM20" s="611"/>
      <c r="CN20" s="288"/>
      <c r="CO20" s="288"/>
      <c r="CP20" s="611"/>
      <c r="CQ20" s="611"/>
      <c r="CR20" s="611"/>
    </row>
    <row r="21" spans="1:96" s="615" customFormat="1" ht="10.5">
      <c r="A21" s="288"/>
      <c r="B21" s="609"/>
      <c r="C21" s="610"/>
      <c r="D21" s="610"/>
      <c r="E21" s="610"/>
      <c r="F21" s="610"/>
      <c r="G21" s="620"/>
      <c r="H21" s="611"/>
      <c r="I21" s="611"/>
      <c r="J21" s="611"/>
      <c r="K21" s="610"/>
      <c r="L21" s="620"/>
      <c r="M21" s="610"/>
      <c r="N21" s="620"/>
      <c r="O21" s="610"/>
      <c r="P21" s="610"/>
      <c r="Q21" s="611"/>
      <c r="R21" s="611"/>
      <c r="S21" s="586"/>
      <c r="T21" s="586"/>
      <c r="U21" s="288"/>
      <c r="V21" s="609"/>
      <c r="W21" s="611"/>
      <c r="X21" s="620"/>
      <c r="Y21" s="611"/>
      <c r="Z21" s="620"/>
      <c r="AA21" s="620"/>
      <c r="AB21" s="620"/>
      <c r="AC21" s="620"/>
      <c r="AD21" s="620"/>
      <c r="AE21" s="611"/>
      <c r="AF21" s="611"/>
      <c r="AG21" s="620"/>
      <c r="AH21" s="620"/>
      <c r="AI21" s="620"/>
      <c r="AJ21" s="611"/>
      <c r="AK21" s="614"/>
      <c r="AL21" s="586"/>
      <c r="AM21" s="611"/>
      <c r="AN21" s="611"/>
      <c r="AO21" s="288"/>
      <c r="AP21" s="609"/>
      <c r="AQ21" s="611"/>
      <c r="AR21" s="611"/>
      <c r="AS21" s="611"/>
      <c r="AT21" s="620"/>
      <c r="AU21" s="620"/>
      <c r="AV21" s="610"/>
      <c r="AW21" s="620"/>
      <c r="AX21" s="611"/>
      <c r="AY21" s="288"/>
      <c r="AZ21" s="620"/>
      <c r="BA21" s="620"/>
      <c r="BB21" s="611"/>
      <c r="BC21" s="611"/>
      <c r="BD21" s="620"/>
      <c r="BE21" s="611"/>
      <c r="BF21" s="288"/>
      <c r="BG21" s="288"/>
      <c r="BI21" s="616"/>
      <c r="BJ21" s="617"/>
      <c r="BK21" s="617"/>
      <c r="BM21" s="617"/>
      <c r="BN21" s="617"/>
      <c r="BO21" s="617"/>
      <c r="BP21" s="618"/>
      <c r="BS21" s="619"/>
      <c r="BT21" s="610"/>
      <c r="BU21" s="610"/>
      <c r="BV21" s="610"/>
      <c r="BW21" s="610"/>
      <c r="BX21" s="610"/>
      <c r="BY21" s="610"/>
      <c r="BZ21" s="610"/>
      <c r="CA21" s="610"/>
      <c r="CD21" s="610"/>
      <c r="CE21" s="620"/>
      <c r="CF21" s="288"/>
      <c r="CG21" s="609"/>
      <c r="CH21" s="288"/>
      <c r="CI21" s="288"/>
      <c r="CJ21" s="620"/>
      <c r="CK21" s="620"/>
      <c r="CL21" s="620"/>
      <c r="CM21" s="620"/>
      <c r="CN21" s="288"/>
      <c r="CO21" s="288"/>
      <c r="CP21" s="611"/>
      <c r="CQ21" s="611"/>
      <c r="CR21" s="611"/>
    </row>
    <row r="22" spans="1:96" s="615" customFormat="1" ht="10.5">
      <c r="A22" s="288" t="s">
        <v>344</v>
      </c>
      <c r="B22" s="609" t="s">
        <v>245</v>
      </c>
      <c r="C22" s="610">
        <f aca="true" t="shared" si="16" ref="C22:D25">E22+G22+I22+K22</f>
        <v>310</v>
      </c>
      <c r="D22" s="610">
        <f t="shared" si="16"/>
        <v>456.3</v>
      </c>
      <c r="E22" s="610"/>
      <c r="F22" s="610"/>
      <c r="G22" s="610">
        <v>280</v>
      </c>
      <c r="H22" s="610">
        <v>383.6</v>
      </c>
      <c r="I22" s="610">
        <v>30</v>
      </c>
      <c r="J22" s="610">
        <v>30</v>
      </c>
      <c r="K22" s="610"/>
      <c r="L22" s="610">
        <v>42.7</v>
      </c>
      <c r="M22" s="610">
        <v>0</v>
      </c>
      <c r="N22" s="610">
        <v>16</v>
      </c>
      <c r="O22" s="610">
        <v>1185</v>
      </c>
      <c r="P22" s="610">
        <f t="shared" si="5"/>
        <v>1404.3999999999999</v>
      </c>
      <c r="Q22" s="611">
        <v>60</v>
      </c>
      <c r="R22" s="611">
        <v>252.7</v>
      </c>
      <c r="S22" s="612"/>
      <c r="T22" s="612"/>
      <c r="U22" s="288" t="s">
        <v>344</v>
      </c>
      <c r="V22" s="609" t="s">
        <v>245</v>
      </c>
      <c r="W22" s="611">
        <v>1125</v>
      </c>
      <c r="X22" s="611">
        <v>1137.1</v>
      </c>
      <c r="Y22" s="611"/>
      <c r="Z22" s="611"/>
      <c r="AA22" s="611"/>
      <c r="AB22" s="611"/>
      <c r="AC22" s="611"/>
      <c r="AD22" s="611">
        <v>14.6</v>
      </c>
      <c r="AE22" s="611">
        <f aca="true" t="shared" si="17" ref="AE22:AF25">C22+M22+O22</f>
        <v>1495</v>
      </c>
      <c r="AF22" s="611">
        <f t="shared" si="17"/>
        <v>1876.6999999999998</v>
      </c>
      <c r="AG22" s="611">
        <v>120</v>
      </c>
      <c r="AH22" s="611">
        <v>11.2</v>
      </c>
      <c r="AI22" s="611">
        <v>100</v>
      </c>
      <c r="AJ22" s="611">
        <v>114.6</v>
      </c>
      <c r="AK22" s="614">
        <v>200</v>
      </c>
      <c r="AL22" s="612">
        <v>96.4</v>
      </c>
      <c r="AM22" s="611">
        <f t="shared" si="2"/>
        <v>420</v>
      </c>
      <c r="AN22" s="611">
        <f t="shared" si="2"/>
        <v>222.2</v>
      </c>
      <c r="AO22" s="288" t="s">
        <v>344</v>
      </c>
      <c r="AP22" s="609" t="s">
        <v>245</v>
      </c>
      <c r="AQ22" s="611">
        <f aca="true" t="shared" si="18" ref="AQ22:AR25">AE22+AM22</f>
        <v>1915</v>
      </c>
      <c r="AR22" s="611">
        <f t="shared" si="18"/>
        <v>2098.8999999999996</v>
      </c>
      <c r="AS22" s="611">
        <f t="shared" si="6"/>
        <v>109.6031331592689</v>
      </c>
      <c r="AT22" s="610"/>
      <c r="AU22" s="610"/>
      <c r="AV22" s="610"/>
      <c r="AW22" s="610"/>
      <c r="AX22" s="611"/>
      <c r="AY22" s="288"/>
      <c r="AZ22" s="611"/>
      <c r="BA22" s="611"/>
      <c r="BB22" s="611"/>
      <c r="BC22" s="611"/>
      <c r="BD22" s="611"/>
      <c r="BE22" s="611"/>
      <c r="BF22" s="288"/>
      <c r="BG22" s="288"/>
      <c r="BH22" s="615" t="s">
        <v>344</v>
      </c>
      <c r="BI22" s="616" t="s">
        <v>245</v>
      </c>
      <c r="BJ22" s="617">
        <f t="shared" si="7"/>
        <v>0</v>
      </c>
      <c r="BK22" s="617">
        <f t="shared" si="7"/>
        <v>0</v>
      </c>
      <c r="BM22" s="617">
        <f aca="true" t="shared" si="19" ref="BM22:BN25">AQ22+BJ22</f>
        <v>1915</v>
      </c>
      <c r="BN22" s="617">
        <f t="shared" si="19"/>
        <v>2098.8999999999996</v>
      </c>
      <c r="BO22" s="617">
        <f t="shared" si="8"/>
        <v>109.6031331592689</v>
      </c>
      <c r="BP22" s="618">
        <v>110</v>
      </c>
      <c r="BQ22" s="617">
        <v>141.7</v>
      </c>
      <c r="BR22" s="617">
        <v>60</v>
      </c>
      <c r="BS22" s="619"/>
      <c r="BT22" s="610"/>
      <c r="BU22" s="610"/>
      <c r="BV22" s="610">
        <f t="shared" si="9"/>
        <v>170</v>
      </c>
      <c r="BW22" s="610">
        <f t="shared" si="9"/>
        <v>141.7</v>
      </c>
      <c r="BX22" s="610">
        <f t="shared" si="10"/>
        <v>2085</v>
      </c>
      <c r="BY22" s="610">
        <f t="shared" si="10"/>
        <v>2240.5999999999995</v>
      </c>
      <c r="BZ22" s="610">
        <f t="shared" si="11"/>
        <v>107.46282973621099</v>
      </c>
      <c r="CA22" s="610"/>
      <c r="CD22" s="610"/>
      <c r="CE22" s="610"/>
      <c r="CF22" s="288"/>
      <c r="CG22" s="609"/>
      <c r="CH22" s="288"/>
      <c r="CI22" s="288"/>
      <c r="CJ22" s="611"/>
      <c r="CK22" s="611"/>
      <c r="CL22" s="611"/>
      <c r="CM22" s="611"/>
      <c r="CN22" s="288"/>
      <c r="CO22" s="288"/>
      <c r="CP22" s="611"/>
      <c r="CQ22" s="611"/>
      <c r="CR22" s="611"/>
    </row>
    <row r="23" spans="1:96" s="615" customFormat="1" ht="10.5">
      <c r="A23" s="288" t="s">
        <v>345</v>
      </c>
      <c r="B23" s="609" t="s">
        <v>246</v>
      </c>
      <c r="C23" s="610">
        <f t="shared" si="16"/>
        <v>340</v>
      </c>
      <c r="D23" s="610">
        <f t="shared" si="16"/>
        <v>388</v>
      </c>
      <c r="E23" s="610"/>
      <c r="F23" s="610"/>
      <c r="G23" s="610">
        <v>310</v>
      </c>
      <c r="H23" s="610">
        <v>356</v>
      </c>
      <c r="I23" s="610">
        <v>30</v>
      </c>
      <c r="J23" s="610">
        <v>32</v>
      </c>
      <c r="K23" s="610"/>
      <c r="L23" s="610"/>
      <c r="M23" s="610"/>
      <c r="N23" s="610"/>
      <c r="O23" s="610">
        <v>835</v>
      </c>
      <c r="P23" s="610">
        <f t="shared" si="5"/>
        <v>878.3</v>
      </c>
      <c r="Q23" s="611">
        <v>90</v>
      </c>
      <c r="R23" s="611">
        <v>116.5</v>
      </c>
      <c r="S23" s="612"/>
      <c r="T23" s="612"/>
      <c r="U23" s="288" t="s">
        <v>345</v>
      </c>
      <c r="V23" s="609" t="s">
        <v>246</v>
      </c>
      <c r="W23" s="611">
        <v>745</v>
      </c>
      <c r="X23" s="611">
        <v>761.8</v>
      </c>
      <c r="Y23" s="611"/>
      <c r="Z23" s="611"/>
      <c r="AA23" s="611"/>
      <c r="AB23" s="611"/>
      <c r="AC23" s="611"/>
      <c r="AD23" s="611"/>
      <c r="AE23" s="611">
        <f t="shared" si="17"/>
        <v>1175</v>
      </c>
      <c r="AF23" s="611">
        <f t="shared" si="17"/>
        <v>1266.3</v>
      </c>
      <c r="AG23" s="611">
        <v>100</v>
      </c>
      <c r="AH23" s="611">
        <v>30</v>
      </c>
      <c r="AI23" s="611">
        <v>20</v>
      </c>
      <c r="AJ23" s="611">
        <v>20</v>
      </c>
      <c r="AK23" s="614">
        <v>170</v>
      </c>
      <c r="AL23" s="612">
        <v>0</v>
      </c>
      <c r="AM23" s="611">
        <f t="shared" si="2"/>
        <v>290</v>
      </c>
      <c r="AN23" s="611">
        <f t="shared" si="2"/>
        <v>50</v>
      </c>
      <c r="AO23" s="288" t="s">
        <v>345</v>
      </c>
      <c r="AP23" s="609" t="s">
        <v>246</v>
      </c>
      <c r="AQ23" s="611">
        <f t="shared" si="18"/>
        <v>1465</v>
      </c>
      <c r="AR23" s="611">
        <f t="shared" si="18"/>
        <v>1316.3</v>
      </c>
      <c r="AS23" s="611">
        <f t="shared" si="6"/>
        <v>89.84982935153583</v>
      </c>
      <c r="AT23" s="610"/>
      <c r="AU23" s="610"/>
      <c r="AV23" s="611"/>
      <c r="AW23" s="610"/>
      <c r="AX23" s="611"/>
      <c r="AY23" s="288"/>
      <c r="AZ23" s="611"/>
      <c r="BA23" s="611"/>
      <c r="BB23" s="611"/>
      <c r="BC23" s="611"/>
      <c r="BD23" s="611"/>
      <c r="BE23" s="611"/>
      <c r="BF23" s="288"/>
      <c r="BG23" s="288"/>
      <c r="BH23" s="615" t="s">
        <v>345</v>
      </c>
      <c r="BI23" s="616" t="s">
        <v>246</v>
      </c>
      <c r="BJ23" s="617">
        <f t="shared" si="7"/>
        <v>0</v>
      </c>
      <c r="BK23" s="617">
        <f t="shared" si="7"/>
        <v>0</v>
      </c>
      <c r="BM23" s="617">
        <f t="shared" si="19"/>
        <v>1465</v>
      </c>
      <c r="BN23" s="617">
        <f t="shared" si="19"/>
        <v>1316.3</v>
      </c>
      <c r="BO23" s="617">
        <f t="shared" si="8"/>
        <v>89.84982935153583</v>
      </c>
      <c r="BP23" s="618">
        <v>130</v>
      </c>
      <c r="BQ23" s="617">
        <v>155</v>
      </c>
      <c r="BR23" s="617">
        <v>200</v>
      </c>
      <c r="BS23" s="619">
        <v>277.3</v>
      </c>
      <c r="BT23" s="610"/>
      <c r="BU23" s="610"/>
      <c r="BV23" s="610">
        <f t="shared" si="9"/>
        <v>330</v>
      </c>
      <c r="BW23" s="610">
        <f t="shared" si="9"/>
        <v>432.3</v>
      </c>
      <c r="BX23" s="610">
        <f t="shared" si="10"/>
        <v>1795</v>
      </c>
      <c r="BY23" s="610">
        <f t="shared" si="10"/>
        <v>1748.6</v>
      </c>
      <c r="BZ23" s="610">
        <f t="shared" si="11"/>
        <v>97.4150417827298</v>
      </c>
      <c r="CA23" s="610"/>
      <c r="CD23" s="611"/>
      <c r="CE23" s="610"/>
      <c r="CF23" s="288"/>
      <c r="CG23" s="609"/>
      <c r="CH23" s="288"/>
      <c r="CI23" s="288"/>
      <c r="CJ23" s="611"/>
      <c r="CK23" s="611"/>
      <c r="CL23" s="611"/>
      <c r="CM23" s="611"/>
      <c r="CN23" s="288"/>
      <c r="CO23" s="288"/>
      <c r="CP23" s="611"/>
      <c r="CQ23" s="611"/>
      <c r="CR23" s="611"/>
    </row>
    <row r="24" spans="1:96" s="615" customFormat="1" ht="10.5">
      <c r="A24" s="288" t="s">
        <v>603</v>
      </c>
      <c r="B24" s="609" t="s">
        <v>247</v>
      </c>
      <c r="C24" s="610">
        <f t="shared" si="16"/>
        <v>310</v>
      </c>
      <c r="D24" s="610">
        <f t="shared" si="16"/>
        <v>374</v>
      </c>
      <c r="E24" s="610"/>
      <c r="F24" s="610"/>
      <c r="G24" s="610">
        <v>280</v>
      </c>
      <c r="H24" s="610">
        <v>342</v>
      </c>
      <c r="I24" s="610">
        <v>30</v>
      </c>
      <c r="J24" s="610">
        <v>32</v>
      </c>
      <c r="K24" s="610"/>
      <c r="L24" s="610"/>
      <c r="M24" s="610"/>
      <c r="N24" s="610"/>
      <c r="O24" s="610">
        <v>685</v>
      </c>
      <c r="P24" s="610">
        <f t="shared" si="5"/>
        <v>689.6</v>
      </c>
      <c r="Q24" s="611">
        <v>100</v>
      </c>
      <c r="R24" s="611">
        <v>315.1</v>
      </c>
      <c r="S24" s="612"/>
      <c r="T24" s="612"/>
      <c r="U24" s="288" t="s">
        <v>603</v>
      </c>
      <c r="V24" s="609" t="s">
        <v>247</v>
      </c>
      <c r="W24" s="611">
        <v>585</v>
      </c>
      <c r="X24" s="611">
        <v>374.5</v>
      </c>
      <c r="Y24" s="611"/>
      <c r="Z24" s="611"/>
      <c r="AA24" s="611"/>
      <c r="AB24" s="611"/>
      <c r="AC24" s="611"/>
      <c r="AD24" s="611"/>
      <c r="AE24" s="611">
        <f t="shared" si="17"/>
        <v>995</v>
      </c>
      <c r="AF24" s="611">
        <f t="shared" si="17"/>
        <v>1063.6</v>
      </c>
      <c r="AG24" s="611">
        <v>100</v>
      </c>
      <c r="AH24" s="611">
        <v>0</v>
      </c>
      <c r="AI24" s="611">
        <v>20</v>
      </c>
      <c r="AJ24" s="611">
        <v>0</v>
      </c>
      <c r="AK24" s="614">
        <v>160</v>
      </c>
      <c r="AL24" s="612">
        <v>0</v>
      </c>
      <c r="AM24" s="611">
        <f t="shared" si="2"/>
        <v>280</v>
      </c>
      <c r="AN24" s="611">
        <f t="shared" si="2"/>
        <v>0</v>
      </c>
      <c r="AO24" s="288" t="s">
        <v>603</v>
      </c>
      <c r="AP24" s="609" t="s">
        <v>247</v>
      </c>
      <c r="AQ24" s="611">
        <f t="shared" si="18"/>
        <v>1275</v>
      </c>
      <c r="AR24" s="611">
        <f t="shared" si="18"/>
        <v>1063.6</v>
      </c>
      <c r="AS24" s="611">
        <f t="shared" si="6"/>
        <v>83.41960784313724</v>
      </c>
      <c r="AT24" s="610"/>
      <c r="AU24" s="610"/>
      <c r="AV24" s="610"/>
      <c r="AW24" s="610"/>
      <c r="AX24" s="611"/>
      <c r="AY24" s="611"/>
      <c r="AZ24" s="611"/>
      <c r="BA24" s="611"/>
      <c r="BB24" s="611"/>
      <c r="BC24" s="611"/>
      <c r="BD24" s="611"/>
      <c r="BE24" s="611"/>
      <c r="BF24" s="288"/>
      <c r="BG24" s="288"/>
      <c r="BH24" s="615" t="s">
        <v>603</v>
      </c>
      <c r="BI24" s="616" t="s">
        <v>247</v>
      </c>
      <c r="BJ24" s="617">
        <f t="shared" si="7"/>
        <v>0</v>
      </c>
      <c r="BK24" s="617">
        <f t="shared" si="7"/>
        <v>0</v>
      </c>
      <c r="BM24" s="617">
        <f t="shared" si="19"/>
        <v>1275</v>
      </c>
      <c r="BN24" s="617">
        <f t="shared" si="19"/>
        <v>1063.6</v>
      </c>
      <c r="BO24" s="617">
        <f t="shared" si="8"/>
        <v>83.41960784313724</v>
      </c>
      <c r="BP24" s="618">
        <v>110</v>
      </c>
      <c r="BQ24" s="617">
        <v>60</v>
      </c>
      <c r="BR24" s="617">
        <v>30</v>
      </c>
      <c r="BS24" s="619">
        <v>15</v>
      </c>
      <c r="BT24" s="610"/>
      <c r="BU24" s="610"/>
      <c r="BV24" s="610">
        <f t="shared" si="9"/>
        <v>140</v>
      </c>
      <c r="BW24" s="610">
        <f t="shared" si="9"/>
        <v>75</v>
      </c>
      <c r="BX24" s="610">
        <f t="shared" si="10"/>
        <v>1415</v>
      </c>
      <c r="BY24" s="610">
        <f t="shared" si="10"/>
        <v>1138.6</v>
      </c>
      <c r="BZ24" s="610">
        <f t="shared" si="11"/>
        <v>80.46643109540635</v>
      </c>
      <c r="CA24" s="610"/>
      <c r="CD24" s="610"/>
      <c r="CE24" s="610"/>
      <c r="CF24" s="288"/>
      <c r="CG24" s="609"/>
      <c r="CH24" s="288"/>
      <c r="CI24" s="288"/>
      <c r="CJ24" s="611"/>
      <c r="CK24" s="611"/>
      <c r="CL24" s="611"/>
      <c r="CM24" s="611"/>
      <c r="CN24" s="288"/>
      <c r="CO24" s="288"/>
      <c r="CP24" s="611"/>
      <c r="CQ24" s="611"/>
      <c r="CR24" s="611"/>
    </row>
    <row r="25" spans="1:96" s="615" customFormat="1" ht="10.5">
      <c r="A25" s="288" t="s">
        <v>355</v>
      </c>
      <c r="B25" s="609" t="s">
        <v>248</v>
      </c>
      <c r="C25" s="610">
        <f t="shared" si="16"/>
        <v>353</v>
      </c>
      <c r="D25" s="610">
        <f t="shared" si="16"/>
        <v>589.6</v>
      </c>
      <c r="E25" s="610"/>
      <c r="F25" s="610"/>
      <c r="G25" s="610">
        <v>310</v>
      </c>
      <c r="H25" s="610">
        <v>529.6</v>
      </c>
      <c r="I25" s="610">
        <v>43</v>
      </c>
      <c r="J25" s="610">
        <v>60</v>
      </c>
      <c r="K25" s="610"/>
      <c r="L25" s="610"/>
      <c r="M25" s="610">
        <v>0</v>
      </c>
      <c r="N25" s="610">
        <v>4</v>
      </c>
      <c r="O25" s="610">
        <v>125</v>
      </c>
      <c r="P25" s="610">
        <f t="shared" si="5"/>
        <v>128.2</v>
      </c>
      <c r="Q25" s="611">
        <v>125</v>
      </c>
      <c r="R25" s="611">
        <v>108.2</v>
      </c>
      <c r="S25" s="612"/>
      <c r="T25" s="612"/>
      <c r="U25" s="288" t="s">
        <v>355</v>
      </c>
      <c r="V25" s="609" t="s">
        <v>248</v>
      </c>
      <c r="W25" s="611"/>
      <c r="X25" s="611"/>
      <c r="Y25" s="611">
        <v>0</v>
      </c>
      <c r="Z25" s="611">
        <v>20</v>
      </c>
      <c r="AA25" s="611"/>
      <c r="AB25" s="611"/>
      <c r="AC25" s="611"/>
      <c r="AD25" s="611"/>
      <c r="AE25" s="611">
        <f t="shared" si="17"/>
        <v>478</v>
      </c>
      <c r="AF25" s="611">
        <f t="shared" si="17"/>
        <v>721.8</v>
      </c>
      <c r="AG25" s="611">
        <v>105</v>
      </c>
      <c r="AH25" s="611">
        <v>70</v>
      </c>
      <c r="AI25" s="611">
        <v>0</v>
      </c>
      <c r="AJ25" s="611">
        <v>0</v>
      </c>
      <c r="AK25" s="614">
        <v>80</v>
      </c>
      <c r="AL25" s="612">
        <v>0</v>
      </c>
      <c r="AM25" s="611">
        <f t="shared" si="2"/>
        <v>185</v>
      </c>
      <c r="AN25" s="611">
        <f t="shared" si="2"/>
        <v>70</v>
      </c>
      <c r="AO25" s="288" t="s">
        <v>355</v>
      </c>
      <c r="AP25" s="609" t="s">
        <v>248</v>
      </c>
      <c r="AQ25" s="611">
        <f t="shared" si="18"/>
        <v>663</v>
      </c>
      <c r="AR25" s="611">
        <f t="shared" si="18"/>
        <v>791.8</v>
      </c>
      <c r="AS25" s="611">
        <f t="shared" si="6"/>
        <v>119.42684766214178</v>
      </c>
      <c r="AT25" s="610"/>
      <c r="AU25" s="610"/>
      <c r="AV25" s="610"/>
      <c r="AW25" s="610"/>
      <c r="AX25" s="611"/>
      <c r="AY25" s="611"/>
      <c r="AZ25" s="611"/>
      <c r="BA25" s="611"/>
      <c r="BB25" s="620"/>
      <c r="BC25" s="620"/>
      <c r="BD25" s="611"/>
      <c r="BE25" s="611"/>
      <c r="BF25" s="288"/>
      <c r="BG25" s="288"/>
      <c r="BH25" s="615" t="s">
        <v>355</v>
      </c>
      <c r="BI25" s="616" t="s">
        <v>248</v>
      </c>
      <c r="BJ25" s="617">
        <f t="shared" si="7"/>
        <v>0</v>
      </c>
      <c r="BK25" s="617">
        <f t="shared" si="7"/>
        <v>0</v>
      </c>
      <c r="BM25" s="617">
        <f t="shared" si="19"/>
        <v>663</v>
      </c>
      <c r="BN25" s="617">
        <f t="shared" si="19"/>
        <v>791.8</v>
      </c>
      <c r="BO25" s="617">
        <f t="shared" si="8"/>
        <v>119.42684766214178</v>
      </c>
      <c r="BP25" s="618">
        <v>200</v>
      </c>
      <c r="BQ25" s="617">
        <v>246</v>
      </c>
      <c r="BR25" s="617">
        <v>160</v>
      </c>
      <c r="BS25" s="619">
        <v>373.2</v>
      </c>
      <c r="BT25" s="610"/>
      <c r="BU25" s="610"/>
      <c r="BV25" s="610">
        <f t="shared" si="9"/>
        <v>360</v>
      </c>
      <c r="BW25" s="610">
        <f t="shared" si="9"/>
        <v>619.2</v>
      </c>
      <c r="BX25" s="610">
        <f t="shared" si="10"/>
        <v>1023</v>
      </c>
      <c r="BY25" s="610">
        <f t="shared" si="10"/>
        <v>1411</v>
      </c>
      <c r="BZ25" s="610">
        <f t="shared" si="11"/>
        <v>137.92766373411536</v>
      </c>
      <c r="CA25" s="610"/>
      <c r="CD25" s="610"/>
      <c r="CE25" s="610"/>
      <c r="CF25" s="288"/>
      <c r="CG25" s="609"/>
      <c r="CH25" s="288"/>
      <c r="CI25" s="288"/>
      <c r="CJ25" s="611"/>
      <c r="CK25" s="611"/>
      <c r="CL25" s="611"/>
      <c r="CM25" s="611"/>
      <c r="CN25" s="288"/>
      <c r="CO25" s="288"/>
      <c r="CP25" s="611"/>
      <c r="CQ25" s="611"/>
      <c r="CR25" s="611"/>
    </row>
    <row r="26" spans="1:96" s="615" customFormat="1" ht="10.5">
      <c r="A26" s="288"/>
      <c r="B26" s="609"/>
      <c r="C26" s="610"/>
      <c r="D26" s="610"/>
      <c r="E26" s="610"/>
      <c r="F26" s="610"/>
      <c r="G26" s="620"/>
      <c r="H26" s="620"/>
      <c r="I26" s="620"/>
      <c r="J26" s="620"/>
      <c r="K26" s="610"/>
      <c r="L26" s="620"/>
      <c r="M26" s="610"/>
      <c r="N26" s="620"/>
      <c r="O26" s="610"/>
      <c r="P26" s="610"/>
      <c r="Q26" s="611"/>
      <c r="R26" s="611"/>
      <c r="S26" s="586"/>
      <c r="T26" s="586"/>
      <c r="U26" s="288"/>
      <c r="V26" s="609"/>
      <c r="W26" s="611"/>
      <c r="X26" s="620"/>
      <c r="Y26" s="611"/>
      <c r="Z26" s="620"/>
      <c r="AA26" s="620"/>
      <c r="AB26" s="620"/>
      <c r="AC26" s="620"/>
      <c r="AD26" s="620"/>
      <c r="AE26" s="611"/>
      <c r="AF26" s="611"/>
      <c r="AG26" s="620"/>
      <c r="AH26" s="620"/>
      <c r="AI26" s="620"/>
      <c r="AJ26" s="611"/>
      <c r="AK26" s="614"/>
      <c r="AL26" s="586"/>
      <c r="AM26" s="611"/>
      <c r="AN26" s="611"/>
      <c r="AO26" s="288"/>
      <c r="AP26" s="609"/>
      <c r="AQ26" s="611"/>
      <c r="AR26" s="611"/>
      <c r="AS26" s="611"/>
      <c r="AT26" s="620"/>
      <c r="AU26" s="620"/>
      <c r="AV26" s="610"/>
      <c r="AW26" s="620"/>
      <c r="AX26" s="611"/>
      <c r="AY26" s="611"/>
      <c r="AZ26" s="620"/>
      <c r="BA26" s="620"/>
      <c r="BB26" s="611"/>
      <c r="BC26" s="611"/>
      <c r="BD26" s="620"/>
      <c r="BE26" s="611"/>
      <c r="BF26" s="288"/>
      <c r="BG26" s="288"/>
      <c r="BI26" s="616"/>
      <c r="BJ26" s="617"/>
      <c r="BK26" s="617"/>
      <c r="BM26" s="617"/>
      <c r="BN26" s="617"/>
      <c r="BO26" s="617"/>
      <c r="BP26" s="618"/>
      <c r="BR26" s="617"/>
      <c r="BS26" s="619"/>
      <c r="BT26" s="610"/>
      <c r="BU26" s="610"/>
      <c r="BV26" s="610"/>
      <c r="BW26" s="610"/>
      <c r="BX26" s="610"/>
      <c r="BY26" s="610"/>
      <c r="BZ26" s="610"/>
      <c r="CA26" s="610"/>
      <c r="CD26" s="610"/>
      <c r="CE26" s="620"/>
      <c r="CF26" s="288"/>
      <c r="CG26" s="609"/>
      <c r="CH26" s="288"/>
      <c r="CI26" s="288"/>
      <c r="CJ26" s="620"/>
      <c r="CK26" s="620"/>
      <c r="CL26" s="620"/>
      <c r="CM26" s="620"/>
      <c r="CN26" s="288"/>
      <c r="CO26" s="288"/>
      <c r="CP26" s="611"/>
      <c r="CQ26" s="611"/>
      <c r="CR26" s="611"/>
    </row>
    <row r="27" spans="1:96" s="615" customFormat="1" ht="10.5">
      <c r="A27" s="288" t="s">
        <v>356</v>
      </c>
      <c r="B27" s="609" t="s">
        <v>249</v>
      </c>
      <c r="C27" s="610">
        <f aca="true" t="shared" si="20" ref="C27:D30">E27+G27+I27+K27</f>
        <v>130</v>
      </c>
      <c r="D27" s="610">
        <f t="shared" si="20"/>
        <v>82</v>
      </c>
      <c r="E27" s="610"/>
      <c r="F27" s="610"/>
      <c r="G27" s="610">
        <v>100</v>
      </c>
      <c r="H27" s="610">
        <v>78</v>
      </c>
      <c r="I27" s="610">
        <v>30</v>
      </c>
      <c r="J27" s="610">
        <v>4</v>
      </c>
      <c r="K27" s="610"/>
      <c r="L27" s="610">
        <v>0</v>
      </c>
      <c r="M27" s="610">
        <v>0</v>
      </c>
      <c r="N27" s="610">
        <v>0</v>
      </c>
      <c r="O27" s="610">
        <v>90</v>
      </c>
      <c r="P27" s="610">
        <f t="shared" si="5"/>
        <v>83.1</v>
      </c>
      <c r="Q27" s="611">
        <v>90</v>
      </c>
      <c r="R27" s="611">
        <v>83.1</v>
      </c>
      <c r="S27" s="612"/>
      <c r="T27" s="612">
        <v>0</v>
      </c>
      <c r="U27" s="288" t="s">
        <v>356</v>
      </c>
      <c r="V27" s="609" t="s">
        <v>249</v>
      </c>
      <c r="W27" s="611"/>
      <c r="X27" s="611"/>
      <c r="Y27" s="611"/>
      <c r="Z27" s="611"/>
      <c r="AA27" s="611"/>
      <c r="AB27" s="611"/>
      <c r="AC27" s="611"/>
      <c r="AD27" s="611"/>
      <c r="AE27" s="611">
        <f aca="true" t="shared" si="21" ref="AE27:AF30">C27+M27+O27</f>
        <v>220</v>
      </c>
      <c r="AF27" s="611">
        <f t="shared" si="21"/>
        <v>165.1</v>
      </c>
      <c r="AG27" s="611">
        <v>100</v>
      </c>
      <c r="AH27" s="611">
        <v>5.5</v>
      </c>
      <c r="AI27" s="611">
        <v>20</v>
      </c>
      <c r="AJ27" s="611">
        <v>0</v>
      </c>
      <c r="AK27" s="614">
        <v>130</v>
      </c>
      <c r="AL27" s="612">
        <v>0</v>
      </c>
      <c r="AM27" s="611">
        <f t="shared" si="2"/>
        <v>250</v>
      </c>
      <c r="AN27" s="611">
        <f t="shared" si="2"/>
        <v>5.5</v>
      </c>
      <c r="AO27" s="288" t="s">
        <v>356</v>
      </c>
      <c r="AP27" s="609" t="s">
        <v>249</v>
      </c>
      <c r="AQ27" s="611">
        <f aca="true" t="shared" si="22" ref="AQ27:AR30">AE27+AM27</f>
        <v>470</v>
      </c>
      <c r="AR27" s="611">
        <f t="shared" si="22"/>
        <v>170.6</v>
      </c>
      <c r="AS27" s="611">
        <f t="shared" si="6"/>
        <v>36.29787234042553</v>
      </c>
      <c r="AT27" s="610"/>
      <c r="AU27" s="610"/>
      <c r="AV27" s="610"/>
      <c r="AW27" s="610"/>
      <c r="AX27" s="611"/>
      <c r="AY27" s="611"/>
      <c r="AZ27" s="611"/>
      <c r="BA27" s="611"/>
      <c r="BB27" s="611"/>
      <c r="BC27" s="611"/>
      <c r="BD27" s="611"/>
      <c r="BE27" s="611"/>
      <c r="BF27" s="288"/>
      <c r="BG27" s="288"/>
      <c r="BH27" s="615" t="s">
        <v>356</v>
      </c>
      <c r="BI27" s="616" t="s">
        <v>249</v>
      </c>
      <c r="BJ27" s="617">
        <f t="shared" si="7"/>
        <v>0</v>
      </c>
      <c r="BK27" s="617">
        <f t="shared" si="7"/>
        <v>0</v>
      </c>
      <c r="BM27" s="617">
        <f aca="true" t="shared" si="23" ref="BM27:BN30">AQ27+BJ27</f>
        <v>470</v>
      </c>
      <c r="BN27" s="617">
        <f t="shared" si="23"/>
        <v>170.6</v>
      </c>
      <c r="BO27" s="617">
        <f t="shared" si="8"/>
        <v>36.29787234042553</v>
      </c>
      <c r="BP27" s="618">
        <v>130</v>
      </c>
      <c r="BQ27" s="617">
        <v>102.9</v>
      </c>
      <c r="BR27" s="617">
        <v>400</v>
      </c>
      <c r="BS27" s="619"/>
      <c r="BT27" s="610"/>
      <c r="BU27" s="610"/>
      <c r="BV27" s="610">
        <f t="shared" si="9"/>
        <v>530</v>
      </c>
      <c r="BW27" s="610">
        <f t="shared" si="9"/>
        <v>102.9</v>
      </c>
      <c r="BX27" s="610">
        <f t="shared" si="10"/>
        <v>1000</v>
      </c>
      <c r="BY27" s="610">
        <f t="shared" si="10"/>
        <v>273.5</v>
      </c>
      <c r="BZ27" s="610">
        <f t="shared" si="11"/>
        <v>27.35</v>
      </c>
      <c r="CA27" s="610"/>
      <c r="CD27" s="610"/>
      <c r="CE27" s="610"/>
      <c r="CF27" s="288"/>
      <c r="CG27" s="609"/>
      <c r="CH27" s="288"/>
      <c r="CI27" s="288"/>
      <c r="CJ27" s="611"/>
      <c r="CK27" s="611"/>
      <c r="CL27" s="611"/>
      <c r="CM27" s="611"/>
      <c r="CN27" s="288"/>
      <c r="CO27" s="288"/>
      <c r="CP27" s="611"/>
      <c r="CQ27" s="611"/>
      <c r="CR27" s="611"/>
    </row>
    <row r="28" spans="1:96" s="615" customFormat="1" ht="10.5">
      <c r="A28" s="288" t="s">
        <v>357</v>
      </c>
      <c r="B28" s="609" t="s">
        <v>250</v>
      </c>
      <c r="C28" s="610">
        <f t="shared" si="20"/>
        <v>273</v>
      </c>
      <c r="D28" s="610">
        <f t="shared" si="20"/>
        <v>10</v>
      </c>
      <c r="E28" s="610"/>
      <c r="F28" s="610"/>
      <c r="G28" s="610">
        <v>230</v>
      </c>
      <c r="H28" s="610">
        <v>10</v>
      </c>
      <c r="I28" s="610">
        <v>43</v>
      </c>
      <c r="J28" s="610">
        <v>0</v>
      </c>
      <c r="K28" s="610"/>
      <c r="L28" s="610">
        <v>0</v>
      </c>
      <c r="M28" s="610"/>
      <c r="N28" s="610"/>
      <c r="O28" s="610">
        <v>870</v>
      </c>
      <c r="P28" s="610">
        <f t="shared" si="5"/>
        <v>360.4</v>
      </c>
      <c r="Q28" s="611">
        <v>70</v>
      </c>
      <c r="R28" s="611">
        <v>210.4</v>
      </c>
      <c r="S28" s="612"/>
      <c r="T28" s="612">
        <v>0</v>
      </c>
      <c r="U28" s="288" t="s">
        <v>357</v>
      </c>
      <c r="V28" s="609" t="s">
        <v>250</v>
      </c>
      <c r="W28" s="611">
        <v>800</v>
      </c>
      <c r="X28" s="611">
        <v>150</v>
      </c>
      <c r="Y28" s="611"/>
      <c r="Z28" s="611"/>
      <c r="AA28" s="611"/>
      <c r="AB28" s="611"/>
      <c r="AC28" s="611"/>
      <c r="AD28" s="611"/>
      <c r="AE28" s="611">
        <f t="shared" si="21"/>
        <v>1143</v>
      </c>
      <c r="AF28" s="611">
        <f t="shared" si="21"/>
        <v>370.4</v>
      </c>
      <c r="AG28" s="611">
        <v>100</v>
      </c>
      <c r="AH28" s="611">
        <v>75</v>
      </c>
      <c r="AI28" s="611">
        <v>20</v>
      </c>
      <c r="AJ28" s="611">
        <v>0</v>
      </c>
      <c r="AK28" s="614">
        <v>180</v>
      </c>
      <c r="AL28" s="612">
        <v>0</v>
      </c>
      <c r="AM28" s="611">
        <f t="shared" si="2"/>
        <v>300</v>
      </c>
      <c r="AN28" s="611">
        <f t="shared" si="2"/>
        <v>75</v>
      </c>
      <c r="AO28" s="288" t="s">
        <v>357</v>
      </c>
      <c r="AP28" s="609" t="s">
        <v>250</v>
      </c>
      <c r="AQ28" s="611">
        <f t="shared" si="22"/>
        <v>1443</v>
      </c>
      <c r="AR28" s="611">
        <f t="shared" si="22"/>
        <v>445.4</v>
      </c>
      <c r="AS28" s="611">
        <f t="shared" si="6"/>
        <v>30.866250866250866</v>
      </c>
      <c r="AT28" s="610"/>
      <c r="AU28" s="610"/>
      <c r="AV28" s="611"/>
      <c r="AW28" s="610"/>
      <c r="AX28" s="611"/>
      <c r="AY28" s="611"/>
      <c r="AZ28" s="611"/>
      <c r="BA28" s="611"/>
      <c r="BB28" s="611"/>
      <c r="BC28" s="611"/>
      <c r="BD28" s="611"/>
      <c r="BE28" s="611"/>
      <c r="BF28" s="288"/>
      <c r="BG28" s="288"/>
      <c r="BH28" s="615" t="s">
        <v>357</v>
      </c>
      <c r="BI28" s="616" t="s">
        <v>250</v>
      </c>
      <c r="BJ28" s="617">
        <f t="shared" si="7"/>
        <v>0</v>
      </c>
      <c r="BK28" s="617">
        <f t="shared" si="7"/>
        <v>0</v>
      </c>
      <c r="BM28" s="617">
        <f t="shared" si="23"/>
        <v>1443</v>
      </c>
      <c r="BN28" s="617">
        <f t="shared" si="23"/>
        <v>445.4</v>
      </c>
      <c r="BO28" s="617">
        <f t="shared" si="8"/>
        <v>30.866250866250866</v>
      </c>
      <c r="BP28" s="618">
        <v>180</v>
      </c>
      <c r="BQ28" s="617">
        <v>23</v>
      </c>
      <c r="BR28" s="617">
        <v>0</v>
      </c>
      <c r="BS28" s="619">
        <v>0</v>
      </c>
      <c r="BT28" s="610"/>
      <c r="BU28" s="610"/>
      <c r="BV28" s="610">
        <f t="shared" si="9"/>
        <v>180</v>
      </c>
      <c r="BW28" s="610">
        <f t="shared" si="9"/>
        <v>23</v>
      </c>
      <c r="BX28" s="610">
        <f t="shared" si="10"/>
        <v>1623</v>
      </c>
      <c r="BY28" s="610">
        <f t="shared" si="10"/>
        <v>468.4</v>
      </c>
      <c r="BZ28" s="610">
        <f t="shared" si="11"/>
        <v>28.860135551447936</v>
      </c>
      <c r="CA28" s="610"/>
      <c r="CD28" s="611"/>
      <c r="CE28" s="610"/>
      <c r="CF28" s="288"/>
      <c r="CG28" s="609"/>
      <c r="CH28" s="288"/>
      <c r="CI28" s="288"/>
      <c r="CJ28" s="611"/>
      <c r="CK28" s="611"/>
      <c r="CL28" s="611"/>
      <c r="CM28" s="611"/>
      <c r="CN28" s="288"/>
      <c r="CO28" s="288"/>
      <c r="CP28" s="611"/>
      <c r="CQ28" s="611"/>
      <c r="CR28" s="611"/>
    </row>
    <row r="29" spans="1:96" s="615" customFormat="1" ht="10.5">
      <c r="A29" s="288" t="s">
        <v>358</v>
      </c>
      <c r="B29" s="609" t="s">
        <v>251</v>
      </c>
      <c r="C29" s="610">
        <f t="shared" si="20"/>
        <v>352</v>
      </c>
      <c r="D29" s="610">
        <f t="shared" si="20"/>
        <v>312.8</v>
      </c>
      <c r="E29" s="610"/>
      <c r="F29" s="610"/>
      <c r="G29" s="610">
        <v>316</v>
      </c>
      <c r="H29" s="610">
        <v>304.8</v>
      </c>
      <c r="I29" s="610">
        <v>36</v>
      </c>
      <c r="J29" s="610">
        <v>8</v>
      </c>
      <c r="K29" s="610"/>
      <c r="L29" s="610"/>
      <c r="M29" s="610">
        <v>0</v>
      </c>
      <c r="N29" s="610">
        <v>18</v>
      </c>
      <c r="O29" s="610">
        <v>1136</v>
      </c>
      <c r="P29" s="610">
        <f t="shared" si="5"/>
        <v>1908</v>
      </c>
      <c r="Q29" s="611">
        <v>136</v>
      </c>
      <c r="R29" s="611">
        <v>140.7</v>
      </c>
      <c r="S29" s="612"/>
      <c r="T29" s="612"/>
      <c r="U29" s="288" t="s">
        <v>358</v>
      </c>
      <c r="V29" s="609" t="s">
        <v>251</v>
      </c>
      <c r="W29" s="611">
        <v>1000</v>
      </c>
      <c r="X29" s="611">
        <v>1767.3</v>
      </c>
      <c r="Y29" s="611"/>
      <c r="Z29" s="611"/>
      <c r="AA29" s="611"/>
      <c r="AB29" s="611"/>
      <c r="AC29" s="611"/>
      <c r="AD29" s="611"/>
      <c r="AE29" s="611">
        <f t="shared" si="21"/>
        <v>1488</v>
      </c>
      <c r="AF29" s="611">
        <f t="shared" si="21"/>
        <v>2238.8</v>
      </c>
      <c r="AG29" s="611">
        <v>116</v>
      </c>
      <c r="AH29" s="611">
        <v>0</v>
      </c>
      <c r="AI29" s="611">
        <v>0</v>
      </c>
      <c r="AJ29" s="611">
        <v>0</v>
      </c>
      <c r="AK29" s="614">
        <v>250</v>
      </c>
      <c r="AL29" s="612">
        <v>0</v>
      </c>
      <c r="AM29" s="611">
        <f t="shared" si="2"/>
        <v>366</v>
      </c>
      <c r="AN29" s="611">
        <f t="shared" si="2"/>
        <v>0</v>
      </c>
      <c r="AO29" s="288" t="s">
        <v>358</v>
      </c>
      <c r="AP29" s="609" t="s">
        <v>251</v>
      </c>
      <c r="AQ29" s="611">
        <f t="shared" si="22"/>
        <v>1854</v>
      </c>
      <c r="AR29" s="611">
        <f t="shared" si="22"/>
        <v>2238.8</v>
      </c>
      <c r="AS29" s="611">
        <f t="shared" si="6"/>
        <v>120.75512405609494</v>
      </c>
      <c r="AT29" s="610"/>
      <c r="AU29" s="610"/>
      <c r="AV29" s="610"/>
      <c r="AW29" s="610"/>
      <c r="AX29" s="611"/>
      <c r="AY29" s="611"/>
      <c r="AZ29" s="611"/>
      <c r="BA29" s="611"/>
      <c r="BB29" s="611"/>
      <c r="BC29" s="611"/>
      <c r="BD29" s="611"/>
      <c r="BE29" s="611"/>
      <c r="BF29" s="288"/>
      <c r="BG29" s="288"/>
      <c r="BH29" s="615" t="s">
        <v>358</v>
      </c>
      <c r="BI29" s="616" t="s">
        <v>251</v>
      </c>
      <c r="BJ29" s="617">
        <f t="shared" si="7"/>
        <v>0</v>
      </c>
      <c r="BK29" s="617">
        <f t="shared" si="7"/>
        <v>0</v>
      </c>
      <c r="BM29" s="617">
        <f t="shared" si="23"/>
        <v>1854</v>
      </c>
      <c r="BN29" s="617">
        <f t="shared" si="23"/>
        <v>2238.8</v>
      </c>
      <c r="BO29" s="617">
        <f t="shared" si="8"/>
        <v>120.75512405609494</v>
      </c>
      <c r="BP29" s="618">
        <v>230</v>
      </c>
      <c r="BQ29" s="617">
        <v>390.3</v>
      </c>
      <c r="BR29" s="617">
        <v>400</v>
      </c>
      <c r="BS29" s="619">
        <v>912.1</v>
      </c>
      <c r="BT29" s="610"/>
      <c r="BU29" s="610"/>
      <c r="BV29" s="610">
        <f t="shared" si="9"/>
        <v>630</v>
      </c>
      <c r="BW29" s="610">
        <f t="shared" si="9"/>
        <v>1302.4</v>
      </c>
      <c r="BX29" s="610">
        <f t="shared" si="10"/>
        <v>2484</v>
      </c>
      <c r="BY29" s="610">
        <f t="shared" si="10"/>
        <v>3541.2000000000003</v>
      </c>
      <c r="BZ29" s="610">
        <f t="shared" si="11"/>
        <v>142.56038647342996</v>
      </c>
      <c r="CA29" s="610"/>
      <c r="CD29" s="610"/>
      <c r="CE29" s="610"/>
      <c r="CF29" s="288"/>
      <c r="CG29" s="609"/>
      <c r="CH29" s="288"/>
      <c r="CI29" s="288"/>
      <c r="CJ29" s="611"/>
      <c r="CK29" s="611"/>
      <c r="CL29" s="611"/>
      <c r="CM29" s="611"/>
      <c r="CN29" s="288"/>
      <c r="CO29" s="288"/>
      <c r="CP29" s="611"/>
      <c r="CQ29" s="611"/>
      <c r="CR29" s="611"/>
    </row>
    <row r="30" spans="1:96" s="615" customFormat="1" ht="10.5">
      <c r="A30" s="288" t="s">
        <v>359</v>
      </c>
      <c r="B30" s="609" t="s">
        <v>252</v>
      </c>
      <c r="C30" s="610">
        <f t="shared" si="20"/>
        <v>253</v>
      </c>
      <c r="D30" s="610">
        <f t="shared" si="20"/>
        <v>323.9</v>
      </c>
      <c r="E30" s="610"/>
      <c r="F30" s="610"/>
      <c r="G30" s="610">
        <v>210</v>
      </c>
      <c r="H30" s="610">
        <v>293.9</v>
      </c>
      <c r="I30" s="610">
        <v>43</v>
      </c>
      <c r="J30" s="610">
        <v>30</v>
      </c>
      <c r="K30" s="610"/>
      <c r="L30" s="610"/>
      <c r="M30" s="610">
        <v>0</v>
      </c>
      <c r="N30" s="610">
        <v>4</v>
      </c>
      <c r="O30" s="610">
        <v>1450</v>
      </c>
      <c r="P30" s="610">
        <f t="shared" si="5"/>
        <v>1416.4</v>
      </c>
      <c r="Q30" s="611">
        <v>120</v>
      </c>
      <c r="R30" s="611">
        <v>262.9</v>
      </c>
      <c r="S30" s="612"/>
      <c r="T30" s="612"/>
      <c r="U30" s="288" t="s">
        <v>359</v>
      </c>
      <c r="V30" s="609" t="s">
        <v>252</v>
      </c>
      <c r="W30" s="611">
        <v>1330</v>
      </c>
      <c r="X30" s="611">
        <v>1153.5</v>
      </c>
      <c r="Y30" s="611"/>
      <c r="Z30" s="611"/>
      <c r="AA30" s="611"/>
      <c r="AB30" s="611"/>
      <c r="AC30" s="611"/>
      <c r="AD30" s="611"/>
      <c r="AE30" s="611">
        <f t="shared" si="21"/>
        <v>1703</v>
      </c>
      <c r="AF30" s="611">
        <f t="shared" si="21"/>
        <v>1744.3000000000002</v>
      </c>
      <c r="AG30" s="611">
        <v>100</v>
      </c>
      <c r="AH30" s="611">
        <v>143.7</v>
      </c>
      <c r="AI30" s="611">
        <v>20</v>
      </c>
      <c r="AJ30" s="611">
        <v>0</v>
      </c>
      <c r="AK30" s="614">
        <v>100</v>
      </c>
      <c r="AL30" s="612">
        <v>62.8</v>
      </c>
      <c r="AM30" s="611">
        <f t="shared" si="2"/>
        <v>220</v>
      </c>
      <c r="AN30" s="611">
        <f t="shared" si="2"/>
        <v>206.5</v>
      </c>
      <c r="AO30" s="288" t="s">
        <v>359</v>
      </c>
      <c r="AP30" s="609" t="s">
        <v>252</v>
      </c>
      <c r="AQ30" s="611">
        <f t="shared" si="22"/>
        <v>1923</v>
      </c>
      <c r="AR30" s="611">
        <f t="shared" si="22"/>
        <v>1950.8000000000002</v>
      </c>
      <c r="AS30" s="611">
        <f t="shared" si="6"/>
        <v>101.44565782631305</v>
      </c>
      <c r="AT30" s="610"/>
      <c r="AU30" s="610"/>
      <c r="AV30" s="610"/>
      <c r="AW30" s="610"/>
      <c r="AX30" s="611"/>
      <c r="AY30" s="611"/>
      <c r="AZ30" s="611"/>
      <c r="BA30" s="611"/>
      <c r="BB30" s="620"/>
      <c r="BC30" s="620"/>
      <c r="BD30" s="611"/>
      <c r="BE30" s="611"/>
      <c r="BF30" s="288"/>
      <c r="BG30" s="288"/>
      <c r="BH30" s="615" t="s">
        <v>359</v>
      </c>
      <c r="BI30" s="616" t="s">
        <v>252</v>
      </c>
      <c r="BJ30" s="617">
        <f t="shared" si="7"/>
        <v>0</v>
      </c>
      <c r="BK30" s="617">
        <f t="shared" si="7"/>
        <v>0</v>
      </c>
      <c r="BM30" s="617">
        <f t="shared" si="23"/>
        <v>1923</v>
      </c>
      <c r="BN30" s="617">
        <f t="shared" si="23"/>
        <v>1950.8000000000002</v>
      </c>
      <c r="BO30" s="617">
        <f t="shared" si="8"/>
        <v>101.44565782631305</v>
      </c>
      <c r="BP30" s="618">
        <v>230</v>
      </c>
      <c r="BQ30" s="617">
        <v>737.6</v>
      </c>
      <c r="BR30" s="617">
        <v>1000</v>
      </c>
      <c r="BS30" s="619">
        <v>1032.5</v>
      </c>
      <c r="BT30" s="610"/>
      <c r="BU30" s="610"/>
      <c r="BV30" s="610">
        <f t="shared" si="9"/>
        <v>1230</v>
      </c>
      <c r="BW30" s="610">
        <f t="shared" si="9"/>
        <v>1770.1</v>
      </c>
      <c r="BX30" s="610">
        <f t="shared" si="10"/>
        <v>3153</v>
      </c>
      <c r="BY30" s="610">
        <f t="shared" si="10"/>
        <v>3720.9</v>
      </c>
      <c r="BZ30" s="610">
        <f t="shared" si="11"/>
        <v>118.01141769743101</v>
      </c>
      <c r="CA30" s="610"/>
      <c r="CD30" s="610"/>
      <c r="CE30" s="610"/>
      <c r="CF30" s="288"/>
      <c r="CG30" s="609"/>
      <c r="CH30" s="288"/>
      <c r="CI30" s="288"/>
      <c r="CJ30" s="611"/>
      <c r="CK30" s="611"/>
      <c r="CL30" s="611"/>
      <c r="CM30" s="611"/>
      <c r="CN30" s="288"/>
      <c r="CO30" s="288"/>
      <c r="CP30" s="611"/>
      <c r="CQ30" s="611"/>
      <c r="CR30" s="611"/>
    </row>
    <row r="31" spans="1:96" s="615" customFormat="1" ht="10.5">
      <c r="A31" s="288"/>
      <c r="B31" s="609"/>
      <c r="C31" s="610"/>
      <c r="D31" s="610"/>
      <c r="E31" s="610"/>
      <c r="F31" s="610"/>
      <c r="G31" s="620"/>
      <c r="H31" s="620"/>
      <c r="I31" s="620"/>
      <c r="J31" s="620"/>
      <c r="K31" s="610"/>
      <c r="L31" s="620"/>
      <c r="M31" s="610"/>
      <c r="N31" s="620"/>
      <c r="O31" s="610"/>
      <c r="P31" s="610"/>
      <c r="Q31" s="611"/>
      <c r="R31" s="611"/>
      <c r="S31" s="586"/>
      <c r="T31" s="586"/>
      <c r="U31" s="288"/>
      <c r="V31" s="609"/>
      <c r="W31" s="611"/>
      <c r="X31" s="620"/>
      <c r="Y31" s="611"/>
      <c r="Z31" s="620"/>
      <c r="AA31" s="620"/>
      <c r="AB31" s="620"/>
      <c r="AC31" s="620"/>
      <c r="AD31" s="620"/>
      <c r="AE31" s="611"/>
      <c r="AF31" s="611"/>
      <c r="AG31" s="620"/>
      <c r="AH31" s="620"/>
      <c r="AI31" s="620"/>
      <c r="AJ31" s="611"/>
      <c r="AK31" s="614"/>
      <c r="AL31" s="586"/>
      <c r="AM31" s="611"/>
      <c r="AN31" s="611"/>
      <c r="AO31" s="288"/>
      <c r="AP31" s="609"/>
      <c r="AQ31" s="611"/>
      <c r="AR31" s="611"/>
      <c r="AS31" s="611"/>
      <c r="AT31" s="620"/>
      <c r="AU31" s="620"/>
      <c r="AV31" s="610"/>
      <c r="AW31" s="620"/>
      <c r="AX31" s="611"/>
      <c r="AY31" s="611"/>
      <c r="AZ31" s="620"/>
      <c r="BA31" s="620"/>
      <c r="BB31" s="611"/>
      <c r="BC31" s="611"/>
      <c r="BD31" s="620"/>
      <c r="BE31" s="611"/>
      <c r="BF31" s="288"/>
      <c r="BG31" s="288"/>
      <c r="BI31" s="616"/>
      <c r="BJ31" s="617"/>
      <c r="BK31" s="617"/>
      <c r="BM31" s="617"/>
      <c r="BN31" s="617"/>
      <c r="BO31" s="617"/>
      <c r="BP31" s="618"/>
      <c r="BS31" s="619"/>
      <c r="BT31" s="610"/>
      <c r="BU31" s="610"/>
      <c r="BV31" s="610"/>
      <c r="BW31" s="610"/>
      <c r="BX31" s="610"/>
      <c r="BY31" s="610"/>
      <c r="BZ31" s="610"/>
      <c r="CA31" s="610"/>
      <c r="CD31" s="610"/>
      <c r="CE31" s="620"/>
      <c r="CF31" s="288"/>
      <c r="CG31" s="609"/>
      <c r="CH31" s="288"/>
      <c r="CI31" s="288"/>
      <c r="CJ31" s="620"/>
      <c r="CK31" s="620"/>
      <c r="CL31" s="620"/>
      <c r="CM31" s="620"/>
      <c r="CN31" s="288"/>
      <c r="CO31" s="288"/>
      <c r="CP31" s="611"/>
      <c r="CQ31" s="611"/>
      <c r="CR31" s="611"/>
    </row>
    <row r="32" spans="1:96" s="615" customFormat="1" ht="10.5">
      <c r="A32" s="288" t="s">
        <v>360</v>
      </c>
      <c r="B32" s="609" t="s">
        <v>253</v>
      </c>
      <c r="C32" s="610">
        <f aca="true" t="shared" si="24" ref="C32:D36">E32+G32+I32+K32</f>
        <v>130</v>
      </c>
      <c r="D32" s="610">
        <f t="shared" si="24"/>
        <v>85</v>
      </c>
      <c r="E32" s="610"/>
      <c r="F32" s="610"/>
      <c r="G32" s="610">
        <v>100</v>
      </c>
      <c r="H32" s="610">
        <v>85</v>
      </c>
      <c r="I32" s="610">
        <v>30</v>
      </c>
      <c r="J32" s="610">
        <v>0</v>
      </c>
      <c r="K32" s="610"/>
      <c r="L32" s="610"/>
      <c r="M32" s="610"/>
      <c r="N32" s="610"/>
      <c r="O32" s="610">
        <v>1620</v>
      </c>
      <c r="P32" s="610">
        <f t="shared" si="5"/>
        <v>4359.8</v>
      </c>
      <c r="Q32" s="611">
        <v>50</v>
      </c>
      <c r="R32" s="611">
        <v>280.6</v>
      </c>
      <c r="S32" s="612"/>
      <c r="T32" s="612"/>
      <c r="U32" s="288" t="s">
        <v>360</v>
      </c>
      <c r="V32" s="609" t="s">
        <v>253</v>
      </c>
      <c r="W32" s="611">
        <v>1370</v>
      </c>
      <c r="X32" s="611">
        <v>4064.2</v>
      </c>
      <c r="Y32" s="611"/>
      <c r="Z32" s="611"/>
      <c r="AA32" s="611"/>
      <c r="AB32" s="611">
        <v>15</v>
      </c>
      <c r="AC32" s="611">
        <v>200</v>
      </c>
      <c r="AD32" s="611"/>
      <c r="AE32" s="611">
        <f aca="true" t="shared" si="25" ref="AE32:AF36">C32+M32+O32</f>
        <v>1750</v>
      </c>
      <c r="AF32" s="611">
        <f>D32+N32+P32</f>
        <v>4444.8</v>
      </c>
      <c r="AG32" s="611">
        <v>100</v>
      </c>
      <c r="AH32" s="611">
        <v>182.8</v>
      </c>
      <c r="AI32" s="611">
        <v>20</v>
      </c>
      <c r="AJ32" s="611"/>
      <c r="AK32" s="614">
        <v>80</v>
      </c>
      <c r="AL32" s="612">
        <v>0</v>
      </c>
      <c r="AM32" s="611">
        <f t="shared" si="2"/>
        <v>200</v>
      </c>
      <c r="AN32" s="611">
        <f t="shared" si="2"/>
        <v>182.8</v>
      </c>
      <c r="AO32" s="288" t="s">
        <v>360</v>
      </c>
      <c r="AP32" s="609" t="s">
        <v>253</v>
      </c>
      <c r="AQ32" s="611">
        <f aca="true" t="shared" si="26" ref="AQ32:AR36">AE32+AM32</f>
        <v>1950</v>
      </c>
      <c r="AR32" s="611">
        <f t="shared" si="26"/>
        <v>4627.6</v>
      </c>
      <c r="AS32" s="611">
        <f t="shared" si="6"/>
        <v>237.31282051282054</v>
      </c>
      <c r="AT32" s="610"/>
      <c r="AU32" s="610"/>
      <c r="AV32" s="610"/>
      <c r="AW32" s="610"/>
      <c r="AX32" s="611"/>
      <c r="AY32" s="611"/>
      <c r="AZ32" s="611"/>
      <c r="BA32" s="611"/>
      <c r="BB32" s="611"/>
      <c r="BC32" s="611"/>
      <c r="BD32" s="611"/>
      <c r="BE32" s="611"/>
      <c r="BF32" s="288"/>
      <c r="BG32" s="288"/>
      <c r="BH32" s="615" t="s">
        <v>360</v>
      </c>
      <c r="BI32" s="616" t="s">
        <v>253</v>
      </c>
      <c r="BJ32" s="617">
        <f t="shared" si="7"/>
        <v>0</v>
      </c>
      <c r="BK32" s="617">
        <f t="shared" si="7"/>
        <v>0</v>
      </c>
      <c r="BM32" s="617">
        <f aca="true" t="shared" si="27" ref="BM32:BN36">AQ32+BJ32</f>
        <v>1950</v>
      </c>
      <c r="BN32" s="617">
        <f t="shared" si="27"/>
        <v>4627.6</v>
      </c>
      <c r="BO32" s="617">
        <f t="shared" si="8"/>
        <v>237.31282051282054</v>
      </c>
      <c r="BP32" s="618">
        <v>90</v>
      </c>
      <c r="BQ32" s="617">
        <v>143</v>
      </c>
      <c r="BR32" s="617">
        <v>20</v>
      </c>
      <c r="BS32" s="619">
        <v>20</v>
      </c>
      <c r="BT32" s="610"/>
      <c r="BU32" s="610"/>
      <c r="BV32" s="610">
        <f t="shared" si="9"/>
        <v>110</v>
      </c>
      <c r="BW32" s="610">
        <f t="shared" si="9"/>
        <v>163</v>
      </c>
      <c r="BX32" s="610">
        <f t="shared" si="10"/>
        <v>2060</v>
      </c>
      <c r="BY32" s="610">
        <f t="shared" si="10"/>
        <v>4790.6</v>
      </c>
      <c r="BZ32" s="610">
        <f t="shared" si="11"/>
        <v>232.55339805825247</v>
      </c>
      <c r="CA32" s="610"/>
      <c r="CD32" s="610"/>
      <c r="CE32" s="610"/>
      <c r="CF32" s="288"/>
      <c r="CG32" s="609"/>
      <c r="CH32" s="288"/>
      <c r="CI32" s="288"/>
      <c r="CJ32" s="611"/>
      <c r="CK32" s="611"/>
      <c r="CL32" s="611"/>
      <c r="CM32" s="611"/>
      <c r="CN32" s="288"/>
      <c r="CO32" s="288"/>
      <c r="CP32" s="611"/>
      <c r="CQ32" s="611"/>
      <c r="CR32" s="611"/>
    </row>
    <row r="33" spans="1:96" s="615" customFormat="1" ht="10.5">
      <c r="A33" s="288" t="s">
        <v>361</v>
      </c>
      <c r="B33" s="609" t="s">
        <v>254</v>
      </c>
      <c r="C33" s="610">
        <f t="shared" si="24"/>
        <v>4610</v>
      </c>
      <c r="D33" s="610">
        <f t="shared" si="24"/>
        <v>7441.8</v>
      </c>
      <c r="E33" s="610"/>
      <c r="F33" s="610"/>
      <c r="G33" s="610">
        <v>3510</v>
      </c>
      <c r="H33" s="610">
        <v>6845.8</v>
      </c>
      <c r="I33" s="610">
        <v>1100</v>
      </c>
      <c r="J33" s="610">
        <v>596</v>
      </c>
      <c r="K33" s="610"/>
      <c r="L33" s="610"/>
      <c r="M33" s="610">
        <v>0</v>
      </c>
      <c r="N33" s="610">
        <v>14.8</v>
      </c>
      <c r="O33" s="610">
        <v>3760</v>
      </c>
      <c r="P33" s="610">
        <f t="shared" si="5"/>
        <v>4633.1</v>
      </c>
      <c r="Q33" s="611">
        <v>1000</v>
      </c>
      <c r="R33" s="611">
        <v>2227.2</v>
      </c>
      <c r="S33" s="612"/>
      <c r="T33" s="612"/>
      <c r="U33" s="288" t="s">
        <v>361</v>
      </c>
      <c r="V33" s="609" t="s">
        <v>254</v>
      </c>
      <c r="W33" s="611"/>
      <c r="X33" s="611"/>
      <c r="Y33" s="611"/>
      <c r="Z33" s="611"/>
      <c r="AA33" s="611">
        <v>1060</v>
      </c>
      <c r="AB33" s="611">
        <v>1020</v>
      </c>
      <c r="AC33" s="611">
        <v>1700</v>
      </c>
      <c r="AD33" s="611">
        <v>1385.9</v>
      </c>
      <c r="AE33" s="611">
        <f t="shared" si="25"/>
        <v>8370</v>
      </c>
      <c r="AF33" s="611">
        <f>D33+N33+P33</f>
        <v>12089.7</v>
      </c>
      <c r="AG33" s="611">
        <v>100</v>
      </c>
      <c r="AH33" s="611">
        <v>123.9</v>
      </c>
      <c r="AI33" s="611">
        <v>100</v>
      </c>
      <c r="AJ33" s="611">
        <v>279</v>
      </c>
      <c r="AK33" s="614">
        <v>400</v>
      </c>
      <c r="AL33" s="612">
        <v>281.2</v>
      </c>
      <c r="AM33" s="611">
        <f t="shared" si="2"/>
        <v>600</v>
      </c>
      <c r="AN33" s="611">
        <f t="shared" si="2"/>
        <v>684.0999999999999</v>
      </c>
      <c r="AO33" s="288" t="s">
        <v>361</v>
      </c>
      <c r="AP33" s="609" t="s">
        <v>254</v>
      </c>
      <c r="AQ33" s="611">
        <f t="shared" si="26"/>
        <v>8970</v>
      </c>
      <c r="AR33" s="611">
        <f t="shared" si="26"/>
        <v>12773.800000000001</v>
      </c>
      <c r="AS33" s="611">
        <f t="shared" si="6"/>
        <v>142.40579710144928</v>
      </c>
      <c r="AT33" s="610"/>
      <c r="AU33" s="610"/>
      <c r="AV33" s="611"/>
      <c r="AW33" s="610"/>
      <c r="AX33" s="611"/>
      <c r="AY33" s="611"/>
      <c r="AZ33" s="611"/>
      <c r="BA33" s="611"/>
      <c r="BB33" s="611"/>
      <c r="BC33" s="611"/>
      <c r="BD33" s="611"/>
      <c r="BE33" s="611"/>
      <c r="BF33" s="288"/>
      <c r="BG33" s="288"/>
      <c r="BH33" s="615" t="s">
        <v>361</v>
      </c>
      <c r="BI33" s="616" t="s">
        <v>254</v>
      </c>
      <c r="BJ33" s="617">
        <f t="shared" si="7"/>
        <v>0</v>
      </c>
      <c r="BK33" s="617">
        <f t="shared" si="7"/>
        <v>0</v>
      </c>
      <c r="BM33" s="617">
        <f t="shared" si="27"/>
        <v>8970</v>
      </c>
      <c r="BN33" s="617">
        <f t="shared" si="27"/>
        <v>12773.800000000001</v>
      </c>
      <c r="BO33" s="617">
        <f t="shared" si="8"/>
        <v>142.40579710144928</v>
      </c>
      <c r="BP33" s="618"/>
      <c r="BR33" s="617">
        <v>300</v>
      </c>
      <c r="BS33" s="619">
        <v>170.9</v>
      </c>
      <c r="BT33" s="610"/>
      <c r="BU33" s="610"/>
      <c r="BV33" s="610">
        <f t="shared" si="9"/>
        <v>300</v>
      </c>
      <c r="BW33" s="610">
        <f t="shared" si="9"/>
        <v>170.9</v>
      </c>
      <c r="BX33" s="610">
        <f t="shared" si="10"/>
        <v>9270</v>
      </c>
      <c r="BY33" s="610">
        <f t="shared" si="10"/>
        <v>12944.7</v>
      </c>
      <c r="BZ33" s="610">
        <f t="shared" si="11"/>
        <v>139.64077669902912</v>
      </c>
      <c r="CA33" s="610"/>
      <c r="CD33" s="611"/>
      <c r="CE33" s="610"/>
      <c r="CF33" s="288"/>
      <c r="CG33" s="609"/>
      <c r="CH33" s="288"/>
      <c r="CI33" s="288"/>
      <c r="CJ33" s="611"/>
      <c r="CK33" s="611"/>
      <c r="CL33" s="611"/>
      <c r="CM33" s="611"/>
      <c r="CN33" s="288"/>
      <c r="CO33" s="288"/>
      <c r="CP33" s="611"/>
      <c r="CQ33" s="611"/>
      <c r="CR33" s="611"/>
    </row>
    <row r="34" spans="1:96" s="615" customFormat="1" ht="10.5">
      <c r="A34" s="288" t="s">
        <v>362</v>
      </c>
      <c r="B34" s="609" t="s">
        <v>255</v>
      </c>
      <c r="C34" s="610">
        <f t="shared" si="24"/>
        <v>186</v>
      </c>
      <c r="D34" s="610">
        <f t="shared" si="24"/>
        <v>211</v>
      </c>
      <c r="E34" s="610"/>
      <c r="F34" s="610"/>
      <c r="G34" s="610">
        <v>150</v>
      </c>
      <c r="H34" s="610">
        <v>163</v>
      </c>
      <c r="I34" s="610">
        <v>36</v>
      </c>
      <c r="J34" s="610">
        <v>48</v>
      </c>
      <c r="K34" s="610"/>
      <c r="L34" s="610"/>
      <c r="M34" s="610"/>
      <c r="N34" s="610"/>
      <c r="O34" s="610">
        <v>1053</v>
      </c>
      <c r="P34" s="610">
        <f t="shared" si="5"/>
        <v>1066.2</v>
      </c>
      <c r="Q34" s="611">
        <v>166</v>
      </c>
      <c r="R34" s="611">
        <v>173.2</v>
      </c>
      <c r="S34" s="612"/>
      <c r="T34" s="612"/>
      <c r="U34" s="288" t="s">
        <v>362</v>
      </c>
      <c r="V34" s="609" t="s">
        <v>255</v>
      </c>
      <c r="W34" s="611">
        <v>875</v>
      </c>
      <c r="X34" s="611">
        <v>875</v>
      </c>
      <c r="Y34" s="611"/>
      <c r="Z34" s="611"/>
      <c r="AA34" s="611">
        <v>12</v>
      </c>
      <c r="AB34" s="611">
        <v>18</v>
      </c>
      <c r="AC34" s="611">
        <v>0</v>
      </c>
      <c r="AD34" s="611">
        <v>0</v>
      </c>
      <c r="AE34" s="611">
        <f t="shared" si="25"/>
        <v>1239</v>
      </c>
      <c r="AF34" s="611">
        <f t="shared" si="25"/>
        <v>1277.2</v>
      </c>
      <c r="AG34" s="611">
        <v>116</v>
      </c>
      <c r="AH34" s="611">
        <v>123.4</v>
      </c>
      <c r="AI34" s="611">
        <v>26</v>
      </c>
      <c r="AJ34" s="611">
        <v>26</v>
      </c>
      <c r="AK34" s="614">
        <v>250</v>
      </c>
      <c r="AL34" s="612">
        <v>263</v>
      </c>
      <c r="AM34" s="611">
        <f t="shared" si="2"/>
        <v>392</v>
      </c>
      <c r="AN34" s="611">
        <f t="shared" si="2"/>
        <v>412.4</v>
      </c>
      <c r="AO34" s="288" t="s">
        <v>362</v>
      </c>
      <c r="AP34" s="609" t="s">
        <v>255</v>
      </c>
      <c r="AQ34" s="611">
        <f t="shared" si="26"/>
        <v>1631</v>
      </c>
      <c r="AR34" s="611">
        <f t="shared" si="26"/>
        <v>1689.6</v>
      </c>
      <c r="AS34" s="611">
        <f t="shared" si="6"/>
        <v>103.59288779889637</v>
      </c>
      <c r="AT34" s="610"/>
      <c r="AU34" s="610"/>
      <c r="AV34" s="610"/>
      <c r="AW34" s="610"/>
      <c r="AX34" s="611"/>
      <c r="AY34" s="611"/>
      <c r="AZ34" s="611"/>
      <c r="BA34" s="611"/>
      <c r="BB34" s="611"/>
      <c r="BC34" s="611"/>
      <c r="BD34" s="611"/>
      <c r="BE34" s="611"/>
      <c r="BF34" s="288"/>
      <c r="BG34" s="288"/>
      <c r="BH34" s="615" t="s">
        <v>362</v>
      </c>
      <c r="BI34" s="616" t="s">
        <v>255</v>
      </c>
      <c r="BJ34" s="617">
        <f t="shared" si="7"/>
        <v>0</v>
      </c>
      <c r="BK34" s="617">
        <f>AU34+AW34+AY34+BA34+BC34+BE34+BG34</f>
        <v>0</v>
      </c>
      <c r="BM34" s="617">
        <f t="shared" si="27"/>
        <v>1631</v>
      </c>
      <c r="BN34" s="617">
        <f t="shared" si="27"/>
        <v>1689.6</v>
      </c>
      <c r="BO34" s="617">
        <f t="shared" si="8"/>
        <v>103.59288779889637</v>
      </c>
      <c r="BP34" s="618">
        <v>90</v>
      </c>
      <c r="BQ34" s="617">
        <v>89.5</v>
      </c>
      <c r="BT34" s="610"/>
      <c r="BU34" s="610"/>
      <c r="BV34" s="610">
        <f t="shared" si="9"/>
        <v>90</v>
      </c>
      <c r="BW34" s="610">
        <f t="shared" si="9"/>
        <v>89.5</v>
      </c>
      <c r="BX34" s="610">
        <f t="shared" si="10"/>
        <v>1721</v>
      </c>
      <c r="BY34" s="610">
        <f t="shared" si="10"/>
        <v>1779.1</v>
      </c>
      <c r="BZ34" s="610">
        <f t="shared" si="11"/>
        <v>103.37594421847763</v>
      </c>
      <c r="CA34" s="610"/>
      <c r="CD34" s="610"/>
      <c r="CE34" s="610"/>
      <c r="CF34" s="288"/>
      <c r="CG34" s="609"/>
      <c r="CH34" s="288"/>
      <c r="CI34" s="288"/>
      <c r="CJ34" s="611"/>
      <c r="CK34" s="611"/>
      <c r="CL34" s="611"/>
      <c r="CM34" s="611"/>
      <c r="CN34" s="288"/>
      <c r="CO34" s="288"/>
      <c r="CP34" s="611"/>
      <c r="CQ34" s="611"/>
      <c r="CR34" s="611"/>
    </row>
    <row r="35" spans="1:96" s="615" customFormat="1" ht="10.5">
      <c r="A35" s="288" t="s">
        <v>1158</v>
      </c>
      <c r="B35" s="288" t="s">
        <v>1159</v>
      </c>
      <c r="C35" s="610">
        <f t="shared" si="24"/>
        <v>202000</v>
      </c>
      <c r="D35" s="610">
        <f t="shared" si="24"/>
        <v>290733.9</v>
      </c>
      <c r="E35" s="610">
        <v>202000</v>
      </c>
      <c r="F35" s="610">
        <v>290733.9</v>
      </c>
      <c r="G35" s="610"/>
      <c r="H35" s="610"/>
      <c r="I35" s="610"/>
      <c r="J35" s="610"/>
      <c r="K35" s="610"/>
      <c r="L35" s="610"/>
      <c r="M35" s="610"/>
      <c r="N35" s="610"/>
      <c r="O35" s="610">
        <v>8927</v>
      </c>
      <c r="P35" s="610">
        <f>R35+T35+X35+Z35+AB35+AD35</f>
        <v>5463.5</v>
      </c>
      <c r="Q35" s="611">
        <v>3000</v>
      </c>
      <c r="R35" s="611">
        <v>3463.5</v>
      </c>
      <c r="S35" s="612">
        <v>0</v>
      </c>
      <c r="T35" s="612">
        <v>0</v>
      </c>
      <c r="U35" s="288" t="s">
        <v>1158</v>
      </c>
      <c r="V35" s="288" t="s">
        <v>1159</v>
      </c>
      <c r="W35" s="611"/>
      <c r="X35" s="611"/>
      <c r="Y35" s="611"/>
      <c r="Z35" s="611"/>
      <c r="AA35" s="611">
        <v>0</v>
      </c>
      <c r="AB35" s="611">
        <v>2000</v>
      </c>
      <c r="AC35" s="611"/>
      <c r="AD35" s="611"/>
      <c r="AE35" s="611">
        <f t="shared" si="25"/>
        <v>210927</v>
      </c>
      <c r="AF35" s="611">
        <f t="shared" si="25"/>
        <v>296197.4</v>
      </c>
      <c r="AG35" s="611">
        <v>4153</v>
      </c>
      <c r="AH35" s="611">
        <v>12377.1</v>
      </c>
      <c r="AI35" s="611">
        <v>10617.9</v>
      </c>
      <c r="AJ35" s="611">
        <v>4224.2</v>
      </c>
      <c r="AK35" s="614">
        <v>10800</v>
      </c>
      <c r="AL35" s="612">
        <v>7326.5</v>
      </c>
      <c r="AM35" s="611">
        <f t="shared" si="2"/>
        <v>25570.9</v>
      </c>
      <c r="AN35" s="611">
        <f t="shared" si="2"/>
        <v>23927.8</v>
      </c>
      <c r="AO35" s="288" t="s">
        <v>1158</v>
      </c>
      <c r="AP35" s="288" t="s">
        <v>1159</v>
      </c>
      <c r="AQ35" s="611">
        <f t="shared" si="26"/>
        <v>236497.9</v>
      </c>
      <c r="AR35" s="611">
        <f t="shared" si="26"/>
        <v>320125.2</v>
      </c>
      <c r="AS35" s="611">
        <f t="shared" si="6"/>
        <v>135.36069453470836</v>
      </c>
      <c r="AT35" s="610">
        <v>0</v>
      </c>
      <c r="AU35" s="610">
        <v>3694.9</v>
      </c>
      <c r="AV35" s="610">
        <v>0</v>
      </c>
      <c r="AW35" s="610">
        <v>633.4</v>
      </c>
      <c r="AX35" s="611">
        <v>5927</v>
      </c>
      <c r="AY35" s="611">
        <v>1483.6</v>
      </c>
      <c r="AZ35" s="611">
        <v>0</v>
      </c>
      <c r="BA35" s="611">
        <v>1281.9</v>
      </c>
      <c r="BB35" s="611">
        <v>0</v>
      </c>
      <c r="BC35" s="611">
        <v>1112.6</v>
      </c>
      <c r="BD35" s="611"/>
      <c r="BE35" s="611">
        <v>0</v>
      </c>
      <c r="BF35" s="621">
        <v>0</v>
      </c>
      <c r="BG35" s="614">
        <v>12000</v>
      </c>
      <c r="BH35" s="615" t="s">
        <v>1158</v>
      </c>
      <c r="BI35" s="615" t="s">
        <v>1159</v>
      </c>
      <c r="BJ35" s="617">
        <f>AT35+AV35+AX35+AZ35+BB35+BD35+BF35</f>
        <v>5927</v>
      </c>
      <c r="BK35" s="617">
        <f>AU35+AW35+AY35+BA35+BC35+BE35+BG35</f>
        <v>20206.4</v>
      </c>
      <c r="BL35" s="615">
        <f>BK35/BJ35*100</f>
        <v>340.9212080310444</v>
      </c>
      <c r="BM35" s="617">
        <f t="shared" si="27"/>
        <v>242424.9</v>
      </c>
      <c r="BN35" s="617">
        <f>AR35+BK35</f>
        <v>340331.60000000003</v>
      </c>
      <c r="BO35" s="617">
        <f t="shared" si="8"/>
        <v>140.38640420187863</v>
      </c>
      <c r="BP35" s="622">
        <v>5015</v>
      </c>
      <c r="BQ35" s="617">
        <v>9683.2</v>
      </c>
      <c r="BR35" s="617">
        <v>20330</v>
      </c>
      <c r="BS35" s="619">
        <v>48953.4</v>
      </c>
      <c r="BT35" s="610">
        <v>5650</v>
      </c>
      <c r="BU35" s="610">
        <v>5775</v>
      </c>
      <c r="BV35" s="610">
        <f t="shared" si="9"/>
        <v>30995</v>
      </c>
      <c r="BW35" s="610">
        <f t="shared" si="9"/>
        <v>64411.600000000006</v>
      </c>
      <c r="BX35" s="610">
        <f t="shared" si="10"/>
        <v>273419.9</v>
      </c>
      <c r="BY35" s="610">
        <f t="shared" si="10"/>
        <v>404743.20000000007</v>
      </c>
      <c r="BZ35" s="610">
        <f t="shared" si="11"/>
        <v>148.02989833585633</v>
      </c>
      <c r="CA35" s="610"/>
      <c r="CD35" s="610"/>
      <c r="CE35" s="610"/>
      <c r="CF35" s="288"/>
      <c r="CG35" s="288"/>
      <c r="CH35" s="288"/>
      <c r="CI35" s="288"/>
      <c r="CJ35" s="611"/>
      <c r="CK35" s="611"/>
      <c r="CL35" s="611"/>
      <c r="CM35" s="611"/>
      <c r="CN35" s="288"/>
      <c r="CO35" s="288"/>
      <c r="CP35" s="611"/>
      <c r="CQ35" s="611"/>
      <c r="CR35" s="611"/>
    </row>
    <row r="36" spans="1:96" s="615" customFormat="1" ht="21" customHeight="1">
      <c r="A36" s="623" t="s">
        <v>215</v>
      </c>
      <c r="B36" s="624" t="s">
        <v>107</v>
      </c>
      <c r="C36" s="610">
        <f t="shared" si="24"/>
        <v>211765</v>
      </c>
      <c r="D36" s="610">
        <f t="shared" si="24"/>
        <v>303688.9</v>
      </c>
      <c r="E36" s="625">
        <f aca="true" t="shared" si="28" ref="E36:R36">SUM(E12:E35)</f>
        <v>202000</v>
      </c>
      <c r="F36" s="625">
        <f t="shared" si="28"/>
        <v>290733.9</v>
      </c>
      <c r="G36" s="625">
        <f>SUM(G12:G35)</f>
        <v>7877</v>
      </c>
      <c r="H36" s="625">
        <f>SUM(H12:H35)</f>
        <v>11522.7</v>
      </c>
      <c r="I36" s="625">
        <f>SUM(I12:I35)</f>
        <v>1888</v>
      </c>
      <c r="J36" s="625">
        <f>SUM(J12:J35)</f>
        <v>1389.6</v>
      </c>
      <c r="K36" s="625">
        <f t="shared" si="28"/>
        <v>0</v>
      </c>
      <c r="L36" s="625">
        <f t="shared" si="28"/>
        <v>42.7</v>
      </c>
      <c r="M36" s="625">
        <f t="shared" si="28"/>
        <v>0</v>
      </c>
      <c r="N36" s="625">
        <f t="shared" si="28"/>
        <v>184.8</v>
      </c>
      <c r="O36" s="626">
        <f>Q36+S36+W36+Y36+AA36+AC36</f>
        <v>23036.5</v>
      </c>
      <c r="P36" s="627">
        <f>R36+T36+X36+Z36+AB36+AD36</f>
        <v>31907.999999999996</v>
      </c>
      <c r="Q36" s="625">
        <f t="shared" si="28"/>
        <v>5594.5</v>
      </c>
      <c r="R36" s="625">
        <f t="shared" si="28"/>
        <v>8954</v>
      </c>
      <c r="S36" s="625">
        <f>SUM(S12:S35)</f>
        <v>0</v>
      </c>
      <c r="T36" s="625">
        <f>SUM(T12:T35)</f>
        <v>250</v>
      </c>
      <c r="U36" s="623" t="s">
        <v>215</v>
      </c>
      <c r="V36" s="624" t="s">
        <v>107</v>
      </c>
      <c r="W36" s="625">
        <f aca="true" t="shared" si="29" ref="W36:AJ36">SUM(W12:W35)</f>
        <v>14400</v>
      </c>
      <c r="X36" s="625">
        <f t="shared" si="29"/>
        <v>18058.8</v>
      </c>
      <c r="Y36" s="625">
        <f t="shared" si="29"/>
        <v>0</v>
      </c>
      <c r="Z36" s="625">
        <f t="shared" si="29"/>
        <v>20</v>
      </c>
      <c r="AA36" s="625">
        <f t="shared" si="29"/>
        <v>1072</v>
      </c>
      <c r="AB36" s="625">
        <f t="shared" si="29"/>
        <v>3134.6</v>
      </c>
      <c r="AC36" s="625">
        <f t="shared" si="29"/>
        <v>1970</v>
      </c>
      <c r="AD36" s="625">
        <f>SUM(AD12:AD35)</f>
        <v>1490.6000000000001</v>
      </c>
      <c r="AE36" s="625">
        <f t="shared" si="25"/>
        <v>234801.5</v>
      </c>
      <c r="AF36" s="625">
        <f t="shared" si="25"/>
        <v>335781.7</v>
      </c>
      <c r="AG36" s="625">
        <f t="shared" si="29"/>
        <v>6000</v>
      </c>
      <c r="AH36" s="625">
        <f t="shared" si="29"/>
        <v>13704.2</v>
      </c>
      <c r="AI36" s="625">
        <f t="shared" si="29"/>
        <v>11150</v>
      </c>
      <c r="AJ36" s="625">
        <f t="shared" si="29"/>
        <v>4841.9</v>
      </c>
      <c r="AK36" s="625">
        <f>SUM(AK12:AK35)</f>
        <v>14000</v>
      </c>
      <c r="AL36" s="628">
        <f>SUM(AL12:AL35)</f>
        <v>8231.7</v>
      </c>
      <c r="AM36" s="611">
        <f t="shared" si="2"/>
        <v>31150</v>
      </c>
      <c r="AN36" s="611">
        <f t="shared" si="2"/>
        <v>26777.8</v>
      </c>
      <c r="AO36" s="629" t="s">
        <v>215</v>
      </c>
      <c r="AP36" s="630" t="s">
        <v>107</v>
      </c>
      <c r="AQ36" s="625">
        <f t="shared" si="26"/>
        <v>265951.5</v>
      </c>
      <c r="AR36" s="625">
        <f t="shared" si="26"/>
        <v>362559.5</v>
      </c>
      <c r="AS36" s="625">
        <f t="shared" si="6"/>
        <v>136.3254202363965</v>
      </c>
      <c r="AT36" s="625">
        <f aca="true" t="shared" si="30" ref="AT36:AY36">SUM(AT12:AT35)</f>
        <v>0</v>
      </c>
      <c r="AU36" s="625">
        <f t="shared" si="30"/>
        <v>3694.9</v>
      </c>
      <c r="AV36" s="625">
        <f t="shared" si="30"/>
        <v>0</v>
      </c>
      <c r="AW36" s="625">
        <f t="shared" si="30"/>
        <v>633.4</v>
      </c>
      <c r="AX36" s="625">
        <f t="shared" si="30"/>
        <v>5927</v>
      </c>
      <c r="AY36" s="625">
        <f t="shared" si="30"/>
        <v>1483.6</v>
      </c>
      <c r="AZ36" s="625">
        <f>SUM(AZ35)</f>
        <v>0</v>
      </c>
      <c r="BA36" s="625">
        <f>SUM(BA35)</f>
        <v>1281.9</v>
      </c>
      <c r="BB36" s="625">
        <f>SUM(BB35)</f>
        <v>0</v>
      </c>
      <c r="BC36" s="625">
        <f>SUM(BC35)</f>
        <v>1112.6</v>
      </c>
      <c r="BD36" s="625">
        <f>SUM(BD12:BD35)</f>
        <v>0</v>
      </c>
      <c r="BE36" s="625">
        <f>SUM(BE12:BE35)</f>
        <v>0</v>
      </c>
      <c r="BF36" s="625">
        <f>SUM(BF12:BF35)</f>
        <v>0</v>
      </c>
      <c r="BG36" s="625">
        <f>SUM(BG12:BG35)</f>
        <v>12000</v>
      </c>
      <c r="BH36" s="629" t="s">
        <v>215</v>
      </c>
      <c r="BI36" s="630" t="s">
        <v>107</v>
      </c>
      <c r="BJ36" s="625">
        <f>SUM(BJ12:BJ35)</f>
        <v>5927</v>
      </c>
      <c r="BK36" s="625">
        <f>SUM(BK12:BK35)</f>
        <v>20206.4</v>
      </c>
      <c r="BL36" s="631">
        <f>BK36/BJ36*100</f>
        <v>340.9212080310444</v>
      </c>
      <c r="BM36" s="632">
        <f t="shared" si="27"/>
        <v>271878.5</v>
      </c>
      <c r="BN36" s="632">
        <f>AR36+BK36</f>
        <v>382765.9</v>
      </c>
      <c r="BO36" s="632">
        <f t="shared" si="8"/>
        <v>140.7856450583625</v>
      </c>
      <c r="BP36" s="625">
        <f aca="true" t="shared" si="31" ref="BP36:BV36">SUM(BP12:BP35)</f>
        <v>7625</v>
      </c>
      <c r="BQ36" s="625">
        <f t="shared" si="31"/>
        <v>13054.1</v>
      </c>
      <c r="BR36" s="625">
        <f t="shared" si="31"/>
        <v>24480</v>
      </c>
      <c r="BS36" s="625">
        <f>SUM(BS12:BS35)</f>
        <v>53357.4</v>
      </c>
      <c r="BT36" s="625">
        <f t="shared" si="31"/>
        <v>5650</v>
      </c>
      <c r="BU36" s="625">
        <f>SUM(BU12:BU35)</f>
        <v>5775</v>
      </c>
      <c r="BV36" s="625">
        <f t="shared" si="31"/>
        <v>37755</v>
      </c>
      <c r="BW36" s="625">
        <f>SUM(BW12:BW35)</f>
        <v>72186.5</v>
      </c>
      <c r="BX36" s="625">
        <f>SUM(BX12:BX35)</f>
        <v>315560.5</v>
      </c>
      <c r="BY36" s="628">
        <f>SUM(BY12:BY35)</f>
        <v>454952.4000000001</v>
      </c>
      <c r="BZ36" s="633">
        <f t="shared" si="11"/>
        <v>144.17279729243683</v>
      </c>
      <c r="CA36" s="610"/>
      <c r="CD36" s="634"/>
      <c r="CE36" s="634"/>
      <c r="CF36" s="635"/>
      <c r="CG36" s="636"/>
      <c r="CH36" s="288"/>
      <c r="CI36" s="288"/>
      <c r="CJ36" s="634"/>
      <c r="CK36" s="634"/>
      <c r="CL36" s="634"/>
      <c r="CM36" s="634"/>
      <c r="CN36" s="288"/>
      <c r="CO36" s="288"/>
      <c r="CP36" s="634"/>
      <c r="CQ36" s="634"/>
      <c r="CR36" s="634"/>
    </row>
    <row r="37" spans="1:96" s="615" customFormat="1" ht="14.25" customHeight="1">
      <c r="A37" s="600" t="s">
        <v>799</v>
      </c>
      <c r="B37" s="637" t="s">
        <v>913</v>
      </c>
      <c r="C37" s="638">
        <v>153824</v>
      </c>
      <c r="D37" s="638">
        <v>191375.4</v>
      </c>
      <c r="E37" s="626">
        <v>144100</v>
      </c>
      <c r="F37" s="626">
        <v>180756.1</v>
      </c>
      <c r="G37" s="639">
        <v>8030</v>
      </c>
      <c r="H37" s="639">
        <v>7584.6</v>
      </c>
      <c r="I37" s="639">
        <v>1694</v>
      </c>
      <c r="J37" s="639">
        <v>983.7</v>
      </c>
      <c r="K37" s="640">
        <v>0</v>
      </c>
      <c r="L37" s="639">
        <v>2051</v>
      </c>
      <c r="M37" s="626">
        <v>0</v>
      </c>
      <c r="N37" s="626">
        <v>92.4</v>
      </c>
      <c r="O37" s="641">
        <v>12362</v>
      </c>
      <c r="P37" s="639">
        <v>22610.6</v>
      </c>
      <c r="Q37" s="639">
        <v>3712</v>
      </c>
      <c r="R37" s="639">
        <v>4645.5</v>
      </c>
      <c r="S37" s="640">
        <v>0</v>
      </c>
      <c r="T37" s="639">
        <v>4315.4</v>
      </c>
      <c r="U37" s="639"/>
      <c r="V37" s="639"/>
      <c r="W37" s="639">
        <v>8650</v>
      </c>
      <c r="X37" s="639">
        <v>9133.5</v>
      </c>
      <c r="Y37" s="639">
        <v>0</v>
      </c>
      <c r="Z37" s="639">
        <v>80</v>
      </c>
      <c r="AA37" s="641">
        <v>0</v>
      </c>
      <c r="AB37" s="639">
        <v>870.7</v>
      </c>
      <c r="AC37" s="639">
        <v>0</v>
      </c>
      <c r="AD37" s="639">
        <v>3565.5</v>
      </c>
      <c r="AE37" s="641">
        <v>166186</v>
      </c>
      <c r="AF37" s="639">
        <v>214078.4</v>
      </c>
      <c r="AG37" s="639">
        <v>5900</v>
      </c>
      <c r="AH37" s="639">
        <v>9363.3</v>
      </c>
      <c r="AI37" s="639">
        <v>5660</v>
      </c>
      <c r="AJ37" s="642">
        <v>6180.7</v>
      </c>
      <c r="AK37" s="639">
        <v>25600</v>
      </c>
      <c r="AL37" s="640">
        <v>7404.2</v>
      </c>
      <c r="AM37" s="642">
        <v>37160</v>
      </c>
      <c r="AN37" s="642">
        <v>22948.2</v>
      </c>
      <c r="AO37" s="639"/>
      <c r="AP37" s="639"/>
      <c r="AQ37" s="639">
        <v>203346</v>
      </c>
      <c r="AR37" s="639">
        <v>237026.6</v>
      </c>
      <c r="AS37" s="639">
        <v>116.6</v>
      </c>
      <c r="AT37" s="626">
        <v>0</v>
      </c>
      <c r="AU37" s="626">
        <v>0</v>
      </c>
      <c r="AV37" s="626">
        <v>0</v>
      </c>
      <c r="AW37" s="639">
        <v>703.9</v>
      </c>
      <c r="AX37" s="639">
        <v>3094</v>
      </c>
      <c r="AY37" s="639">
        <v>4131.4</v>
      </c>
      <c r="AZ37" s="639">
        <v>0</v>
      </c>
      <c r="BA37" s="639">
        <v>0</v>
      </c>
      <c r="BB37" s="641">
        <v>0</v>
      </c>
      <c r="BC37" s="639">
        <v>974.9</v>
      </c>
      <c r="BD37" s="639">
        <v>0</v>
      </c>
      <c r="BE37" s="639">
        <v>380</v>
      </c>
      <c r="BF37" s="639">
        <v>0</v>
      </c>
      <c r="BG37" s="639">
        <v>2706.2</v>
      </c>
      <c r="BH37" s="639"/>
      <c r="BI37" s="639"/>
      <c r="BJ37" s="643">
        <v>3094</v>
      </c>
      <c r="BK37" s="644">
        <v>8896.4</v>
      </c>
      <c r="BL37" s="643">
        <v>287.54</v>
      </c>
      <c r="BM37" s="629">
        <v>206440</v>
      </c>
      <c r="BN37" s="629">
        <v>245923</v>
      </c>
      <c r="BO37" s="645">
        <v>119.1</v>
      </c>
      <c r="BP37" s="639">
        <v>11874.3</v>
      </c>
      <c r="BQ37" s="639">
        <v>11498.4</v>
      </c>
      <c r="BR37" s="639">
        <v>34150</v>
      </c>
      <c r="BS37" s="639">
        <v>45684</v>
      </c>
      <c r="BT37" s="639">
        <v>8833</v>
      </c>
      <c r="BU37" s="639">
        <v>8833</v>
      </c>
      <c r="BV37" s="642">
        <v>54857.3</v>
      </c>
      <c r="BW37" s="642">
        <v>66015.4</v>
      </c>
      <c r="BX37" s="642">
        <v>261297.3</v>
      </c>
      <c r="BY37" s="646">
        <v>311938.4</v>
      </c>
      <c r="BZ37" s="642">
        <v>119.4</v>
      </c>
      <c r="CA37" s="611"/>
      <c r="CD37" s="610"/>
      <c r="CE37" s="611"/>
      <c r="CF37" s="611"/>
      <c r="CG37" s="611"/>
      <c r="CH37" s="288"/>
      <c r="CI37" s="288"/>
      <c r="CJ37" s="611"/>
      <c r="CK37" s="611"/>
      <c r="CL37" s="611"/>
      <c r="CM37" s="611"/>
      <c r="CN37" s="611"/>
      <c r="CO37" s="611"/>
      <c r="CP37" s="611"/>
      <c r="CQ37" s="611"/>
      <c r="CR37" s="611"/>
    </row>
    <row r="38" spans="1:101" ht="12.75">
      <c r="A38" s="570"/>
      <c r="B38" s="570"/>
      <c r="C38" s="618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11"/>
      <c r="P38" s="611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G38" s="620"/>
      <c r="AH38" s="620"/>
      <c r="AI38" s="620"/>
      <c r="AJ38" s="620"/>
      <c r="AK38" s="620"/>
      <c r="AL38" s="620"/>
      <c r="AO38" s="620"/>
      <c r="AP38" s="620"/>
      <c r="AQ38" s="611"/>
      <c r="AR38" s="611"/>
      <c r="AS38" s="620"/>
      <c r="AT38" s="620"/>
      <c r="AU38" s="620"/>
      <c r="AV38" s="620"/>
      <c r="AW38" s="620"/>
      <c r="AX38" s="620"/>
      <c r="AY38" s="620"/>
      <c r="AZ38" s="620"/>
      <c r="BA38" s="620"/>
      <c r="BB38" s="620"/>
      <c r="BC38" s="620"/>
      <c r="BD38" s="620"/>
      <c r="BE38" s="620"/>
      <c r="BF38" s="611"/>
      <c r="BG38" s="620"/>
      <c r="BH38" s="620"/>
      <c r="BI38" s="620"/>
      <c r="BJ38" s="620"/>
      <c r="BK38" s="620"/>
      <c r="BL38" s="620"/>
      <c r="BM38" s="611"/>
      <c r="BN38" s="611"/>
      <c r="BO38" s="620"/>
      <c r="BP38" s="620"/>
      <c r="BQ38" s="570" t="s">
        <v>1160</v>
      </c>
      <c r="BR38" s="620"/>
      <c r="BS38" s="620"/>
      <c r="BT38" s="620"/>
      <c r="BU38" s="620"/>
      <c r="BV38" s="620"/>
      <c r="BW38" s="620"/>
      <c r="BX38" s="592"/>
      <c r="BY38" s="592"/>
      <c r="BZ38" s="592"/>
      <c r="CA38" s="592"/>
      <c r="CB38" s="620"/>
      <c r="CC38" s="620"/>
      <c r="CD38" s="576"/>
      <c r="CE38" s="576"/>
      <c r="CF38" s="576"/>
      <c r="CG38" s="576"/>
      <c r="CH38" s="576"/>
      <c r="CI38" s="576"/>
      <c r="CJ38" s="576"/>
      <c r="CK38" s="576"/>
      <c r="CL38" s="620"/>
      <c r="CM38" s="620"/>
      <c r="CN38" s="620"/>
      <c r="CO38" s="620"/>
      <c r="CP38" s="620"/>
      <c r="CQ38" s="620"/>
      <c r="CR38" s="576"/>
      <c r="CV38" s="620"/>
      <c r="CW38" s="620"/>
    </row>
    <row r="39" spans="1:96" ht="12.75">
      <c r="A39" s="570"/>
      <c r="B39" s="570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47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47"/>
      <c r="AT39" s="647"/>
      <c r="AU39" s="647"/>
      <c r="AV39" s="647"/>
      <c r="AW39" s="647"/>
      <c r="AX39" s="647"/>
      <c r="AY39" s="647"/>
      <c r="AZ39" s="647"/>
      <c r="BA39" s="647"/>
      <c r="BB39" s="647"/>
      <c r="BC39" s="647"/>
      <c r="BD39" s="647"/>
      <c r="BE39" s="647"/>
      <c r="BF39" s="647"/>
      <c r="BG39" s="647"/>
      <c r="BH39" s="647"/>
      <c r="BI39" s="647"/>
      <c r="BJ39" s="647"/>
      <c r="BK39" s="647"/>
      <c r="BL39" s="569"/>
      <c r="BM39" s="611"/>
      <c r="BN39" s="611"/>
      <c r="BO39" s="569"/>
      <c r="BP39" s="570"/>
      <c r="BQ39" s="570"/>
      <c r="BR39" s="569"/>
      <c r="BS39" s="569"/>
      <c r="BT39" s="569"/>
      <c r="BU39" s="569"/>
      <c r="BW39" s="570"/>
      <c r="BX39" s="570"/>
      <c r="BY39" s="570"/>
      <c r="BZ39" s="570"/>
      <c r="CA39" s="569"/>
      <c r="CB39" s="597"/>
      <c r="CC39" s="597"/>
      <c r="CD39" s="576"/>
      <c r="CE39" s="576"/>
      <c r="CF39" s="576"/>
      <c r="CG39" s="576"/>
      <c r="CH39" s="576"/>
      <c r="CI39" s="576"/>
      <c r="CJ39" s="576"/>
      <c r="CK39" s="576"/>
      <c r="CL39" s="576"/>
      <c r="CM39" s="576"/>
      <c r="CN39" s="576"/>
      <c r="CO39" s="576"/>
      <c r="CP39" s="576"/>
      <c r="CQ39" s="576"/>
      <c r="CR39" s="576"/>
    </row>
    <row r="40" spans="1:96" ht="12.75">
      <c r="A40" s="570"/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  <c r="M40" s="570"/>
      <c r="N40" s="570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70"/>
      <c r="AH40" s="570"/>
      <c r="AI40" s="570"/>
      <c r="AJ40" s="570"/>
      <c r="AK40" s="570"/>
      <c r="AL40" s="570"/>
      <c r="AM40" s="569"/>
      <c r="AN40" s="569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69"/>
      <c r="BR40" s="569"/>
      <c r="BS40" s="569"/>
      <c r="BT40" s="569"/>
      <c r="BU40" s="569"/>
      <c r="BW40" s="570"/>
      <c r="BX40" s="570"/>
      <c r="BY40" s="570"/>
      <c r="BZ40" s="570"/>
      <c r="CA40" s="569"/>
      <c r="CB40" s="647"/>
      <c r="CC40" s="647"/>
      <c r="CD40" s="576"/>
      <c r="CE40" s="576"/>
      <c r="CF40" s="576"/>
      <c r="CG40" s="576"/>
      <c r="CH40" s="576"/>
      <c r="CI40" s="576"/>
      <c r="CJ40" s="576"/>
      <c r="CK40" s="576"/>
      <c r="CL40" s="576"/>
      <c r="CM40" s="576"/>
      <c r="CN40" s="576"/>
      <c r="CO40" s="576"/>
      <c r="CP40" s="576"/>
      <c r="CQ40" s="576"/>
      <c r="CR40" s="576"/>
    </row>
    <row r="41" spans="65:96" ht="12.75">
      <c r="BM41" s="648"/>
      <c r="BN41" s="648"/>
      <c r="BX41" s="847"/>
      <c r="BY41" s="847"/>
      <c r="BZ41" s="847"/>
      <c r="CD41" s="576"/>
      <c r="CE41" s="576"/>
      <c r="CF41" s="576"/>
      <c r="CG41" s="576"/>
      <c r="CH41" s="576"/>
      <c r="CI41" s="576"/>
      <c r="CJ41" s="576"/>
      <c r="CK41" s="576"/>
      <c r="CL41" s="576"/>
      <c r="CM41" s="576"/>
      <c r="CN41" s="576"/>
      <c r="CO41" s="576"/>
      <c r="CP41" s="576"/>
      <c r="CQ41" s="576"/>
      <c r="CR41" s="576"/>
    </row>
    <row r="42" spans="82:96" ht="12.75">
      <c r="CD42" s="576"/>
      <c r="CE42" s="576"/>
      <c r="CF42" s="576"/>
      <c r="CG42" s="576"/>
      <c r="CH42" s="576"/>
      <c r="CI42" s="576"/>
      <c r="CJ42" s="576"/>
      <c r="CK42" s="576"/>
      <c r="CL42" s="576"/>
      <c r="CM42" s="576"/>
      <c r="CN42" s="576"/>
      <c r="CO42" s="576"/>
      <c r="CP42" s="576"/>
      <c r="CQ42" s="576"/>
      <c r="CR42" s="576"/>
    </row>
    <row r="43" spans="82:96" ht="12.75">
      <c r="CD43" s="576"/>
      <c r="CE43" s="576"/>
      <c r="CF43" s="576"/>
      <c r="CG43" s="576"/>
      <c r="CH43" s="576"/>
      <c r="CI43" s="576"/>
      <c r="CJ43" s="576"/>
      <c r="CK43" s="576"/>
      <c r="CL43" s="576"/>
      <c r="CM43" s="576"/>
      <c r="CN43" s="576"/>
      <c r="CO43" s="576"/>
      <c r="CP43" s="576"/>
      <c r="CQ43" s="576"/>
      <c r="CR43" s="576"/>
    </row>
    <row r="44" spans="82:96" ht="12.75">
      <c r="CD44" s="576"/>
      <c r="CE44" s="576"/>
      <c r="CF44" s="576"/>
      <c r="CG44" s="576"/>
      <c r="CH44" s="576"/>
      <c r="CI44" s="576"/>
      <c r="CJ44" s="576"/>
      <c r="CK44" s="576"/>
      <c r="CL44" s="576"/>
      <c r="CM44" s="576"/>
      <c r="CN44" s="576"/>
      <c r="CO44" s="576"/>
      <c r="CP44" s="576"/>
      <c r="CQ44" s="576"/>
      <c r="CR44" s="576"/>
    </row>
    <row r="45" spans="82:96" ht="12.75">
      <c r="CD45" s="576"/>
      <c r="CE45" s="576"/>
      <c r="CF45" s="576"/>
      <c r="CG45" s="576"/>
      <c r="CH45" s="576"/>
      <c r="CI45" s="576"/>
      <c r="CJ45" s="576"/>
      <c r="CK45" s="576"/>
      <c r="CL45" s="576"/>
      <c r="CM45" s="576"/>
      <c r="CN45" s="576"/>
      <c r="CO45" s="576"/>
      <c r="CP45" s="576"/>
      <c r="CQ45" s="576"/>
      <c r="CR45" s="576"/>
    </row>
    <row r="46" spans="82:96" ht="12.75">
      <c r="CD46" s="576"/>
      <c r="CE46" s="576"/>
      <c r="CF46" s="576"/>
      <c r="CG46" s="576"/>
      <c r="CH46" s="576"/>
      <c r="CI46" s="576"/>
      <c r="CJ46" s="576"/>
      <c r="CK46" s="576"/>
      <c r="CL46" s="576"/>
      <c r="CM46" s="576"/>
      <c r="CN46" s="576"/>
      <c r="CO46" s="576"/>
      <c r="CP46" s="576"/>
      <c r="CQ46" s="576"/>
      <c r="CR46" s="576"/>
    </row>
    <row r="47" spans="82:96" ht="12.75">
      <c r="CD47" s="576"/>
      <c r="CE47" s="576"/>
      <c r="CF47" s="576"/>
      <c r="CG47" s="576"/>
      <c r="CH47" s="576"/>
      <c r="CI47" s="576"/>
      <c r="CJ47" s="576"/>
      <c r="CK47" s="576"/>
      <c r="CL47" s="576"/>
      <c r="CM47" s="576"/>
      <c r="CN47" s="576"/>
      <c r="CO47" s="576"/>
      <c r="CP47" s="576"/>
      <c r="CQ47" s="576"/>
      <c r="CR47" s="576"/>
    </row>
    <row r="48" spans="82:96" ht="12.75">
      <c r="CD48" s="576"/>
      <c r="CE48" s="576"/>
      <c r="CF48" s="576"/>
      <c r="CG48" s="576"/>
      <c r="CH48" s="576"/>
      <c r="CI48" s="576"/>
      <c r="CJ48" s="576"/>
      <c r="CK48" s="576"/>
      <c r="CL48" s="576"/>
      <c r="CM48" s="576"/>
      <c r="CN48" s="576"/>
      <c r="CO48" s="576"/>
      <c r="CP48" s="576"/>
      <c r="CQ48" s="576"/>
      <c r="CR48" s="576"/>
    </row>
    <row r="49" spans="82:96" ht="12.75">
      <c r="CD49" s="576"/>
      <c r="CE49" s="576"/>
      <c r="CF49" s="576"/>
      <c r="CG49" s="576"/>
      <c r="CH49" s="576"/>
      <c r="CI49" s="576"/>
      <c r="CJ49" s="576"/>
      <c r="CK49" s="576"/>
      <c r="CL49" s="576"/>
      <c r="CM49" s="576"/>
      <c r="CN49" s="576"/>
      <c r="CO49" s="576"/>
      <c r="CP49" s="576"/>
      <c r="CQ49" s="576"/>
      <c r="CR49" s="576"/>
    </row>
    <row r="50" spans="82:96" ht="12.75">
      <c r="CD50" s="576"/>
      <c r="CE50" s="576"/>
      <c r="CF50" s="576"/>
      <c r="CG50" s="576"/>
      <c r="CH50" s="576"/>
      <c r="CI50" s="576"/>
      <c r="CJ50" s="576"/>
      <c r="CK50" s="576"/>
      <c r="CL50" s="576"/>
      <c r="CM50" s="576"/>
      <c r="CN50" s="576"/>
      <c r="CO50" s="576"/>
      <c r="CP50" s="576"/>
      <c r="CQ50" s="576"/>
      <c r="CR50" s="576"/>
    </row>
    <row r="51" spans="43:96" ht="12.75">
      <c r="AQ51" s="848"/>
      <c r="AR51" s="848"/>
      <c r="CD51" s="576"/>
      <c r="CE51" s="576"/>
      <c r="CF51" s="576"/>
      <c r="CG51" s="576"/>
      <c r="CH51" s="576"/>
      <c r="CI51" s="576"/>
      <c r="CJ51" s="576"/>
      <c r="CK51" s="576"/>
      <c r="CL51" s="576"/>
      <c r="CM51" s="576"/>
      <c r="CN51" s="576"/>
      <c r="CO51" s="576"/>
      <c r="CP51" s="576"/>
      <c r="CQ51" s="576"/>
      <c r="CR51" s="576"/>
    </row>
    <row r="52" spans="43:96" ht="12.75">
      <c r="AQ52" s="848"/>
      <c r="AR52" s="848"/>
      <c r="CD52" s="576"/>
      <c r="CE52" s="576"/>
      <c r="CF52" s="576"/>
      <c r="CG52" s="576"/>
      <c r="CH52" s="576"/>
      <c r="CI52" s="576"/>
      <c r="CJ52" s="576"/>
      <c r="CK52" s="576"/>
      <c r="CL52" s="576"/>
      <c r="CM52" s="576"/>
      <c r="CN52" s="576"/>
      <c r="CO52" s="576"/>
      <c r="CP52" s="576"/>
      <c r="CQ52" s="576"/>
      <c r="CR52" s="576"/>
    </row>
    <row r="53" spans="43:96" ht="12.75">
      <c r="AQ53" s="597"/>
      <c r="AR53" s="597"/>
      <c r="CD53" s="576"/>
      <c r="CE53" s="576"/>
      <c r="CF53" s="576"/>
      <c r="CG53" s="576"/>
      <c r="CH53" s="576"/>
      <c r="CI53" s="576"/>
      <c r="CJ53" s="576"/>
      <c r="CK53" s="576"/>
      <c r="CL53" s="576"/>
      <c r="CM53" s="576"/>
      <c r="CN53" s="576"/>
      <c r="CO53" s="576"/>
      <c r="CP53" s="576"/>
      <c r="CQ53" s="576"/>
      <c r="CR53" s="576"/>
    </row>
    <row r="54" spans="43:96" ht="12.75">
      <c r="AQ54" s="608"/>
      <c r="AR54" s="608"/>
      <c r="CD54" s="576"/>
      <c r="CE54" s="576"/>
      <c r="CF54" s="576"/>
      <c r="CG54" s="576"/>
      <c r="CH54" s="576"/>
      <c r="CI54" s="576"/>
      <c r="CJ54" s="576"/>
      <c r="CK54" s="576"/>
      <c r="CL54" s="576"/>
      <c r="CM54" s="576"/>
      <c r="CN54" s="576"/>
      <c r="CO54" s="576"/>
      <c r="CP54" s="576"/>
      <c r="CQ54" s="576"/>
      <c r="CR54" s="576"/>
    </row>
    <row r="55" spans="43:96" ht="12.75">
      <c r="AQ55" s="611"/>
      <c r="AR55" s="611"/>
      <c r="CD55" s="576"/>
      <c r="CE55" s="576"/>
      <c r="CF55" s="576"/>
      <c r="CG55" s="576"/>
      <c r="CH55" s="576"/>
      <c r="CI55" s="576"/>
      <c r="CJ55" s="576"/>
      <c r="CK55" s="576"/>
      <c r="CL55" s="576"/>
      <c r="CM55" s="576"/>
      <c r="CN55" s="576"/>
      <c r="CO55" s="576"/>
      <c r="CP55" s="576"/>
      <c r="CQ55" s="576"/>
      <c r="CR55" s="576"/>
    </row>
    <row r="56" spans="43:96" ht="12.75">
      <c r="AQ56" s="611"/>
      <c r="AR56" s="611"/>
      <c r="CD56" s="576"/>
      <c r="CE56" s="576"/>
      <c r="CF56" s="576"/>
      <c r="CG56" s="576"/>
      <c r="CH56" s="576"/>
      <c r="CI56" s="576"/>
      <c r="CJ56" s="576"/>
      <c r="CK56" s="576"/>
      <c r="CL56" s="576"/>
      <c r="CM56" s="576"/>
      <c r="CN56" s="576"/>
      <c r="CO56" s="576"/>
      <c r="CP56" s="576"/>
      <c r="CQ56" s="576"/>
      <c r="CR56" s="576"/>
    </row>
    <row r="57" spans="43:96" ht="12.75">
      <c r="AQ57" s="611"/>
      <c r="AR57" s="611"/>
      <c r="CD57" s="576"/>
      <c r="CE57" s="576"/>
      <c r="CF57" s="576"/>
      <c r="CG57" s="576"/>
      <c r="CH57" s="576"/>
      <c r="CI57" s="576"/>
      <c r="CJ57" s="576"/>
      <c r="CK57" s="576"/>
      <c r="CL57" s="576"/>
      <c r="CM57" s="576"/>
      <c r="CN57" s="576"/>
      <c r="CO57" s="576"/>
      <c r="CP57" s="576"/>
      <c r="CQ57" s="576"/>
      <c r="CR57" s="576"/>
    </row>
    <row r="58" spans="43:44" ht="12.75">
      <c r="AQ58" s="611"/>
      <c r="AR58" s="611"/>
    </row>
    <row r="59" spans="43:44" ht="12.75">
      <c r="AQ59" s="611"/>
      <c r="AR59" s="611"/>
    </row>
    <row r="60" spans="43:44" ht="12.75">
      <c r="AQ60" s="611"/>
      <c r="AR60" s="611"/>
    </row>
    <row r="61" spans="43:44" ht="12.75">
      <c r="AQ61" s="611"/>
      <c r="AR61" s="611"/>
    </row>
    <row r="62" spans="43:44" ht="12.75">
      <c r="AQ62" s="611"/>
      <c r="AR62" s="611"/>
    </row>
    <row r="63" spans="43:44" ht="12.75">
      <c r="AQ63" s="611"/>
      <c r="AR63" s="611"/>
    </row>
    <row r="64" spans="43:44" ht="12.75">
      <c r="AQ64" s="611"/>
      <c r="AR64" s="611"/>
    </row>
    <row r="65" spans="43:44" ht="12.75">
      <c r="AQ65" s="611"/>
      <c r="AR65" s="611"/>
    </row>
    <row r="66" spans="43:44" ht="12.75">
      <c r="AQ66" s="611"/>
      <c r="AR66" s="611"/>
    </row>
    <row r="67" spans="43:44" ht="12.75">
      <c r="AQ67" s="611"/>
      <c r="AR67" s="611"/>
    </row>
    <row r="68" spans="43:44" ht="12.75">
      <c r="AQ68" s="611"/>
      <c r="AR68" s="611"/>
    </row>
    <row r="69" spans="43:44" ht="12.75">
      <c r="AQ69" s="611"/>
      <c r="AR69" s="611"/>
    </row>
    <row r="70" spans="43:44" ht="12.75">
      <c r="AQ70" s="611"/>
      <c r="AR70" s="611"/>
    </row>
    <row r="71" spans="43:44" ht="12.75">
      <c r="AQ71" s="611"/>
      <c r="AR71" s="611"/>
    </row>
    <row r="72" spans="43:44" ht="12.75">
      <c r="AQ72" s="611"/>
      <c r="AR72" s="611"/>
    </row>
    <row r="73" spans="43:44" ht="12.75">
      <c r="AQ73" s="611"/>
      <c r="AR73" s="611"/>
    </row>
    <row r="74" spans="43:44" ht="12.75">
      <c r="AQ74" s="611"/>
      <c r="AR74" s="611"/>
    </row>
    <row r="75" spans="43:44" ht="12.75">
      <c r="AQ75" s="611"/>
      <c r="AR75" s="611"/>
    </row>
    <row r="76" spans="43:44" ht="12.75">
      <c r="AQ76" s="611"/>
      <c r="AR76" s="611"/>
    </row>
    <row r="77" spans="43:44" ht="12.75">
      <c r="AQ77" s="611"/>
      <c r="AR77" s="611"/>
    </row>
    <row r="78" spans="43:44" ht="12.75">
      <c r="AQ78" s="611"/>
      <c r="AR78" s="611"/>
    </row>
    <row r="79" spans="43:44" ht="12.75">
      <c r="AQ79" s="611"/>
      <c r="AR79" s="611"/>
    </row>
    <row r="80" spans="43:44" ht="12.75">
      <c r="AQ80" s="611"/>
      <c r="AR80" s="611"/>
    </row>
  </sheetData>
  <sheetProtection/>
  <mergeCells count="82">
    <mergeCell ref="W8:X8"/>
    <mergeCell ref="Y8:Z8"/>
    <mergeCell ref="AM9:AN9"/>
    <mergeCell ref="AE9:AF9"/>
    <mergeCell ref="C7:D8"/>
    <mergeCell ref="E7:L7"/>
    <mergeCell ref="M7:N8"/>
    <mergeCell ref="O7:P8"/>
    <mergeCell ref="Q7:T7"/>
    <mergeCell ref="W7:AD7"/>
    <mergeCell ref="AA8:AB8"/>
    <mergeCell ref="AC8:AD8"/>
    <mergeCell ref="AT9:AU9"/>
    <mergeCell ref="AV9:AW9"/>
    <mergeCell ref="AE7:AF8"/>
    <mergeCell ref="AG7:AH8"/>
    <mergeCell ref="AI7:AJ8"/>
    <mergeCell ref="AK7:AL8"/>
    <mergeCell ref="AM7:AN8"/>
    <mergeCell ref="AO7:AO11"/>
    <mergeCell ref="AI9:AJ9"/>
    <mergeCell ref="AK9:AL9"/>
    <mergeCell ref="BX7:BZ8"/>
    <mergeCell ref="CD7:CE8"/>
    <mergeCell ref="BB7:BC8"/>
    <mergeCell ref="BD7:BG7"/>
    <mergeCell ref="BH7:BH11"/>
    <mergeCell ref="BI7:BI11"/>
    <mergeCell ref="BJ7:BL8"/>
    <mergeCell ref="BM7:BO8"/>
    <mergeCell ref="BD8:BE8"/>
    <mergeCell ref="BF8:BG8"/>
    <mergeCell ref="BR7:BS8"/>
    <mergeCell ref="BT7:BU8"/>
    <mergeCell ref="BV7:BW8"/>
    <mergeCell ref="AP7:AP11"/>
    <mergeCell ref="AQ7:AS8"/>
    <mergeCell ref="AT7:AU8"/>
    <mergeCell ref="AV7:AW8"/>
    <mergeCell ref="AX7:AY8"/>
    <mergeCell ref="AZ7:BA8"/>
    <mergeCell ref="AQ9:AR9"/>
    <mergeCell ref="S9:T9"/>
    <mergeCell ref="CL7:CM7"/>
    <mergeCell ref="CP7:CR8"/>
    <mergeCell ref="E8:F8"/>
    <mergeCell ref="G8:H8"/>
    <mergeCell ref="I8:J8"/>
    <mergeCell ref="K8:L8"/>
    <mergeCell ref="Q8:R8"/>
    <mergeCell ref="S8:T8"/>
    <mergeCell ref="BP7:BQ8"/>
    <mergeCell ref="AG9:AH9"/>
    <mergeCell ref="CJ8:CK8"/>
    <mergeCell ref="CL8:CM8"/>
    <mergeCell ref="C9:D9"/>
    <mergeCell ref="E9:F9"/>
    <mergeCell ref="G9:H9"/>
    <mergeCell ref="K9:L9"/>
    <mergeCell ref="M9:N9"/>
    <mergeCell ref="O9:P9"/>
    <mergeCell ref="Q9:R9"/>
    <mergeCell ref="A10:B10"/>
    <mergeCell ref="AX9:AY9"/>
    <mergeCell ref="AZ9:BA9"/>
    <mergeCell ref="BB9:BC9"/>
    <mergeCell ref="BD9:BE9"/>
    <mergeCell ref="BF9:BG9"/>
    <mergeCell ref="W9:X9"/>
    <mergeCell ref="Y9:Z9"/>
    <mergeCell ref="AA9:AB9"/>
    <mergeCell ref="AC9:AD9"/>
    <mergeCell ref="BX41:BZ41"/>
    <mergeCell ref="AQ51:AR52"/>
    <mergeCell ref="BP9:BQ9"/>
    <mergeCell ref="BR9:BS9"/>
    <mergeCell ref="BT9:BU9"/>
    <mergeCell ref="BV9:BW9"/>
    <mergeCell ref="BX9:BY9"/>
    <mergeCell ref="BJ9:BK9"/>
    <mergeCell ref="BM9:BN9"/>
    <mergeCell ref="AS9:AS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65.375" style="574" customWidth="1"/>
    <col min="2" max="2" width="9.75390625" style="574" customWidth="1"/>
    <col min="3" max="3" width="10.125" style="574" customWidth="1"/>
    <col min="4" max="4" width="10.375" style="574" customWidth="1"/>
    <col min="5" max="5" width="10.875" style="574" customWidth="1"/>
    <col min="6" max="6" width="8.125" style="574" customWidth="1"/>
    <col min="7" max="7" width="9.25390625" style="649" customWidth="1"/>
    <col min="8" max="8" width="9.625" style="574" bestFit="1" customWidth="1"/>
    <col min="9" max="16384" width="9.125" style="574" customWidth="1"/>
  </cols>
  <sheetData>
    <row r="1" ht="5.25" customHeight="1"/>
    <row r="2" ht="12.75">
      <c r="A2" s="650" t="s">
        <v>1161</v>
      </c>
    </row>
    <row r="3" ht="12.75">
      <c r="A3" s="575" t="s">
        <v>1162</v>
      </c>
    </row>
    <row r="4" ht="5.25" customHeight="1"/>
    <row r="5" spans="1:7" ht="12.75">
      <c r="A5" s="651"/>
      <c r="B5" s="895" t="s">
        <v>863</v>
      </c>
      <c r="C5" s="896"/>
      <c r="D5" s="895" t="s">
        <v>864</v>
      </c>
      <c r="E5" s="897"/>
      <c r="F5" s="652" t="s">
        <v>951</v>
      </c>
      <c r="G5" s="653"/>
    </row>
    <row r="6" spans="1:7" ht="15">
      <c r="A6" s="654"/>
      <c r="B6" s="655" t="s">
        <v>1163</v>
      </c>
      <c r="C6" s="656" t="s">
        <v>1164</v>
      </c>
      <c r="D6" s="655" t="s">
        <v>1163</v>
      </c>
      <c r="E6" s="657" t="s">
        <v>1164</v>
      </c>
      <c r="F6" s="658" t="s">
        <v>954</v>
      </c>
      <c r="G6" s="659"/>
    </row>
    <row r="7" spans="1:8" ht="12" customHeight="1">
      <c r="A7" s="660" t="s">
        <v>1165</v>
      </c>
      <c r="B7" s="661">
        <f>B8+B41</f>
        <v>663258.7</v>
      </c>
      <c r="C7" s="662">
        <f>C8+C41</f>
        <v>702723</v>
      </c>
      <c r="D7" s="661">
        <f>D8+D41</f>
        <v>940850.9</v>
      </c>
      <c r="E7" s="662">
        <f>E8+E41</f>
        <v>1051737.9</v>
      </c>
      <c r="F7" s="663">
        <f aca="true" t="shared" si="0" ref="F7:F13">E7/D7*100</f>
        <v>111.78582068635954</v>
      </c>
      <c r="G7" s="664">
        <f>E7/C7*100</f>
        <v>149.6660704146584</v>
      </c>
      <c r="H7" s="648"/>
    </row>
    <row r="8" spans="1:8" ht="12" customHeight="1">
      <c r="A8" s="660" t="s">
        <v>1166</v>
      </c>
      <c r="B8" s="665">
        <f>B9+B33+B38</f>
        <v>206440</v>
      </c>
      <c r="C8" s="666">
        <f>C9+C33+C38</f>
        <v>245923</v>
      </c>
      <c r="D8" s="665">
        <f>D9+D33+D38</f>
        <v>271878.5</v>
      </c>
      <c r="E8" s="667">
        <f>E9+E33+E38</f>
        <v>382765.9</v>
      </c>
      <c r="F8" s="668">
        <f t="shared" si="0"/>
        <v>140.7856450583625</v>
      </c>
      <c r="G8" s="664">
        <f aca="true" t="shared" si="1" ref="G8:G42">E8/C8*100</f>
        <v>155.64461233800824</v>
      </c>
      <c r="H8" s="648"/>
    </row>
    <row r="9" spans="1:8" ht="12" customHeight="1">
      <c r="A9" s="660" t="s">
        <v>1167</v>
      </c>
      <c r="B9" s="665">
        <f>B10+B20+B23+B17</f>
        <v>169280</v>
      </c>
      <c r="C9" s="665">
        <f>C10+C20+C23+C17</f>
        <v>215573.19999999998</v>
      </c>
      <c r="D9" s="665">
        <f>D10+D20+D23+D17</f>
        <v>240728.5</v>
      </c>
      <c r="E9" s="667">
        <f>E10+E20+E23+E17</f>
        <v>343738.10000000003</v>
      </c>
      <c r="F9" s="668">
        <f t="shared" si="0"/>
        <v>142.79077882344635</v>
      </c>
      <c r="G9" s="664">
        <f t="shared" si="1"/>
        <v>159.45307672753387</v>
      </c>
      <c r="H9" s="648"/>
    </row>
    <row r="10" spans="1:7" ht="12" customHeight="1">
      <c r="A10" s="660" t="s">
        <v>1168</v>
      </c>
      <c r="B10" s="665">
        <f>B11</f>
        <v>153824</v>
      </c>
      <c r="C10" s="667">
        <f>C11</f>
        <v>191375.4</v>
      </c>
      <c r="D10" s="665">
        <f>D11</f>
        <v>211765</v>
      </c>
      <c r="E10" s="667">
        <f>E11</f>
        <v>303688.9</v>
      </c>
      <c r="F10" s="668">
        <f t="shared" si="0"/>
        <v>143.40844804382218</v>
      </c>
      <c r="G10" s="664">
        <f t="shared" si="1"/>
        <v>158.687532462375</v>
      </c>
    </row>
    <row r="11" spans="1:7" ht="12" customHeight="1">
      <c r="A11" s="576" t="s">
        <v>1169</v>
      </c>
      <c r="B11" s="665">
        <f>B12+B13+B14+B15+B16</f>
        <v>153824</v>
      </c>
      <c r="C11" s="667">
        <f>C12+C13+C14+C15+C16</f>
        <v>191375.4</v>
      </c>
      <c r="D11" s="665">
        <f>D12+D13+D14+D15+D16</f>
        <v>211765</v>
      </c>
      <c r="E11" s="667">
        <f>E12+E13+E14+E15+E16</f>
        <v>303688.9</v>
      </c>
      <c r="F11" s="668">
        <f t="shared" si="0"/>
        <v>143.40844804382218</v>
      </c>
      <c r="G11" s="664">
        <f t="shared" si="1"/>
        <v>158.687532462375</v>
      </c>
    </row>
    <row r="12" spans="1:7" ht="12" customHeight="1">
      <c r="A12" s="576" t="s">
        <v>1170</v>
      </c>
      <c r="B12" s="669">
        <v>144100</v>
      </c>
      <c r="C12" s="670">
        <v>180756.1</v>
      </c>
      <c r="D12" s="669">
        <v>202000</v>
      </c>
      <c r="E12" s="576">
        <v>290733.9</v>
      </c>
      <c r="F12" s="668">
        <f t="shared" si="0"/>
        <v>143.92767326732672</v>
      </c>
      <c r="G12" s="664">
        <f t="shared" si="1"/>
        <v>160.84320252539194</v>
      </c>
    </row>
    <row r="13" spans="1:7" ht="12" customHeight="1">
      <c r="A13" s="576" t="s">
        <v>1171</v>
      </c>
      <c r="B13" s="669">
        <v>9724</v>
      </c>
      <c r="C13" s="670">
        <v>8568.3</v>
      </c>
      <c r="D13" s="669">
        <v>7877</v>
      </c>
      <c r="E13" s="670">
        <v>11522.7</v>
      </c>
      <c r="F13" s="668">
        <f t="shared" si="0"/>
        <v>146.2828488003047</v>
      </c>
      <c r="G13" s="664">
        <f t="shared" si="1"/>
        <v>134.480585413676</v>
      </c>
    </row>
    <row r="14" spans="1:7" ht="12" customHeight="1">
      <c r="A14" s="576" t="s">
        <v>1172</v>
      </c>
      <c r="B14" s="669">
        <v>0</v>
      </c>
      <c r="C14" s="670">
        <v>2051</v>
      </c>
      <c r="D14" s="669"/>
      <c r="E14" s="670">
        <v>42.7</v>
      </c>
      <c r="F14" s="668"/>
      <c r="G14" s="664">
        <f t="shared" si="1"/>
        <v>2.081911262798635</v>
      </c>
    </row>
    <row r="15" spans="1:7" ht="12" customHeight="1">
      <c r="A15" s="576" t="s">
        <v>1173</v>
      </c>
      <c r="B15" s="669">
        <v>0</v>
      </c>
      <c r="C15" s="576">
        <v>0</v>
      </c>
      <c r="D15" s="669">
        <v>1888</v>
      </c>
      <c r="E15" s="670">
        <v>1389.6</v>
      </c>
      <c r="F15" s="668">
        <f>E15/D15*100</f>
        <v>73.60169491525423</v>
      </c>
      <c r="G15" s="664"/>
    </row>
    <row r="16" spans="1:7" ht="12" customHeight="1">
      <c r="A16" s="576" t="s">
        <v>1174</v>
      </c>
      <c r="B16" s="671"/>
      <c r="C16" s="576"/>
      <c r="D16" s="669"/>
      <c r="E16" s="576"/>
      <c r="F16" s="668">
        <v>0</v>
      </c>
      <c r="G16" s="664"/>
    </row>
    <row r="17" spans="1:7" ht="12" customHeight="1">
      <c r="A17" s="672" t="s">
        <v>1175</v>
      </c>
      <c r="B17" s="666">
        <f>B18+B19</f>
        <v>0</v>
      </c>
      <c r="C17" s="666">
        <f>C18+C19</f>
        <v>92.4</v>
      </c>
      <c r="D17" s="665">
        <f>D18+D19</f>
        <v>0</v>
      </c>
      <c r="E17" s="667">
        <f>E18+E19</f>
        <v>3879.7000000000003</v>
      </c>
      <c r="F17" s="668">
        <v>0</v>
      </c>
      <c r="G17" s="664">
        <f t="shared" si="1"/>
        <v>4198.809523809524</v>
      </c>
    </row>
    <row r="18" spans="1:7" ht="12" customHeight="1">
      <c r="A18" s="660" t="s">
        <v>1176</v>
      </c>
      <c r="B18" s="669">
        <v>0</v>
      </c>
      <c r="C18" s="673">
        <v>92.4</v>
      </c>
      <c r="D18" s="669">
        <v>0</v>
      </c>
      <c r="E18" s="670">
        <v>184.8</v>
      </c>
      <c r="F18" s="668"/>
      <c r="G18" s="664">
        <f t="shared" si="1"/>
        <v>200</v>
      </c>
    </row>
    <row r="19" spans="1:7" ht="12" customHeight="1">
      <c r="A19" s="576" t="s">
        <v>1177</v>
      </c>
      <c r="B19" s="665"/>
      <c r="C19" s="667"/>
      <c r="D19" s="669">
        <v>0</v>
      </c>
      <c r="E19" s="670">
        <v>3694.9</v>
      </c>
      <c r="F19" s="668">
        <v>0</v>
      </c>
      <c r="G19" s="664">
        <v>0</v>
      </c>
    </row>
    <row r="20" spans="1:7" ht="12" customHeight="1">
      <c r="A20" s="660" t="s">
        <v>1178</v>
      </c>
      <c r="B20" s="665">
        <f>B21</f>
        <v>0</v>
      </c>
      <c r="C20" s="667">
        <f>C21</f>
        <v>703.9</v>
      </c>
      <c r="D20" s="665">
        <f aca="true" t="shared" si="2" ref="B20:E21">D21</f>
        <v>0</v>
      </c>
      <c r="E20" s="667">
        <f t="shared" si="2"/>
        <v>633.4</v>
      </c>
      <c r="F20" s="668">
        <v>0</v>
      </c>
      <c r="G20" s="664">
        <f t="shared" si="1"/>
        <v>89.98437278022446</v>
      </c>
    </row>
    <row r="21" spans="1:7" ht="12" customHeight="1">
      <c r="A21" s="660" t="s">
        <v>1179</v>
      </c>
      <c r="B21" s="665">
        <f t="shared" si="2"/>
        <v>0</v>
      </c>
      <c r="C21" s="665">
        <f t="shared" si="2"/>
        <v>703.9</v>
      </c>
      <c r="D21" s="665">
        <f t="shared" si="2"/>
        <v>0</v>
      </c>
      <c r="E21" s="667">
        <f t="shared" si="2"/>
        <v>633.4</v>
      </c>
      <c r="F21" s="668">
        <v>0</v>
      </c>
      <c r="G21" s="664">
        <f t="shared" si="1"/>
        <v>89.98437278022446</v>
      </c>
    </row>
    <row r="22" spans="1:7" ht="12" customHeight="1">
      <c r="A22" s="576" t="s">
        <v>1180</v>
      </c>
      <c r="B22" s="669">
        <v>0</v>
      </c>
      <c r="C22" s="670">
        <v>703.9</v>
      </c>
      <c r="D22" s="669">
        <v>0</v>
      </c>
      <c r="E22" s="670">
        <v>633.4</v>
      </c>
      <c r="F22" s="668">
        <v>0</v>
      </c>
      <c r="G22" s="664">
        <f t="shared" si="1"/>
        <v>89.98437278022446</v>
      </c>
    </row>
    <row r="23" spans="1:7" ht="12" customHeight="1">
      <c r="A23" s="660" t="s">
        <v>1181</v>
      </c>
      <c r="B23" s="665">
        <f>B24+B25+B26+B27+B28+B29+B30+B31+B32</f>
        <v>15456</v>
      </c>
      <c r="C23" s="667">
        <f>C24+C25+C26+C27+C28+C29+C30+C31+C32</f>
        <v>23401.500000000004</v>
      </c>
      <c r="D23" s="665">
        <f>D24+D25+D26+D27+D28+D29+D31+D30+D32</f>
        <v>28963.5</v>
      </c>
      <c r="E23" s="667">
        <f>E24+E25+E26+E27+E28+E29+E30+E31+E32</f>
        <v>35536.1</v>
      </c>
      <c r="F23" s="668">
        <f>E23/D23*100</f>
        <v>122.69269943204377</v>
      </c>
      <c r="G23" s="664">
        <f t="shared" si="1"/>
        <v>151.85394098668885</v>
      </c>
    </row>
    <row r="24" spans="1:7" ht="12" customHeight="1">
      <c r="A24" s="576" t="s">
        <v>1182</v>
      </c>
      <c r="B24" s="669">
        <v>3712</v>
      </c>
      <c r="C24" s="670">
        <v>4645.5</v>
      </c>
      <c r="D24" s="669">
        <v>5594.5</v>
      </c>
      <c r="E24" s="670">
        <v>8954</v>
      </c>
      <c r="F24" s="668">
        <f>E24/D24*100</f>
        <v>160.05004915542048</v>
      </c>
      <c r="G24" s="664">
        <f t="shared" si="1"/>
        <v>192.74566785060813</v>
      </c>
    </row>
    <row r="25" spans="1:7" ht="12" customHeight="1">
      <c r="A25" s="576" t="s">
        <v>1183</v>
      </c>
      <c r="B25" s="669">
        <v>0</v>
      </c>
      <c r="C25" s="670">
        <v>0</v>
      </c>
      <c r="D25" s="669">
        <v>0</v>
      </c>
      <c r="E25" s="670">
        <v>0</v>
      </c>
      <c r="F25" s="668"/>
      <c r="G25" s="664"/>
    </row>
    <row r="26" spans="1:7" ht="12" customHeight="1">
      <c r="A26" s="576" t="s">
        <v>1184</v>
      </c>
      <c r="B26" s="669">
        <v>3094</v>
      </c>
      <c r="C26" s="670">
        <v>4131.4</v>
      </c>
      <c r="D26" s="669">
        <v>5927</v>
      </c>
      <c r="E26" s="670">
        <v>1483.6</v>
      </c>
      <c r="F26" s="668">
        <v>0</v>
      </c>
      <c r="G26" s="664">
        <f t="shared" si="1"/>
        <v>35.910345161446486</v>
      </c>
    </row>
    <row r="27" spans="1:7" ht="12" customHeight="1">
      <c r="A27" s="576" t="s">
        <v>1185</v>
      </c>
      <c r="B27" s="669">
        <v>8650</v>
      </c>
      <c r="C27" s="670">
        <v>9133.5</v>
      </c>
      <c r="D27" s="669">
        <v>14400</v>
      </c>
      <c r="E27" s="670">
        <v>18058.8</v>
      </c>
      <c r="F27" s="668">
        <f>E27/D27*100</f>
        <v>125.40833333333332</v>
      </c>
      <c r="G27" s="664">
        <f t="shared" si="1"/>
        <v>197.72047955329282</v>
      </c>
    </row>
    <row r="28" spans="1:7" ht="12" customHeight="1">
      <c r="A28" s="576" t="s">
        <v>1186</v>
      </c>
      <c r="B28" s="669">
        <v>0</v>
      </c>
      <c r="C28" s="670">
        <v>80</v>
      </c>
      <c r="D28" s="669">
        <v>0</v>
      </c>
      <c r="E28" s="670">
        <v>20</v>
      </c>
      <c r="F28" s="668">
        <v>0</v>
      </c>
      <c r="G28" s="664"/>
    </row>
    <row r="29" spans="1:7" ht="12" customHeight="1">
      <c r="A29" s="576" t="s">
        <v>1187</v>
      </c>
      <c r="B29" s="669">
        <v>0</v>
      </c>
      <c r="C29" s="670">
        <v>870.7</v>
      </c>
      <c r="D29" s="669">
        <v>1072</v>
      </c>
      <c r="E29" s="670">
        <v>3134.6</v>
      </c>
      <c r="F29" s="668"/>
      <c r="G29" s="664">
        <f t="shared" si="1"/>
        <v>360.0091880096474</v>
      </c>
    </row>
    <row r="30" spans="1:7" ht="12" customHeight="1">
      <c r="A30" s="576" t="s">
        <v>1188</v>
      </c>
      <c r="B30" s="669"/>
      <c r="C30" s="670">
        <v>974.9</v>
      </c>
      <c r="D30" s="669">
        <v>0</v>
      </c>
      <c r="E30" s="670">
        <v>1112.6</v>
      </c>
      <c r="F30" s="668"/>
      <c r="G30" s="664"/>
    </row>
    <row r="31" spans="1:7" ht="12" customHeight="1">
      <c r="A31" s="576" t="s">
        <v>1189</v>
      </c>
      <c r="B31" s="669"/>
      <c r="C31" s="670"/>
      <c r="D31" s="669">
        <v>0</v>
      </c>
      <c r="E31" s="670">
        <v>1281.9</v>
      </c>
      <c r="F31" s="668">
        <v>0</v>
      </c>
      <c r="G31" s="664">
        <v>0</v>
      </c>
    </row>
    <row r="32" spans="1:7" ht="12" customHeight="1">
      <c r="A32" s="576" t="s">
        <v>1190</v>
      </c>
      <c r="B32" s="674">
        <v>0</v>
      </c>
      <c r="C32" s="670">
        <v>3565.5</v>
      </c>
      <c r="D32" s="669">
        <v>1970</v>
      </c>
      <c r="E32" s="670">
        <v>1490.6</v>
      </c>
      <c r="F32" s="668"/>
      <c r="G32" s="664">
        <f t="shared" si="1"/>
        <v>41.80619828916</v>
      </c>
    </row>
    <row r="33" spans="1:7" ht="12" customHeight="1">
      <c r="A33" s="660" t="s">
        <v>1191</v>
      </c>
      <c r="B33" s="665">
        <f>B34+B35+B36+B37</f>
        <v>37160</v>
      </c>
      <c r="C33" s="667">
        <f>C34+C35+C36+C37</f>
        <v>23328.2</v>
      </c>
      <c r="D33" s="665">
        <f>D34+D35+D36+D37</f>
        <v>31150</v>
      </c>
      <c r="E33" s="667">
        <f>E34+E35+E36+E37</f>
        <v>26777.8</v>
      </c>
      <c r="F33" s="668">
        <f>E33/D33*100</f>
        <v>85.96404494382021</v>
      </c>
      <c r="G33" s="664">
        <f t="shared" si="1"/>
        <v>114.78725319570304</v>
      </c>
    </row>
    <row r="34" spans="1:7" ht="12" customHeight="1">
      <c r="A34" s="576" t="s">
        <v>1192</v>
      </c>
      <c r="B34" s="669">
        <v>0</v>
      </c>
      <c r="C34" s="670">
        <v>380</v>
      </c>
      <c r="D34" s="669">
        <v>0</v>
      </c>
      <c r="E34" s="670">
        <v>0</v>
      </c>
      <c r="F34" s="668"/>
      <c r="G34" s="664">
        <f t="shared" si="1"/>
        <v>0</v>
      </c>
    </row>
    <row r="35" spans="1:7" ht="12" customHeight="1">
      <c r="A35" s="576" t="s">
        <v>1193</v>
      </c>
      <c r="B35" s="669">
        <v>5900</v>
      </c>
      <c r="C35" s="670">
        <v>9363.3</v>
      </c>
      <c r="D35" s="669">
        <v>6000</v>
      </c>
      <c r="E35" s="670">
        <v>13704.2</v>
      </c>
      <c r="F35" s="668">
        <f>E35/D35*100</f>
        <v>228.40333333333334</v>
      </c>
      <c r="G35" s="664">
        <f t="shared" si="1"/>
        <v>146.36079160125172</v>
      </c>
    </row>
    <row r="36" spans="1:7" ht="12" customHeight="1">
      <c r="A36" s="576" t="s">
        <v>1194</v>
      </c>
      <c r="B36" s="669">
        <v>5660</v>
      </c>
      <c r="C36" s="670">
        <v>6180.7</v>
      </c>
      <c r="D36" s="669">
        <v>11150</v>
      </c>
      <c r="E36" s="670">
        <v>4841.9</v>
      </c>
      <c r="F36" s="668">
        <f>E36/D36*100</f>
        <v>43.42511210762331</v>
      </c>
      <c r="G36" s="664">
        <f t="shared" si="1"/>
        <v>78.33902308799973</v>
      </c>
    </row>
    <row r="37" spans="1:7" ht="12" customHeight="1">
      <c r="A37" s="576" t="s">
        <v>1195</v>
      </c>
      <c r="B37" s="669">
        <v>25600</v>
      </c>
      <c r="C37" s="576">
        <v>7404.2</v>
      </c>
      <c r="D37" s="669">
        <v>14000</v>
      </c>
      <c r="E37" s="670">
        <v>8231.7</v>
      </c>
      <c r="F37" s="668">
        <f>E37/D37*100</f>
        <v>58.79785714285715</v>
      </c>
      <c r="G37" s="664">
        <f t="shared" si="1"/>
        <v>111.17608924664381</v>
      </c>
    </row>
    <row r="38" spans="1:7" ht="12" customHeight="1">
      <c r="A38" s="660" t="s">
        <v>1196</v>
      </c>
      <c r="B38" s="665">
        <f>B39+B40</f>
        <v>0</v>
      </c>
      <c r="C38" s="667">
        <f>C39+C40</f>
        <v>7021.599999999999</v>
      </c>
      <c r="D38" s="665">
        <f>D39+D40</f>
        <v>0</v>
      </c>
      <c r="E38" s="667">
        <f>E39+E40</f>
        <v>12250</v>
      </c>
      <c r="F38" s="668">
        <v>0</v>
      </c>
      <c r="G38" s="664">
        <f t="shared" si="1"/>
        <v>174.46166115984963</v>
      </c>
    </row>
    <row r="39" spans="1:7" ht="12" customHeight="1">
      <c r="A39" s="576" t="s">
        <v>1197</v>
      </c>
      <c r="B39" s="669"/>
      <c r="C39" s="670">
        <v>4315.4</v>
      </c>
      <c r="D39" s="669"/>
      <c r="E39" s="670">
        <v>250</v>
      </c>
      <c r="F39" s="668"/>
      <c r="G39" s="664">
        <v>0</v>
      </c>
    </row>
    <row r="40" spans="1:7" ht="12" customHeight="1">
      <c r="A40" s="576" t="s">
        <v>1198</v>
      </c>
      <c r="B40" s="669">
        <v>0</v>
      </c>
      <c r="C40" s="670">
        <v>2706.2</v>
      </c>
      <c r="D40" s="669"/>
      <c r="E40" s="670">
        <v>12000</v>
      </c>
      <c r="F40" s="668">
        <v>0</v>
      </c>
      <c r="G40" s="664">
        <f t="shared" si="1"/>
        <v>443.4262064888035</v>
      </c>
    </row>
    <row r="41" spans="1:7" ht="12" customHeight="1">
      <c r="A41" s="660" t="s">
        <v>1199</v>
      </c>
      <c r="B41" s="665">
        <f>B42+B43</f>
        <v>456818.7</v>
      </c>
      <c r="C41" s="667">
        <f>C42+C43</f>
        <v>456800</v>
      </c>
      <c r="D41" s="665">
        <f>D42+D43</f>
        <v>668972.4</v>
      </c>
      <c r="E41" s="666">
        <f>E42+E43</f>
        <v>668972</v>
      </c>
      <c r="F41" s="675">
        <f>E41/D41*100</f>
        <v>99.99994020680076</v>
      </c>
      <c r="G41" s="664">
        <f t="shared" si="1"/>
        <v>146.44746059544659</v>
      </c>
    </row>
    <row r="42" spans="1:7" ht="12" customHeight="1">
      <c r="A42" s="676" t="s">
        <v>1200</v>
      </c>
      <c r="B42" s="647">
        <v>456818.7</v>
      </c>
      <c r="C42" s="670">
        <v>456800</v>
      </c>
      <c r="D42" s="677">
        <v>668972.4</v>
      </c>
      <c r="E42" s="678">
        <v>668972</v>
      </c>
      <c r="F42" s="675">
        <f>E42/D42*100</f>
        <v>99.99994020680076</v>
      </c>
      <c r="G42" s="664">
        <f t="shared" si="1"/>
        <v>146.44746059544659</v>
      </c>
    </row>
    <row r="43" spans="1:7" ht="12" customHeight="1">
      <c r="A43" s="654" t="s">
        <v>1201</v>
      </c>
      <c r="B43" s="679"/>
      <c r="C43" s="680"/>
      <c r="D43" s="681"/>
      <c r="E43" s="680"/>
      <c r="F43" s="682"/>
      <c r="G43" s="683"/>
    </row>
    <row r="44" ht="12" customHeight="1">
      <c r="A44" s="622" t="s">
        <v>1202</v>
      </c>
    </row>
    <row r="45" ht="12" customHeight="1">
      <c r="A45" s="570" t="s">
        <v>1203</v>
      </c>
    </row>
    <row r="46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6">
      <selection activeCell="A1" sqref="A1:H50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3.25390625" style="0" customWidth="1"/>
    <col min="4" max="4" width="11.375" style="0" customWidth="1"/>
    <col min="5" max="5" width="34.25390625" style="0" customWidth="1"/>
    <col min="6" max="6" width="13.25390625" style="0" customWidth="1"/>
    <col min="7" max="7" width="16.00390625" style="0" customWidth="1"/>
    <col min="8" max="8" width="18.125" style="0" customWidth="1"/>
    <col min="10" max="10" width="9.125" style="244" customWidth="1"/>
  </cols>
  <sheetData>
    <row r="1" spans="1:9" ht="12" customHeight="1">
      <c r="A1" s="65" t="s">
        <v>529</v>
      </c>
      <c r="B1" s="65"/>
      <c r="C1" s="49"/>
      <c r="D1" s="49"/>
      <c r="E1" s="725" t="s">
        <v>421</v>
      </c>
      <c r="F1" s="725"/>
      <c r="G1" s="725"/>
      <c r="H1" s="49"/>
      <c r="I1" s="65"/>
    </row>
    <row r="2" spans="1:9" ht="12" customHeight="1">
      <c r="A2" s="65"/>
      <c r="B2" s="65"/>
      <c r="C2" s="49"/>
      <c r="D2" s="49"/>
      <c r="E2" s="726" t="s">
        <v>605</v>
      </c>
      <c r="F2" s="726"/>
      <c r="G2" s="726"/>
      <c r="H2" s="49"/>
      <c r="I2" s="65"/>
    </row>
    <row r="3" spans="1:9" ht="21" customHeight="1">
      <c r="A3" s="65"/>
      <c r="B3" s="71"/>
      <c r="C3" s="728"/>
      <c r="D3" s="729"/>
      <c r="E3" s="241" t="s">
        <v>485</v>
      </c>
      <c r="F3" s="241" t="s">
        <v>147</v>
      </c>
      <c r="G3" s="241" t="s">
        <v>616</v>
      </c>
      <c r="H3" s="214" t="s">
        <v>617</v>
      </c>
      <c r="I3" s="71"/>
    </row>
    <row r="4" spans="1:9" ht="10.5" customHeight="1">
      <c r="A4" s="65"/>
      <c r="B4" s="65"/>
      <c r="C4" s="222">
        <v>1995</v>
      </c>
      <c r="D4" s="49"/>
      <c r="E4" s="78">
        <v>100842</v>
      </c>
      <c r="F4" s="78">
        <v>2605</v>
      </c>
      <c r="G4" s="78">
        <v>628</v>
      </c>
      <c r="H4" s="78">
        <v>1977</v>
      </c>
      <c r="I4" s="65"/>
    </row>
    <row r="5" spans="1:9" ht="10.5" customHeight="1">
      <c r="A5" s="65"/>
      <c r="B5" s="65"/>
      <c r="C5" s="222">
        <v>1996</v>
      </c>
      <c r="D5" s="49"/>
      <c r="E5" s="78">
        <v>98441</v>
      </c>
      <c r="F5" s="78">
        <v>2461</v>
      </c>
      <c r="G5" s="78">
        <v>547</v>
      </c>
      <c r="H5" s="78">
        <v>1914</v>
      </c>
      <c r="I5" s="65"/>
    </row>
    <row r="6" spans="1:9" ht="10.5" customHeight="1">
      <c r="A6" s="65"/>
      <c r="B6" s="65"/>
      <c r="C6" s="222">
        <v>1997</v>
      </c>
      <c r="D6" s="49"/>
      <c r="E6" s="78">
        <v>95910</v>
      </c>
      <c r="F6" s="78">
        <v>2433</v>
      </c>
      <c r="G6" s="78">
        <v>565</v>
      </c>
      <c r="H6" s="78">
        <v>1868</v>
      </c>
      <c r="I6" s="65"/>
    </row>
    <row r="7" spans="1:9" ht="10.5" customHeight="1">
      <c r="A7" s="65"/>
      <c r="B7" s="65"/>
      <c r="C7" s="222">
        <v>1998</v>
      </c>
      <c r="D7" s="49"/>
      <c r="E7" s="78">
        <v>96753</v>
      </c>
      <c r="F7" s="78">
        <v>2501</v>
      </c>
      <c r="G7" s="78">
        <v>477</v>
      </c>
      <c r="H7" s="78">
        <v>2024</v>
      </c>
      <c r="I7" s="65"/>
    </row>
    <row r="8" spans="1:9" ht="10.5" customHeight="1">
      <c r="A8" s="65"/>
      <c r="B8" s="65"/>
      <c r="C8" s="222">
        <v>1999</v>
      </c>
      <c r="D8" s="49"/>
      <c r="E8" s="78">
        <v>97127</v>
      </c>
      <c r="F8" s="78">
        <v>2294</v>
      </c>
      <c r="G8" s="78">
        <v>487</v>
      </c>
      <c r="H8" s="78">
        <v>1807</v>
      </c>
      <c r="I8" s="65"/>
    </row>
    <row r="9" spans="1:9" ht="10.5" customHeight="1">
      <c r="A9" s="65"/>
      <c r="B9" s="65"/>
      <c r="C9" s="222">
        <v>2000</v>
      </c>
      <c r="D9" s="49"/>
      <c r="E9" s="78">
        <v>97618</v>
      </c>
      <c r="F9" s="78">
        <v>2111</v>
      </c>
      <c r="G9" s="78">
        <v>408</v>
      </c>
      <c r="H9" s="78">
        <v>1703</v>
      </c>
      <c r="I9" s="65"/>
    </row>
    <row r="10" spans="1:9" ht="10.5" customHeight="1">
      <c r="A10" s="65"/>
      <c r="B10" s="65"/>
      <c r="C10" s="222">
        <v>2001</v>
      </c>
      <c r="D10" s="49"/>
      <c r="E10" s="78">
        <v>97234</v>
      </c>
      <c r="F10" s="78">
        <v>2038</v>
      </c>
      <c r="G10" s="78">
        <v>513</v>
      </c>
      <c r="H10" s="78">
        <v>1525</v>
      </c>
      <c r="I10" s="65"/>
    </row>
    <row r="11" spans="1:9" ht="10.5" customHeight="1">
      <c r="A11" s="65"/>
      <c r="B11" s="65"/>
      <c r="C11" s="222">
        <v>2002</v>
      </c>
      <c r="D11" s="49"/>
      <c r="E11" s="78">
        <v>96408</v>
      </c>
      <c r="F11" s="78">
        <v>1905</v>
      </c>
      <c r="G11" s="78">
        <v>534</v>
      </c>
      <c r="H11" s="78">
        <v>1371</v>
      </c>
      <c r="I11" s="65"/>
    </row>
    <row r="12" spans="1:9" ht="10.5" customHeight="1">
      <c r="A12" s="65"/>
      <c r="B12" s="65"/>
      <c r="C12" s="222">
        <v>2003</v>
      </c>
      <c r="D12" s="49"/>
      <c r="E12" s="78">
        <v>94629</v>
      </c>
      <c r="F12" s="78">
        <v>1648</v>
      </c>
      <c r="G12" s="78">
        <v>548</v>
      </c>
      <c r="H12" s="78">
        <v>1100</v>
      </c>
      <c r="I12" s="65"/>
    </row>
    <row r="13" spans="1:9" ht="10.5" customHeight="1">
      <c r="A13" s="65"/>
      <c r="B13" s="65"/>
      <c r="C13" s="222">
        <v>2004</v>
      </c>
      <c r="D13" s="49"/>
      <c r="E13" s="78">
        <v>91864</v>
      </c>
      <c r="F13" s="78">
        <v>1546</v>
      </c>
      <c r="G13" s="78">
        <v>507</v>
      </c>
      <c r="H13" s="78">
        <f>F13-G13</f>
        <v>1039</v>
      </c>
      <c r="I13" s="65"/>
    </row>
    <row r="14" spans="1:9" ht="10.5" customHeight="1">
      <c r="A14" s="65"/>
      <c r="B14" s="65"/>
      <c r="C14" s="222">
        <v>2005</v>
      </c>
      <c r="D14" s="49"/>
      <c r="E14" s="78">
        <v>91092</v>
      </c>
      <c r="F14" s="78">
        <v>1454</v>
      </c>
      <c r="G14" s="78">
        <v>492</v>
      </c>
      <c r="H14" s="78">
        <f>F14-G14</f>
        <v>962</v>
      </c>
      <c r="I14" s="65"/>
    </row>
    <row r="15" spans="1:9" ht="10.5" customHeight="1">
      <c r="A15" s="65"/>
      <c r="B15" s="65"/>
      <c r="C15" s="222">
        <v>2006</v>
      </c>
      <c r="D15" s="49"/>
      <c r="E15" s="78">
        <v>90452</v>
      </c>
      <c r="F15" s="78">
        <v>1556</v>
      </c>
      <c r="G15" s="78">
        <v>490</v>
      </c>
      <c r="H15" s="78">
        <f>F15-G15</f>
        <v>1066</v>
      </c>
      <c r="I15" s="65"/>
    </row>
    <row r="16" spans="1:9" ht="10.5" customHeight="1">
      <c r="A16" s="65"/>
      <c r="B16" s="65"/>
      <c r="C16" s="222">
        <v>2007</v>
      </c>
      <c r="D16" s="49"/>
      <c r="E16" s="78">
        <v>88725</v>
      </c>
      <c r="F16" s="78">
        <v>1742</v>
      </c>
      <c r="G16" s="78">
        <v>493</v>
      </c>
      <c r="H16" s="78">
        <f>F16-G16</f>
        <v>1249</v>
      </c>
      <c r="I16" s="65"/>
    </row>
    <row r="17" spans="1:9" ht="10.5" customHeight="1">
      <c r="A17" s="65"/>
      <c r="B17" s="65"/>
      <c r="C17" s="222">
        <v>2008</v>
      </c>
      <c r="D17" s="49"/>
      <c r="E17" s="78">
        <v>89282</v>
      </c>
      <c r="F17" s="78">
        <v>1989</v>
      </c>
      <c r="G17" s="78">
        <v>501</v>
      </c>
      <c r="H17" s="78">
        <v>1488</v>
      </c>
      <c r="I17" s="65"/>
    </row>
    <row r="18" spans="1:9" ht="10.5" customHeight="1">
      <c r="A18" s="65"/>
      <c r="B18" s="65"/>
      <c r="C18" s="222">
        <v>2009</v>
      </c>
      <c r="D18" s="49"/>
      <c r="E18" s="78">
        <v>89331</v>
      </c>
      <c r="F18" s="78">
        <v>2045</v>
      </c>
      <c r="G18" s="78">
        <v>512</v>
      </c>
      <c r="H18" s="78">
        <f>F18-G18</f>
        <v>1533</v>
      </c>
      <c r="I18" s="65"/>
    </row>
    <row r="19" spans="1:9" ht="10.5" customHeight="1">
      <c r="A19" s="65"/>
      <c r="B19" s="65"/>
      <c r="C19" s="727" t="s">
        <v>883</v>
      </c>
      <c r="D19" s="727"/>
      <c r="E19" s="727"/>
      <c r="F19" s="727"/>
      <c r="G19" s="727"/>
      <c r="H19" s="727"/>
      <c r="I19" s="65"/>
    </row>
    <row r="20" spans="1:8" ht="10.5" customHeight="1">
      <c r="A20" s="65"/>
      <c r="B20" s="65"/>
      <c r="C20" s="110" t="s">
        <v>606</v>
      </c>
      <c r="D20" s="110" t="s">
        <v>607</v>
      </c>
      <c r="E20" s="274">
        <f>SUM(E22:E45)</f>
        <v>91205</v>
      </c>
      <c r="F20" s="274">
        <f>SUM(F22:F45)</f>
        <v>311</v>
      </c>
      <c r="G20" s="274">
        <f>SUM(G22:G46)</f>
        <v>92</v>
      </c>
      <c r="H20" s="274">
        <f>F20-G20</f>
        <v>219</v>
      </c>
    </row>
    <row r="21" spans="1:8" ht="10.5" customHeight="1">
      <c r="A21" s="65"/>
      <c r="B21" s="65"/>
      <c r="C21" s="49"/>
      <c r="D21" s="49"/>
      <c r="E21" s="49"/>
      <c r="F21" s="49"/>
      <c r="G21" s="49" t="s">
        <v>529</v>
      </c>
      <c r="H21" s="274"/>
    </row>
    <row r="22" spans="1:13" ht="10.5" customHeight="1">
      <c r="A22" s="65"/>
      <c r="B22" s="65"/>
      <c r="C22" s="49" t="s">
        <v>157</v>
      </c>
      <c r="D22" s="51" t="s">
        <v>273</v>
      </c>
      <c r="E22" s="275">
        <f>(F22+M22)-G22</f>
        <v>5234</v>
      </c>
      <c r="F22" s="284">
        <v>5</v>
      </c>
      <c r="G22" s="78">
        <v>1</v>
      </c>
      <c r="H22" s="284">
        <f>F22-G22</f>
        <v>4</v>
      </c>
      <c r="K22" s="57"/>
      <c r="L22" s="57"/>
      <c r="M22" s="116">
        <v>5230</v>
      </c>
    </row>
    <row r="23" spans="1:13" ht="10.5" customHeight="1">
      <c r="A23" s="65"/>
      <c r="B23" s="65"/>
      <c r="C23" s="49" t="s">
        <v>41</v>
      </c>
      <c r="D23" s="51" t="s">
        <v>274</v>
      </c>
      <c r="E23" s="275">
        <f aca="true" t="shared" si="0" ref="E23:E45">(F23+M23)-G23</f>
        <v>3778</v>
      </c>
      <c r="F23" s="284">
        <v>8</v>
      </c>
      <c r="G23" s="78">
        <v>1</v>
      </c>
      <c r="H23" s="284">
        <f aca="true" t="shared" si="1" ref="H23:H45">F23-G23</f>
        <v>7</v>
      </c>
      <c r="K23" s="57"/>
      <c r="L23" s="57"/>
      <c r="M23" s="116">
        <v>3771</v>
      </c>
    </row>
    <row r="24" spans="1:13" ht="10.5" customHeight="1">
      <c r="A24" s="65"/>
      <c r="B24" s="65"/>
      <c r="C24" s="49" t="s">
        <v>577</v>
      </c>
      <c r="D24" s="51" t="s">
        <v>275</v>
      </c>
      <c r="E24" s="275">
        <f t="shared" si="0"/>
        <v>2833</v>
      </c>
      <c r="F24" s="284">
        <v>10</v>
      </c>
      <c r="G24" s="78">
        <v>3</v>
      </c>
      <c r="H24" s="284">
        <f t="shared" si="1"/>
        <v>7</v>
      </c>
      <c r="K24" s="57"/>
      <c r="L24" s="57"/>
      <c r="M24" s="116">
        <v>2826</v>
      </c>
    </row>
    <row r="25" spans="1:13" ht="10.5" customHeight="1">
      <c r="A25" s="65"/>
      <c r="B25" s="65"/>
      <c r="C25" s="49"/>
      <c r="D25" s="51"/>
      <c r="E25" s="275"/>
      <c r="F25" s="262"/>
      <c r="G25" s="262"/>
      <c r="H25" s="284"/>
      <c r="K25" s="57"/>
      <c r="L25" s="57"/>
      <c r="M25" s="116"/>
    </row>
    <row r="26" spans="1:13" ht="10.5" customHeight="1">
      <c r="A26" s="65"/>
      <c r="B26" s="65"/>
      <c r="C26" s="49" t="s">
        <v>42</v>
      </c>
      <c r="D26" s="51" t="s">
        <v>276</v>
      </c>
      <c r="E26" s="275">
        <f t="shared" si="0"/>
        <v>5009</v>
      </c>
      <c r="F26" s="284">
        <v>9</v>
      </c>
      <c r="G26" s="78">
        <v>6</v>
      </c>
      <c r="H26" s="284">
        <f t="shared" si="1"/>
        <v>3</v>
      </c>
      <c r="K26" s="57"/>
      <c r="L26" s="57"/>
      <c r="M26" s="116">
        <v>5006</v>
      </c>
    </row>
    <row r="27" spans="1:13" ht="10.5" customHeight="1">
      <c r="A27" s="65"/>
      <c r="B27" s="65"/>
      <c r="C27" s="49" t="s">
        <v>504</v>
      </c>
      <c r="D27" s="51" t="s">
        <v>158</v>
      </c>
      <c r="E27" s="275">
        <f t="shared" si="0"/>
        <v>5710</v>
      </c>
      <c r="F27" s="284">
        <v>5</v>
      </c>
      <c r="G27" s="78">
        <v>6</v>
      </c>
      <c r="H27" s="284">
        <f t="shared" si="1"/>
        <v>-1</v>
      </c>
      <c r="K27" s="57"/>
      <c r="L27" s="57"/>
      <c r="M27" s="116">
        <v>5711</v>
      </c>
    </row>
    <row r="28" spans="1:13" ht="10.5" customHeight="1">
      <c r="A28" s="65"/>
      <c r="B28" s="65"/>
      <c r="C28" s="49" t="s">
        <v>664</v>
      </c>
      <c r="D28" s="51" t="s">
        <v>277</v>
      </c>
      <c r="E28" s="275">
        <f t="shared" si="0"/>
        <v>5723</v>
      </c>
      <c r="F28" s="284">
        <v>3</v>
      </c>
      <c r="G28" s="78">
        <v>11</v>
      </c>
      <c r="H28" s="284">
        <f t="shared" si="1"/>
        <v>-8</v>
      </c>
      <c r="K28" s="57"/>
      <c r="L28" s="57"/>
      <c r="M28" s="116">
        <v>5731</v>
      </c>
    </row>
    <row r="29" spans="1:13" ht="10.5" customHeight="1">
      <c r="A29" s="65"/>
      <c r="B29" s="65"/>
      <c r="C29" s="49"/>
      <c r="D29" s="51"/>
      <c r="E29" s="275"/>
      <c r="F29" s="262"/>
      <c r="G29" s="262"/>
      <c r="H29" s="284"/>
      <c r="K29" s="57"/>
      <c r="L29" s="57"/>
      <c r="M29" s="116"/>
    </row>
    <row r="30" spans="1:13" ht="10.5" customHeight="1">
      <c r="A30" s="65"/>
      <c r="B30" s="65"/>
      <c r="C30" s="49" t="s">
        <v>502</v>
      </c>
      <c r="D30" s="51" t="s">
        <v>671</v>
      </c>
      <c r="E30" s="275">
        <f t="shared" si="0"/>
        <v>4154</v>
      </c>
      <c r="F30" s="284">
        <v>14</v>
      </c>
      <c r="G30" s="78">
        <v>2</v>
      </c>
      <c r="H30" s="284">
        <f t="shared" si="1"/>
        <v>12</v>
      </c>
      <c r="K30" s="57"/>
      <c r="L30" s="57"/>
      <c r="M30" s="116">
        <v>4142</v>
      </c>
    </row>
    <row r="31" spans="1:13" ht="10.5" customHeight="1">
      <c r="A31" s="65"/>
      <c r="B31" s="65"/>
      <c r="C31" s="49" t="s">
        <v>16</v>
      </c>
      <c r="D31" s="51" t="s">
        <v>541</v>
      </c>
      <c r="E31" s="275">
        <f t="shared" si="0"/>
        <v>3906</v>
      </c>
      <c r="F31" s="284">
        <v>4</v>
      </c>
      <c r="G31" s="78">
        <v>4</v>
      </c>
      <c r="H31" s="284">
        <f t="shared" si="1"/>
        <v>0</v>
      </c>
      <c r="K31" s="57"/>
      <c r="L31" s="57"/>
      <c r="M31" s="116">
        <v>3906</v>
      </c>
    </row>
    <row r="32" spans="1:13" ht="10.5" customHeight="1">
      <c r="A32" s="65"/>
      <c r="B32" s="65"/>
      <c r="C32" s="49" t="s">
        <v>17</v>
      </c>
      <c r="D32" s="51" t="s">
        <v>205</v>
      </c>
      <c r="E32" s="275">
        <f t="shared" si="0"/>
        <v>3735</v>
      </c>
      <c r="F32" s="284">
        <v>7</v>
      </c>
      <c r="G32" s="78">
        <v>4</v>
      </c>
      <c r="H32" s="284">
        <f t="shared" si="1"/>
        <v>3</v>
      </c>
      <c r="K32" s="57"/>
      <c r="L32" s="57"/>
      <c r="M32" s="116">
        <v>3732</v>
      </c>
    </row>
    <row r="33" spans="1:13" ht="10.5" customHeight="1">
      <c r="A33" s="65"/>
      <c r="B33" s="65"/>
      <c r="C33" s="49"/>
      <c r="D33" s="51"/>
      <c r="E33" s="275"/>
      <c r="F33" s="262"/>
      <c r="G33" s="262"/>
      <c r="H33" s="284"/>
      <c r="K33" s="57"/>
      <c r="L33" s="57"/>
      <c r="M33" s="116"/>
    </row>
    <row r="34" spans="1:13" ht="10.5" customHeight="1">
      <c r="A34" s="65"/>
      <c r="B34" s="65"/>
      <c r="C34" s="49" t="s">
        <v>18</v>
      </c>
      <c r="D34" s="51" t="s">
        <v>206</v>
      </c>
      <c r="E34" s="275">
        <f t="shared" si="0"/>
        <v>3747</v>
      </c>
      <c r="F34" s="284">
        <v>6</v>
      </c>
      <c r="G34" s="78">
        <v>4</v>
      </c>
      <c r="H34" s="284">
        <f t="shared" si="1"/>
        <v>2</v>
      </c>
      <c r="K34" s="57"/>
      <c r="L34" s="57"/>
      <c r="M34" s="116">
        <v>3745</v>
      </c>
    </row>
    <row r="35" spans="1:13" ht="10.5" customHeight="1">
      <c r="A35" s="65"/>
      <c r="B35" s="65"/>
      <c r="C35" s="49" t="s">
        <v>472</v>
      </c>
      <c r="D35" s="51" t="s">
        <v>25</v>
      </c>
      <c r="E35" s="275">
        <f t="shared" si="0"/>
        <v>3035</v>
      </c>
      <c r="F35" s="284">
        <v>2</v>
      </c>
      <c r="G35" s="78">
        <v>7</v>
      </c>
      <c r="H35" s="284">
        <f t="shared" si="1"/>
        <v>-5</v>
      </c>
      <c r="K35" s="57"/>
      <c r="L35" s="57"/>
      <c r="M35" s="116">
        <v>3040</v>
      </c>
    </row>
    <row r="36" spans="1:13" ht="10.5" customHeight="1">
      <c r="A36" s="65"/>
      <c r="B36" s="65"/>
      <c r="C36" s="49" t="s">
        <v>19</v>
      </c>
      <c r="D36" s="51" t="s">
        <v>207</v>
      </c>
      <c r="E36" s="275">
        <f t="shared" si="0"/>
        <v>3021</v>
      </c>
      <c r="F36" s="284">
        <v>6</v>
      </c>
      <c r="G36" s="78">
        <v>6</v>
      </c>
      <c r="H36" s="284">
        <f t="shared" si="1"/>
        <v>0</v>
      </c>
      <c r="K36" s="57"/>
      <c r="L36" s="57"/>
      <c r="M36" s="116">
        <v>3021</v>
      </c>
    </row>
    <row r="37" spans="1:13" ht="10.5" customHeight="1">
      <c r="A37" s="65"/>
      <c r="B37" s="65"/>
      <c r="C37" s="49"/>
      <c r="D37" s="51"/>
      <c r="E37" s="275"/>
      <c r="F37" s="262"/>
      <c r="G37" s="262"/>
      <c r="H37" s="284"/>
      <c r="K37" s="57"/>
      <c r="L37" s="57"/>
      <c r="M37" s="116"/>
    </row>
    <row r="38" spans="1:13" ht="10.5" customHeight="1">
      <c r="A38" s="65"/>
      <c r="B38" s="65"/>
      <c r="C38" s="49" t="s">
        <v>20</v>
      </c>
      <c r="D38" s="51" t="s">
        <v>208</v>
      </c>
      <c r="E38" s="275">
        <f t="shared" si="0"/>
        <v>3328</v>
      </c>
      <c r="F38" s="284">
        <v>5</v>
      </c>
      <c r="G38" s="78">
        <v>2</v>
      </c>
      <c r="H38" s="284">
        <f t="shared" si="1"/>
        <v>3</v>
      </c>
      <c r="K38" s="57"/>
      <c r="L38" s="57"/>
      <c r="M38" s="116">
        <v>3325</v>
      </c>
    </row>
    <row r="39" spans="1:13" ht="10.5" customHeight="1">
      <c r="A39" s="65"/>
      <c r="B39" s="65"/>
      <c r="C39" s="49" t="s">
        <v>38</v>
      </c>
      <c r="D39" s="51" t="s">
        <v>209</v>
      </c>
      <c r="E39" s="275">
        <f t="shared" si="0"/>
        <v>4328</v>
      </c>
      <c r="F39" s="284">
        <v>7</v>
      </c>
      <c r="G39" s="78">
        <v>3</v>
      </c>
      <c r="H39" s="284">
        <f t="shared" si="1"/>
        <v>4</v>
      </c>
      <c r="I39" s="65"/>
      <c r="J39" s="80"/>
      <c r="K39" s="57"/>
      <c r="L39" s="57"/>
      <c r="M39" s="116">
        <v>4324</v>
      </c>
    </row>
    <row r="40" spans="1:13" ht="10.5" customHeight="1">
      <c r="A40" s="65"/>
      <c r="B40" s="65"/>
      <c r="C40" s="49" t="s">
        <v>503</v>
      </c>
      <c r="D40" s="51" t="s">
        <v>210</v>
      </c>
      <c r="E40" s="275">
        <f t="shared" si="0"/>
        <v>5414</v>
      </c>
      <c r="F40" s="284">
        <v>10</v>
      </c>
      <c r="G40" s="78">
        <v>3</v>
      </c>
      <c r="H40" s="284">
        <f t="shared" si="1"/>
        <v>7</v>
      </c>
      <c r="I40" s="65"/>
      <c r="J40" s="80"/>
      <c r="K40" s="57"/>
      <c r="L40" s="57"/>
      <c r="M40" s="116">
        <v>5407</v>
      </c>
    </row>
    <row r="41" spans="1:13" ht="10.5" customHeight="1">
      <c r="A41" s="65"/>
      <c r="B41" s="65"/>
      <c r="C41" s="49"/>
      <c r="D41" s="51"/>
      <c r="E41" s="275"/>
      <c r="F41" s="262"/>
      <c r="G41" s="262"/>
      <c r="H41" s="284"/>
      <c r="I41" s="65"/>
      <c r="J41" s="80"/>
      <c r="K41" s="57"/>
      <c r="L41" s="57"/>
      <c r="M41" s="116"/>
    </row>
    <row r="42" spans="1:13" ht="10.5" customHeight="1">
      <c r="A42" s="65"/>
      <c r="B42" s="65"/>
      <c r="C42" s="49" t="s">
        <v>39</v>
      </c>
      <c r="D42" s="51" t="s">
        <v>211</v>
      </c>
      <c r="E42" s="275">
        <f t="shared" si="0"/>
        <v>3280</v>
      </c>
      <c r="F42" s="284">
        <v>6</v>
      </c>
      <c r="G42" s="78">
        <v>6</v>
      </c>
      <c r="H42" s="284">
        <f t="shared" si="1"/>
        <v>0</v>
      </c>
      <c r="I42" s="65"/>
      <c r="J42" s="80"/>
      <c r="K42" s="57"/>
      <c r="L42" s="57"/>
      <c r="M42" s="116">
        <v>3280</v>
      </c>
    </row>
    <row r="43" spans="1:13" ht="10.5" customHeight="1">
      <c r="A43" s="65"/>
      <c r="B43" s="65"/>
      <c r="C43" s="49" t="s">
        <v>21</v>
      </c>
      <c r="D43" s="51" t="s">
        <v>212</v>
      </c>
      <c r="E43" s="275">
        <f t="shared" si="0"/>
        <v>2434</v>
      </c>
      <c r="F43" s="284">
        <v>2</v>
      </c>
      <c r="G43" s="78">
        <v>4</v>
      </c>
      <c r="H43" s="284">
        <f t="shared" si="1"/>
        <v>-2</v>
      </c>
      <c r="I43" s="65"/>
      <c r="J43" s="80"/>
      <c r="K43" s="57"/>
      <c r="L43" s="57"/>
      <c r="M43" s="116">
        <v>2436</v>
      </c>
    </row>
    <row r="44" spans="1:13" ht="10.5" customHeight="1">
      <c r="A44" s="65"/>
      <c r="B44" s="65"/>
      <c r="C44" s="49" t="s">
        <v>40</v>
      </c>
      <c r="D44" s="51" t="s">
        <v>213</v>
      </c>
      <c r="E44" s="275">
        <f t="shared" si="0"/>
        <v>20232</v>
      </c>
      <c r="F44" s="284">
        <v>196</v>
      </c>
      <c r="G44" s="78">
        <v>18</v>
      </c>
      <c r="H44" s="284">
        <f t="shared" si="1"/>
        <v>178</v>
      </c>
      <c r="I44" s="65"/>
      <c r="J44" s="80"/>
      <c r="K44" s="57"/>
      <c r="L44" s="57"/>
      <c r="M44" s="116">
        <v>20054</v>
      </c>
    </row>
    <row r="45" spans="1:13" ht="10.5" customHeight="1">
      <c r="A45" s="65"/>
      <c r="B45" s="65"/>
      <c r="C45" s="50" t="s">
        <v>22</v>
      </c>
      <c r="D45" s="269" t="s">
        <v>214</v>
      </c>
      <c r="E45" s="276">
        <f t="shared" si="0"/>
        <v>2304</v>
      </c>
      <c r="F45" s="276">
        <v>6</v>
      </c>
      <c r="G45" s="271">
        <v>1</v>
      </c>
      <c r="H45" s="276">
        <f t="shared" si="1"/>
        <v>5</v>
      </c>
      <c r="I45" s="65"/>
      <c r="J45" s="80"/>
      <c r="K45" s="57"/>
      <c r="L45" s="57"/>
      <c r="M45" s="117">
        <v>2299</v>
      </c>
    </row>
    <row r="46" spans="1:13" ht="10.5" customHeight="1">
      <c r="A46" s="65"/>
      <c r="B46" s="65"/>
      <c r="C46" s="80"/>
      <c r="D46" s="80"/>
      <c r="E46" s="80"/>
      <c r="F46" s="242"/>
      <c r="G46" s="103"/>
      <c r="H46" s="80"/>
      <c r="I46" s="65"/>
      <c r="J46" s="83"/>
      <c r="K46" s="57"/>
      <c r="L46" s="57"/>
      <c r="M46" s="83">
        <f>SUM(M22:M45)</f>
        <v>90986</v>
      </c>
    </row>
    <row r="47" spans="1:13" ht="10.5" customHeight="1">
      <c r="A47" s="65"/>
      <c r="B47" s="65"/>
      <c r="C47" s="80"/>
      <c r="D47" s="80"/>
      <c r="E47" s="104" t="s">
        <v>424</v>
      </c>
      <c r="F47" s="104"/>
      <c r="G47" s="104"/>
      <c r="H47" s="104"/>
      <c r="I47" s="65"/>
      <c r="J47" s="65"/>
      <c r="K47" s="57"/>
      <c r="L47" s="57"/>
      <c r="M47" s="57"/>
    </row>
    <row r="48" spans="1:13" ht="10.5" customHeight="1">
      <c r="A48" s="65"/>
      <c r="B48" s="65"/>
      <c r="C48" s="80"/>
      <c r="D48" s="80"/>
      <c r="E48" s="104" t="s">
        <v>420</v>
      </c>
      <c r="F48" s="104"/>
      <c r="G48" s="104"/>
      <c r="H48" s="104"/>
      <c r="I48" s="65"/>
      <c r="J48" s="65"/>
      <c r="K48" s="57"/>
      <c r="L48" s="57"/>
      <c r="M48" s="57"/>
    </row>
    <row r="49" spans="1:13" ht="10.5" customHeight="1">
      <c r="A49" s="65"/>
      <c r="B49" s="65"/>
      <c r="C49" s="80"/>
      <c r="D49" s="80"/>
      <c r="E49" s="243" t="s">
        <v>422</v>
      </c>
      <c r="F49" s="243"/>
      <c r="G49" s="243"/>
      <c r="H49" s="243"/>
      <c r="I49" s="65"/>
      <c r="J49" s="65"/>
      <c r="K49" s="57"/>
      <c r="L49" s="57"/>
      <c r="M49" s="57"/>
    </row>
    <row r="50" spans="1:13" ht="10.5" customHeight="1">
      <c r="A50" s="65"/>
      <c r="B50" s="65"/>
      <c r="C50" s="80"/>
      <c r="D50" s="80"/>
      <c r="E50" s="243" t="s">
        <v>423</v>
      </c>
      <c r="F50" s="243"/>
      <c r="G50" s="243"/>
      <c r="H50" s="243"/>
      <c r="I50" s="65"/>
      <c r="J50" s="65"/>
      <c r="K50" s="57"/>
      <c r="L50" s="57"/>
      <c r="M50" s="57"/>
    </row>
    <row r="51" spans="1:13" ht="10.5" customHeight="1">
      <c r="A51" s="57"/>
      <c r="B51" s="57"/>
      <c r="C51" s="49"/>
      <c r="D51" s="49"/>
      <c r="E51" s="49"/>
      <c r="F51" s="49"/>
      <c r="G51" s="49"/>
      <c r="H51" s="49"/>
      <c r="I51" s="57"/>
      <c r="J51" s="65"/>
      <c r="K51" s="57"/>
      <c r="L51" s="57"/>
      <c r="M51" s="57"/>
    </row>
    <row r="52" spans="1:13" ht="12.75">
      <c r="A52" s="56"/>
      <c r="B52" s="56"/>
      <c r="C52" s="56"/>
      <c r="D52" s="56"/>
      <c r="E52" s="56"/>
      <c r="F52" s="56"/>
      <c r="G52" s="56"/>
      <c r="H52" s="56"/>
      <c r="I52" s="56"/>
      <c r="J52" s="73"/>
      <c r="K52" s="57"/>
      <c r="L52" s="57"/>
      <c r="M52" s="57"/>
    </row>
    <row r="53" spans="1:13" ht="12.75">
      <c r="A53" s="57"/>
      <c r="B53" s="57"/>
      <c r="C53" s="57"/>
      <c r="D53" s="57"/>
      <c r="E53" s="57"/>
      <c r="F53" s="57"/>
      <c r="G53" s="57"/>
      <c r="H53" s="57"/>
      <c r="I53" s="57"/>
      <c r="J53" s="65"/>
      <c r="K53" s="56"/>
      <c r="L53" s="56"/>
      <c r="M53" s="57"/>
    </row>
    <row r="54" spans="1:11" ht="12.75">
      <c r="A54" s="56"/>
      <c r="B54" s="56"/>
      <c r="C54" s="56"/>
      <c r="D54" s="56"/>
      <c r="E54" s="56"/>
      <c r="F54" s="56"/>
      <c r="G54" s="56"/>
      <c r="H54" s="56"/>
      <c r="I54" s="56"/>
      <c r="J54" s="73"/>
      <c r="K54" s="56"/>
    </row>
    <row r="58" spans="1:11" ht="12.75">
      <c r="A58" s="56"/>
      <c r="B58" s="56"/>
      <c r="C58" s="56"/>
      <c r="D58" s="56"/>
      <c r="E58" s="56"/>
      <c r="F58" s="56"/>
      <c r="G58" s="56"/>
      <c r="H58" s="56"/>
      <c r="I58" s="56"/>
      <c r="J58" s="73"/>
      <c r="K58" s="57"/>
    </row>
  </sheetData>
  <sheetProtection/>
  <mergeCells count="4">
    <mergeCell ref="E1:G1"/>
    <mergeCell ref="E2:G2"/>
    <mergeCell ref="C19:H19"/>
    <mergeCell ref="C3:D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2.375" style="0" customWidth="1"/>
    <col min="2" max="2" width="15.125" style="0" customWidth="1"/>
    <col min="3" max="3" width="12.875" style="0" customWidth="1"/>
    <col min="5" max="5" width="7.875" style="0" customWidth="1"/>
    <col min="6" max="6" width="9.25390625" style="0" customWidth="1"/>
    <col min="9" max="9" width="9.375" style="0" customWidth="1"/>
    <col min="10" max="10" width="9.875" style="0" customWidth="1"/>
    <col min="11" max="11" width="11.125" style="0" customWidth="1"/>
    <col min="12" max="12" width="4.375" style="0" customWidth="1"/>
    <col min="13" max="13" width="1.625" style="0" hidden="1" customWidth="1"/>
    <col min="14" max="14" width="4.625" style="0" customWidth="1"/>
    <col min="15" max="15" width="5.625" style="0" customWidth="1"/>
    <col min="16" max="16" width="4.75390625" style="0" customWidth="1"/>
  </cols>
  <sheetData>
    <row r="1" spans="1:17" ht="12.75">
      <c r="A1" s="684"/>
      <c r="B1" s="685"/>
      <c r="C1" s="685"/>
      <c r="D1" s="685"/>
      <c r="E1" s="686" t="s">
        <v>1204</v>
      </c>
      <c r="F1" s="687"/>
      <c r="G1" s="687"/>
      <c r="H1" s="685"/>
      <c r="I1" s="685"/>
      <c r="J1" s="685"/>
      <c r="K1" s="685"/>
      <c r="L1" s="685"/>
      <c r="M1" s="685"/>
      <c r="N1" s="688"/>
      <c r="O1" s="689"/>
      <c r="P1" s="689"/>
      <c r="Q1" s="690"/>
    </row>
    <row r="2" spans="1:17" ht="12.75">
      <c r="A2" s="684"/>
      <c r="B2" s="685"/>
      <c r="C2" s="685"/>
      <c r="D2" s="685"/>
      <c r="E2" s="691" t="s">
        <v>1205</v>
      </c>
      <c r="F2" s="687"/>
      <c r="G2" s="687"/>
      <c r="H2" s="685"/>
      <c r="I2" s="685"/>
      <c r="J2" s="685"/>
      <c r="K2" s="685"/>
      <c r="L2" s="685"/>
      <c r="M2" s="685"/>
      <c r="N2" s="688"/>
      <c r="O2" s="689"/>
      <c r="P2" s="689"/>
      <c r="Q2" s="690"/>
    </row>
    <row r="3" spans="1:17" ht="12.75">
      <c r="A3" s="684"/>
      <c r="B3" s="685"/>
      <c r="C3" s="685"/>
      <c r="D3" s="685"/>
      <c r="E3" s="692"/>
      <c r="F3" s="687"/>
      <c r="G3" s="687"/>
      <c r="H3" s="685"/>
      <c r="I3" s="685"/>
      <c r="J3" s="685"/>
      <c r="K3" s="685"/>
      <c r="L3" s="685"/>
      <c r="M3" s="685"/>
      <c r="N3" s="688"/>
      <c r="O3" s="689"/>
      <c r="P3" s="689"/>
      <c r="Q3" s="690"/>
    </row>
    <row r="4" spans="1:17" ht="12.75">
      <c r="A4" s="684"/>
      <c r="B4" s="685"/>
      <c r="C4" s="685"/>
      <c r="D4" s="685"/>
      <c r="E4" s="692"/>
      <c r="F4" s="687"/>
      <c r="G4" s="687"/>
      <c r="H4" s="685"/>
      <c r="I4" s="685"/>
      <c r="J4" s="685"/>
      <c r="K4" s="685"/>
      <c r="L4" s="685"/>
      <c r="M4" s="685"/>
      <c r="N4" s="688"/>
      <c r="O4" s="689"/>
      <c r="P4" s="689"/>
      <c r="Q4" s="690"/>
    </row>
    <row r="5" spans="1:17" ht="38.25" customHeight="1">
      <c r="A5" s="693"/>
      <c r="B5" s="927" t="s">
        <v>1206</v>
      </c>
      <c r="C5" s="930" t="s">
        <v>1207</v>
      </c>
      <c r="D5" s="906" t="s">
        <v>1208</v>
      </c>
      <c r="E5" s="906" t="s">
        <v>1209</v>
      </c>
      <c r="F5" s="906" t="s">
        <v>1210</v>
      </c>
      <c r="G5" s="906" t="s">
        <v>1211</v>
      </c>
      <c r="H5" s="906" t="s">
        <v>1212</v>
      </c>
      <c r="I5" s="906" t="s">
        <v>1213</v>
      </c>
      <c r="J5" s="906" t="s">
        <v>1214</v>
      </c>
      <c r="K5" s="906" t="s">
        <v>1215</v>
      </c>
      <c r="L5" s="908" t="s">
        <v>1216</v>
      </c>
      <c r="M5" s="909"/>
      <c r="N5" s="910"/>
      <c r="O5" s="911" t="s">
        <v>1217</v>
      </c>
      <c r="P5" s="912"/>
      <c r="Q5" s="694"/>
    </row>
    <row r="6" spans="1:17" ht="12.75" customHeight="1">
      <c r="A6" s="695"/>
      <c r="B6" s="928"/>
      <c r="C6" s="931"/>
      <c r="D6" s="907"/>
      <c r="E6" s="907"/>
      <c r="F6" s="907"/>
      <c r="G6" s="907"/>
      <c r="H6" s="907"/>
      <c r="I6" s="907"/>
      <c r="J6" s="907"/>
      <c r="K6" s="907"/>
      <c r="L6" s="913" t="s">
        <v>1218</v>
      </c>
      <c r="M6" s="914"/>
      <c r="N6" s="915"/>
      <c r="O6" s="922" t="s">
        <v>1219</v>
      </c>
      <c r="P6" s="924" t="s">
        <v>1220</v>
      </c>
      <c r="Q6" s="694"/>
    </row>
    <row r="7" spans="1:17" ht="12.75">
      <c r="A7" s="695"/>
      <c r="B7" s="928"/>
      <c r="C7" s="931"/>
      <c r="D7" s="696" t="s">
        <v>1221</v>
      </c>
      <c r="E7" s="697" t="s">
        <v>1222</v>
      </c>
      <c r="F7" s="697" t="s">
        <v>1223</v>
      </c>
      <c r="G7" s="698"/>
      <c r="H7" s="699" t="s">
        <v>1224</v>
      </c>
      <c r="I7" s="699" t="s">
        <v>1225</v>
      </c>
      <c r="J7" s="699" t="s">
        <v>1224</v>
      </c>
      <c r="K7" s="700" t="s">
        <v>1225</v>
      </c>
      <c r="L7" s="916"/>
      <c r="M7" s="917"/>
      <c r="N7" s="918"/>
      <c r="O7" s="923"/>
      <c r="P7" s="925"/>
      <c r="Q7" s="694"/>
    </row>
    <row r="8" spans="1:17" ht="12.75">
      <c r="A8" s="695"/>
      <c r="B8" s="928"/>
      <c r="C8" s="931"/>
      <c r="D8" s="696" t="s">
        <v>1226</v>
      </c>
      <c r="E8" s="697"/>
      <c r="F8" s="697" t="s">
        <v>1227</v>
      </c>
      <c r="G8" s="698"/>
      <c r="H8" s="701" t="s">
        <v>1228</v>
      </c>
      <c r="I8" s="699" t="s">
        <v>1229</v>
      </c>
      <c r="J8" s="701" t="s">
        <v>1228</v>
      </c>
      <c r="K8" s="700" t="s">
        <v>1229</v>
      </c>
      <c r="L8" s="916"/>
      <c r="M8" s="917"/>
      <c r="N8" s="918"/>
      <c r="O8" s="923"/>
      <c r="P8" s="925"/>
      <c r="Q8" s="694"/>
    </row>
    <row r="9" spans="1:17" ht="12.75">
      <c r="A9" s="695"/>
      <c r="B9" s="928"/>
      <c r="C9" s="931"/>
      <c r="D9" s="696" t="s">
        <v>1230</v>
      </c>
      <c r="E9" s="698"/>
      <c r="F9" s="697"/>
      <c r="G9" s="698"/>
      <c r="H9" s="699" t="s">
        <v>1231</v>
      </c>
      <c r="J9" s="699" t="s">
        <v>1231</v>
      </c>
      <c r="L9" s="916"/>
      <c r="M9" s="917"/>
      <c r="N9" s="918"/>
      <c r="O9" s="923"/>
      <c r="P9" s="925"/>
      <c r="Q9" s="694"/>
    </row>
    <row r="10" spans="1:17" ht="12.75">
      <c r="A10" s="702"/>
      <c r="B10" s="929"/>
      <c r="C10" s="932"/>
      <c r="D10" s="703"/>
      <c r="E10" s="704"/>
      <c r="F10" s="704"/>
      <c r="G10" s="704"/>
      <c r="H10" s="704"/>
      <c r="I10" s="703"/>
      <c r="J10" s="704"/>
      <c r="K10" s="703"/>
      <c r="L10" s="919"/>
      <c r="M10" s="920"/>
      <c r="N10" s="921"/>
      <c r="O10" s="923"/>
      <c r="P10" s="926"/>
      <c r="Q10" s="694"/>
    </row>
    <row r="11" spans="1:17" ht="12.75">
      <c r="A11" s="705">
        <v>1</v>
      </c>
      <c r="B11" s="685" t="s">
        <v>1232</v>
      </c>
      <c r="C11" s="706" t="s">
        <v>1233</v>
      </c>
      <c r="D11" s="685">
        <v>121</v>
      </c>
      <c r="E11" s="685">
        <v>3</v>
      </c>
      <c r="F11" s="707">
        <v>52</v>
      </c>
      <c r="G11" s="707">
        <v>46</v>
      </c>
      <c r="H11" s="708"/>
      <c r="I11" s="709"/>
      <c r="J11" s="710"/>
      <c r="K11" s="710"/>
      <c r="L11" s="901">
        <v>45</v>
      </c>
      <c r="M11" s="901"/>
      <c r="N11" s="901"/>
      <c r="O11" s="688">
        <v>3</v>
      </c>
      <c r="P11" s="688">
        <v>3</v>
      </c>
      <c r="Q11" s="711"/>
    </row>
    <row r="12" spans="1:17" ht="12.75">
      <c r="A12" s="705">
        <v>2</v>
      </c>
      <c r="B12" s="685" t="s">
        <v>1234</v>
      </c>
      <c r="C12" s="706" t="s">
        <v>1235</v>
      </c>
      <c r="D12" s="685">
        <v>62</v>
      </c>
      <c r="E12" s="685">
        <v>4</v>
      </c>
      <c r="F12" s="685">
        <v>21</v>
      </c>
      <c r="G12" s="707">
        <v>16</v>
      </c>
      <c r="H12" s="708"/>
      <c r="I12" s="710"/>
      <c r="J12" s="710"/>
      <c r="K12" s="710"/>
      <c r="L12" s="898">
        <v>15</v>
      </c>
      <c r="M12" s="898"/>
      <c r="N12" s="898"/>
      <c r="O12" s="688">
        <v>1</v>
      </c>
      <c r="P12" s="688">
        <v>1</v>
      </c>
      <c r="Q12" s="711"/>
    </row>
    <row r="13" spans="1:17" ht="12.75">
      <c r="A13" s="705">
        <v>3</v>
      </c>
      <c r="B13" s="685" t="s">
        <v>1236</v>
      </c>
      <c r="C13" s="706" t="s">
        <v>1237</v>
      </c>
      <c r="D13" s="902">
        <v>9</v>
      </c>
      <c r="E13" s="902">
        <v>1</v>
      </c>
      <c r="F13" s="902">
        <v>3</v>
      </c>
      <c r="G13" s="903">
        <v>1</v>
      </c>
      <c r="H13" s="902"/>
      <c r="I13" s="904"/>
      <c r="J13" s="905"/>
      <c r="K13" s="905"/>
      <c r="L13" s="898">
        <v>15</v>
      </c>
      <c r="M13" s="898"/>
      <c r="N13" s="898"/>
      <c r="O13" s="900">
        <v>1</v>
      </c>
      <c r="P13" s="900">
        <v>1</v>
      </c>
      <c r="Q13" s="711"/>
    </row>
    <row r="14" spans="1:17" ht="12.75">
      <c r="A14" s="705"/>
      <c r="B14" s="685" t="s">
        <v>1238</v>
      </c>
      <c r="C14" s="706" t="s">
        <v>1239</v>
      </c>
      <c r="D14" s="902"/>
      <c r="E14" s="902"/>
      <c r="F14" s="902"/>
      <c r="G14" s="903"/>
      <c r="H14" s="902"/>
      <c r="I14" s="904"/>
      <c r="J14" s="905"/>
      <c r="K14" s="905"/>
      <c r="L14" s="898"/>
      <c r="M14" s="898"/>
      <c r="N14" s="898"/>
      <c r="O14" s="900"/>
      <c r="P14" s="900"/>
      <c r="Q14" s="694"/>
    </row>
    <row r="15" spans="1:17" ht="12.75">
      <c r="A15" s="705">
        <v>4</v>
      </c>
      <c r="B15" s="685" t="s">
        <v>1240</v>
      </c>
      <c r="C15" s="706" t="s">
        <v>1241</v>
      </c>
      <c r="D15" s="685">
        <v>11</v>
      </c>
      <c r="E15" s="685">
        <v>2</v>
      </c>
      <c r="F15" s="685">
        <v>15</v>
      </c>
      <c r="G15" s="707">
        <v>14</v>
      </c>
      <c r="H15" s="708"/>
      <c r="I15" s="685"/>
      <c r="J15" s="710"/>
      <c r="K15" s="710"/>
      <c r="L15" s="898">
        <v>13</v>
      </c>
      <c r="M15" s="898"/>
      <c r="N15" s="898"/>
      <c r="O15" s="689">
        <v>1</v>
      </c>
      <c r="P15" s="689">
        <v>1</v>
      </c>
      <c r="Q15" s="694"/>
    </row>
    <row r="16" spans="1:17" ht="12.75">
      <c r="A16" s="705">
        <v>5</v>
      </c>
      <c r="B16" s="685" t="s">
        <v>1242</v>
      </c>
      <c r="C16" s="706"/>
      <c r="D16" s="685">
        <v>7</v>
      </c>
      <c r="E16" s="685">
        <v>1</v>
      </c>
      <c r="F16" s="685">
        <v>5</v>
      </c>
      <c r="G16" s="707">
        <v>4</v>
      </c>
      <c r="H16" s="708"/>
      <c r="I16" s="708"/>
      <c r="J16" s="710"/>
      <c r="K16" s="710"/>
      <c r="L16" s="898">
        <v>6</v>
      </c>
      <c r="M16" s="898"/>
      <c r="N16" s="898"/>
      <c r="O16" s="689"/>
      <c r="P16" s="689"/>
      <c r="Q16" s="694"/>
    </row>
    <row r="17" spans="1:17" ht="21" customHeight="1">
      <c r="A17" s="705">
        <v>6</v>
      </c>
      <c r="B17" s="712" t="s">
        <v>1243</v>
      </c>
      <c r="C17" s="706" t="s">
        <v>1244</v>
      </c>
      <c r="D17" s="685">
        <v>12</v>
      </c>
      <c r="E17" s="685">
        <v>2</v>
      </c>
      <c r="F17" s="685">
        <v>6</v>
      </c>
      <c r="G17" s="707">
        <v>6</v>
      </c>
      <c r="H17" s="708"/>
      <c r="I17" s="708"/>
      <c r="J17" s="710"/>
      <c r="K17" s="710"/>
      <c r="L17" s="898">
        <v>9</v>
      </c>
      <c r="M17" s="898"/>
      <c r="N17" s="898"/>
      <c r="O17" s="689">
        <v>2</v>
      </c>
      <c r="P17" s="689">
        <v>2</v>
      </c>
      <c r="Q17" s="694"/>
    </row>
    <row r="18" spans="1:17" ht="21" customHeight="1">
      <c r="A18" s="705">
        <v>7</v>
      </c>
      <c r="B18" s="712" t="s">
        <v>1245</v>
      </c>
      <c r="C18" s="706" t="s">
        <v>1246</v>
      </c>
      <c r="D18" s="685">
        <v>4</v>
      </c>
      <c r="E18" s="685">
        <v>1</v>
      </c>
      <c r="F18" s="685">
        <v>3</v>
      </c>
      <c r="G18" s="707">
        <v>3</v>
      </c>
      <c r="H18" s="708"/>
      <c r="I18" s="708"/>
      <c r="J18" s="710"/>
      <c r="K18" s="710"/>
      <c r="L18" s="898">
        <v>8</v>
      </c>
      <c r="M18" s="898"/>
      <c r="N18" s="898"/>
      <c r="O18" s="689">
        <v>1</v>
      </c>
      <c r="P18" s="689">
        <v>1</v>
      </c>
      <c r="Q18" s="694"/>
    </row>
    <row r="19" spans="1:17" ht="21.75">
      <c r="A19" s="705">
        <v>8</v>
      </c>
      <c r="B19" s="712" t="s">
        <v>1247</v>
      </c>
      <c r="C19" s="706" t="s">
        <v>1248</v>
      </c>
      <c r="D19" s="685">
        <v>12</v>
      </c>
      <c r="E19" s="685">
        <v>2</v>
      </c>
      <c r="F19" s="685">
        <v>5</v>
      </c>
      <c r="G19" s="707">
        <v>5</v>
      </c>
      <c r="H19" s="708"/>
      <c r="I19" s="708"/>
      <c r="J19" s="710"/>
      <c r="K19" s="710"/>
      <c r="L19" s="898">
        <v>14</v>
      </c>
      <c r="M19" s="898"/>
      <c r="N19" s="898"/>
      <c r="O19" s="689">
        <v>4</v>
      </c>
      <c r="P19" s="689">
        <v>4</v>
      </c>
      <c r="Q19" s="694"/>
    </row>
    <row r="20" spans="1:17" ht="32.25">
      <c r="A20" s="705">
        <v>9</v>
      </c>
      <c r="B20" s="712" t="s">
        <v>1249</v>
      </c>
      <c r="C20" s="706"/>
      <c r="D20" s="685">
        <v>13</v>
      </c>
      <c r="E20" s="685">
        <v>1</v>
      </c>
      <c r="F20" s="685">
        <v>11</v>
      </c>
      <c r="G20" s="713">
        <v>11</v>
      </c>
      <c r="H20" s="708"/>
      <c r="I20" s="708"/>
      <c r="J20" s="710"/>
      <c r="K20" s="710"/>
      <c r="L20" s="898">
        <v>9</v>
      </c>
      <c r="M20" s="898"/>
      <c r="N20" s="898"/>
      <c r="O20" s="689">
        <v>2</v>
      </c>
      <c r="P20" s="689">
        <v>2</v>
      </c>
      <c r="Q20" s="694"/>
    </row>
    <row r="21" spans="1:17" ht="12.75">
      <c r="A21" s="705">
        <v>10</v>
      </c>
      <c r="B21" s="714" t="s">
        <v>1250</v>
      </c>
      <c r="C21" s="715" t="s">
        <v>1251</v>
      </c>
      <c r="D21" s="685">
        <v>6</v>
      </c>
      <c r="E21" s="685">
        <v>1</v>
      </c>
      <c r="F21" s="709">
        <v>5</v>
      </c>
      <c r="G21" s="707">
        <v>3</v>
      </c>
      <c r="H21" s="710"/>
      <c r="I21" s="709"/>
      <c r="J21" s="710"/>
      <c r="K21" s="710"/>
      <c r="L21" s="898">
        <v>8</v>
      </c>
      <c r="M21" s="898"/>
      <c r="N21" s="898"/>
      <c r="O21" s="688">
        <v>2</v>
      </c>
      <c r="P21" s="688">
        <v>2</v>
      </c>
      <c r="Q21" s="711"/>
    </row>
    <row r="22" spans="1:17" ht="32.25">
      <c r="A22" s="705">
        <v>11</v>
      </c>
      <c r="B22" s="712" t="s">
        <v>1252</v>
      </c>
      <c r="C22" s="706"/>
      <c r="D22" s="685">
        <v>11</v>
      </c>
      <c r="E22" s="685">
        <v>1</v>
      </c>
      <c r="F22" s="685">
        <v>6</v>
      </c>
      <c r="G22" s="713">
        <v>6</v>
      </c>
      <c r="H22" s="708"/>
      <c r="I22" s="708"/>
      <c r="J22" s="710"/>
      <c r="K22" s="710"/>
      <c r="L22" s="898">
        <v>11</v>
      </c>
      <c r="M22" s="898"/>
      <c r="N22" s="898"/>
      <c r="O22" s="689">
        <v>3</v>
      </c>
      <c r="P22" s="689">
        <v>3</v>
      </c>
      <c r="Q22" s="694"/>
    </row>
    <row r="23" spans="1:17" ht="12.75">
      <c r="A23" s="705">
        <v>12</v>
      </c>
      <c r="B23" s="685" t="s">
        <v>1253</v>
      </c>
      <c r="C23" s="706" t="s">
        <v>1254</v>
      </c>
      <c r="D23" s="685">
        <v>13</v>
      </c>
      <c r="E23" s="685">
        <v>2</v>
      </c>
      <c r="F23" s="685">
        <v>11</v>
      </c>
      <c r="G23" s="707">
        <v>11</v>
      </c>
      <c r="H23" s="708"/>
      <c r="I23" s="708"/>
      <c r="J23" s="710"/>
      <c r="K23" s="710"/>
      <c r="L23" s="898">
        <v>9</v>
      </c>
      <c r="M23" s="898"/>
      <c r="N23" s="898"/>
      <c r="O23" s="689">
        <v>1</v>
      </c>
      <c r="P23" s="689">
        <v>1</v>
      </c>
      <c r="Q23" s="694"/>
    </row>
    <row r="24" spans="1:17" ht="12.75">
      <c r="A24" s="705">
        <v>13</v>
      </c>
      <c r="B24" s="685" t="s">
        <v>1255</v>
      </c>
      <c r="C24" s="706"/>
      <c r="D24" s="685">
        <v>8</v>
      </c>
      <c r="E24" s="685">
        <v>1</v>
      </c>
      <c r="F24" s="685">
        <v>5</v>
      </c>
      <c r="G24" s="713">
        <v>5</v>
      </c>
      <c r="H24" s="708"/>
      <c r="I24" s="708"/>
      <c r="J24" s="710"/>
      <c r="K24" s="710"/>
      <c r="L24" s="898">
        <v>4</v>
      </c>
      <c r="M24" s="898"/>
      <c r="N24" s="898"/>
      <c r="O24" s="689">
        <v>1</v>
      </c>
      <c r="P24" s="689">
        <v>1</v>
      </c>
      <c r="Q24" s="694"/>
    </row>
    <row r="25" spans="1:17" ht="21.75">
      <c r="A25" s="705">
        <v>14</v>
      </c>
      <c r="B25" s="712" t="s">
        <v>1256</v>
      </c>
      <c r="C25" s="706" t="s">
        <v>1257</v>
      </c>
      <c r="D25" s="685">
        <v>6</v>
      </c>
      <c r="E25" s="685">
        <v>5</v>
      </c>
      <c r="F25" s="685">
        <v>6</v>
      </c>
      <c r="G25" s="713">
        <v>6</v>
      </c>
      <c r="H25" s="708"/>
      <c r="I25" s="708"/>
      <c r="J25" s="710"/>
      <c r="K25" s="708"/>
      <c r="L25" s="898">
        <v>2</v>
      </c>
      <c r="M25" s="898"/>
      <c r="N25" s="898"/>
      <c r="O25" s="689"/>
      <c r="P25" s="689"/>
      <c r="Q25" s="694"/>
    </row>
    <row r="26" spans="1:17" ht="12.75">
      <c r="A26" s="705">
        <v>15</v>
      </c>
      <c r="B26" s="685" t="s">
        <v>1258</v>
      </c>
      <c r="C26" s="706" t="s">
        <v>1259</v>
      </c>
      <c r="D26" s="685">
        <v>34</v>
      </c>
      <c r="E26" s="685">
        <v>1</v>
      </c>
      <c r="F26" s="685">
        <v>29</v>
      </c>
      <c r="G26" s="707">
        <v>24</v>
      </c>
      <c r="H26" s="708"/>
      <c r="I26" s="708"/>
      <c r="J26" s="710"/>
      <c r="K26" s="708"/>
      <c r="L26" s="898">
        <v>16</v>
      </c>
      <c r="M26" s="898"/>
      <c r="N26" s="898"/>
      <c r="O26" s="689">
        <v>3</v>
      </c>
      <c r="P26" s="689">
        <v>3</v>
      </c>
      <c r="Q26" s="694"/>
    </row>
    <row r="27" spans="1:17" ht="12.75">
      <c r="A27" s="705"/>
      <c r="B27" s="716" t="s">
        <v>1260</v>
      </c>
      <c r="C27" s="716" t="s">
        <v>330</v>
      </c>
      <c r="D27" s="717">
        <f aca="true" t="shared" si="0" ref="D27:P27">SUM(D11:D26)</f>
        <v>329</v>
      </c>
      <c r="E27" s="717">
        <f t="shared" si="0"/>
        <v>28</v>
      </c>
      <c r="F27" s="717">
        <f t="shared" si="0"/>
        <v>183</v>
      </c>
      <c r="G27" s="717">
        <f t="shared" si="0"/>
        <v>161</v>
      </c>
      <c r="H27" s="718">
        <f t="shared" si="0"/>
        <v>0</v>
      </c>
      <c r="I27" s="718">
        <f t="shared" si="0"/>
        <v>0</v>
      </c>
      <c r="J27" s="718">
        <f t="shared" si="0"/>
        <v>0</v>
      </c>
      <c r="K27" s="718">
        <f t="shared" si="0"/>
        <v>0</v>
      </c>
      <c r="L27" s="899">
        <f>SUM(L11:N26)</f>
        <v>184</v>
      </c>
      <c r="M27" s="899"/>
      <c r="N27" s="899"/>
      <c r="O27" s="717">
        <f t="shared" si="0"/>
        <v>25</v>
      </c>
      <c r="P27" s="717">
        <f t="shared" si="0"/>
        <v>25</v>
      </c>
      <c r="Q27" s="694"/>
    </row>
    <row r="28" spans="1:17" ht="12.75">
      <c r="A28" s="685"/>
      <c r="B28" s="719"/>
      <c r="C28" s="719"/>
      <c r="D28" s="720"/>
      <c r="E28" s="719"/>
      <c r="F28" s="719"/>
      <c r="G28" s="721"/>
      <c r="H28" s="721"/>
      <c r="I28" s="722"/>
      <c r="J28" s="721"/>
      <c r="K28" s="723"/>
      <c r="L28" s="722"/>
      <c r="M28" s="685"/>
      <c r="N28" s="688"/>
      <c r="O28" s="689"/>
      <c r="P28" s="689"/>
      <c r="Q28" s="689"/>
    </row>
    <row r="29" spans="1:17" ht="12.75">
      <c r="A29" s="724"/>
      <c r="B29" s="714"/>
      <c r="C29" s="715"/>
      <c r="D29" s="685"/>
      <c r="E29" s="685"/>
      <c r="F29" s="709"/>
      <c r="G29" s="707"/>
      <c r="H29" s="710"/>
      <c r="I29" s="709"/>
      <c r="J29" s="710"/>
      <c r="K29" s="709"/>
      <c r="L29" s="709"/>
      <c r="M29" s="685"/>
      <c r="N29" s="688"/>
      <c r="O29" s="688"/>
      <c r="P29" s="688"/>
      <c r="Q29" s="711"/>
    </row>
    <row r="30" spans="1:17" ht="12.75">
      <c r="A30" s="724"/>
      <c r="B30" s="685"/>
      <c r="C30" s="706"/>
      <c r="D30" s="685"/>
      <c r="E30" s="685"/>
      <c r="F30" s="685"/>
      <c r="G30" s="707"/>
      <c r="H30" s="708"/>
      <c r="I30" s="708"/>
      <c r="J30" s="710"/>
      <c r="K30" s="708"/>
      <c r="L30" s="707"/>
      <c r="M30" s="685"/>
      <c r="N30" s="688"/>
      <c r="O30" s="689"/>
      <c r="P30" s="689"/>
      <c r="Q30" s="694"/>
    </row>
    <row r="31" spans="1:17" ht="12.75">
      <c r="A31" s="724"/>
      <c r="B31" s="685"/>
      <c r="C31" s="706"/>
      <c r="D31" s="685"/>
      <c r="E31" s="685"/>
      <c r="F31" s="685"/>
      <c r="G31" s="707"/>
      <c r="H31" s="708"/>
      <c r="I31" s="708"/>
      <c r="J31" s="710"/>
      <c r="K31" s="708"/>
      <c r="L31" s="707"/>
      <c r="M31" s="685"/>
      <c r="N31" s="688"/>
      <c r="O31" s="689"/>
      <c r="P31" s="689"/>
      <c r="Q31" s="694"/>
    </row>
  </sheetData>
  <sheetProtection/>
  <mergeCells count="41">
    <mergeCell ref="B5:B10"/>
    <mergeCell ref="C5:C10"/>
    <mergeCell ref="D5:D6"/>
    <mergeCell ref="E5:E6"/>
    <mergeCell ref="F5:F6"/>
    <mergeCell ref="G5:G6"/>
    <mergeCell ref="H5:H6"/>
    <mergeCell ref="I5:I6"/>
    <mergeCell ref="J5:J6"/>
    <mergeCell ref="K5:K6"/>
    <mergeCell ref="L5:N5"/>
    <mergeCell ref="O5:P5"/>
    <mergeCell ref="L6:N10"/>
    <mergeCell ref="O6:O10"/>
    <mergeCell ref="P6:P10"/>
    <mergeCell ref="L11:N11"/>
    <mergeCell ref="L12:N12"/>
    <mergeCell ref="D13:D14"/>
    <mergeCell ref="E13:E14"/>
    <mergeCell ref="F13:F14"/>
    <mergeCell ref="G13:G14"/>
    <mergeCell ref="H13:H14"/>
    <mergeCell ref="I13:I14"/>
    <mergeCell ref="J13:J14"/>
    <mergeCell ref="K13:K14"/>
    <mergeCell ref="L13:N14"/>
    <mergeCell ref="O13:O14"/>
    <mergeCell ref="P13:P14"/>
    <mergeCell ref="L15:N15"/>
    <mergeCell ref="L16:N16"/>
    <mergeCell ref="L17:N17"/>
    <mergeCell ref="L24:N24"/>
    <mergeCell ref="L25:N25"/>
    <mergeCell ref="L26:N26"/>
    <mergeCell ref="L27:N27"/>
    <mergeCell ref="L18:N18"/>
    <mergeCell ref="L19:N19"/>
    <mergeCell ref="L20:N20"/>
    <mergeCell ref="L21:N21"/>
    <mergeCell ref="L22:N22"/>
    <mergeCell ref="L23:N2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C1">
      <selection activeCell="H24" sqref="H24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5" width="13.125" style="65" customWidth="1"/>
    <col min="6" max="6" width="15.375" style="65" customWidth="1"/>
    <col min="7" max="7" width="9.25390625" style="65" customWidth="1"/>
    <col min="8" max="8" width="10.00390625" style="65" customWidth="1"/>
    <col min="9" max="9" width="8.00390625" style="65" customWidth="1"/>
    <col min="10" max="10" width="9.125" style="65" customWidth="1"/>
    <col min="11" max="11" width="8.75390625" style="65" customWidth="1"/>
    <col min="12" max="12" width="8.125" style="65" customWidth="1"/>
    <col min="13" max="13" width="12.25390625" style="65" customWidth="1"/>
    <col min="14" max="14" width="12.125" style="65" customWidth="1"/>
    <col min="15" max="15" width="8.375" style="65" customWidth="1"/>
    <col min="16" max="16" width="12.375" style="65" customWidth="1"/>
    <col min="17" max="17" width="10.375" style="65" customWidth="1"/>
    <col min="18" max="18" width="11.125" style="65" customWidth="1"/>
    <col min="19" max="19" width="10.375" style="65" customWidth="1"/>
    <col min="20" max="20" width="11.00390625" style="65" customWidth="1"/>
    <col min="21" max="16384" width="9.25390625" style="65" customWidth="1"/>
  </cols>
  <sheetData>
    <row r="1" spans="1:33" ht="15" customHeight="1">
      <c r="A1" s="109"/>
      <c r="B1" s="80"/>
      <c r="C1" s="80"/>
      <c r="D1" s="80"/>
      <c r="E1" s="80"/>
      <c r="F1" s="727" t="s">
        <v>1262</v>
      </c>
      <c r="G1" s="727"/>
      <c r="H1" s="727"/>
      <c r="I1" s="727"/>
      <c r="J1" s="727"/>
      <c r="K1" s="727"/>
      <c r="L1" s="727"/>
      <c r="M1" s="727"/>
      <c r="N1" s="727"/>
      <c r="O1" s="104"/>
      <c r="P1" s="8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109"/>
      <c r="B2" s="80"/>
      <c r="C2" s="80"/>
      <c r="D2" s="80"/>
      <c r="E2" s="933" t="s">
        <v>1263</v>
      </c>
      <c r="F2" s="933"/>
      <c r="G2" s="933"/>
      <c r="H2" s="933"/>
      <c r="I2" s="933"/>
      <c r="J2" s="933"/>
      <c r="K2" s="933"/>
      <c r="L2" s="933"/>
      <c r="M2" s="933"/>
      <c r="N2" s="933"/>
      <c r="O2" s="104"/>
      <c r="P2" s="10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9" customHeight="1">
      <c r="A3" s="109"/>
      <c r="B3" s="80"/>
      <c r="C3" s="80"/>
      <c r="D3" s="8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109"/>
      <c r="B4" s="80"/>
      <c r="C4" s="80"/>
      <c r="D4" s="934"/>
      <c r="E4" s="744" t="s">
        <v>1264</v>
      </c>
      <c r="F4" s="745"/>
      <c r="G4" s="745"/>
      <c r="H4" s="935"/>
      <c r="I4" s="936" t="s">
        <v>1265</v>
      </c>
      <c r="J4" s="937"/>
      <c r="K4" s="286" t="s">
        <v>1266</v>
      </c>
      <c r="L4" s="286" t="s">
        <v>1267</v>
      </c>
      <c r="M4" s="286" t="s">
        <v>1268</v>
      </c>
      <c r="N4" s="286" t="s">
        <v>1268</v>
      </c>
      <c r="O4" s="286" t="s">
        <v>1269</v>
      </c>
      <c r="P4" s="286" t="s">
        <v>1270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109"/>
      <c r="B5" s="83"/>
      <c r="C5" s="83"/>
      <c r="D5" s="938"/>
      <c r="E5" s="746" t="s">
        <v>1271</v>
      </c>
      <c r="F5" s="747"/>
      <c r="G5" s="747"/>
      <c r="H5" s="748"/>
      <c r="I5" s="939" t="s">
        <v>1272</v>
      </c>
      <c r="J5" s="940"/>
      <c r="K5" s="285" t="s">
        <v>1273</v>
      </c>
      <c r="L5" s="285" t="s">
        <v>1274</v>
      </c>
      <c r="M5" s="285" t="s">
        <v>1275</v>
      </c>
      <c r="N5" s="285" t="s">
        <v>1276</v>
      </c>
      <c r="O5" s="285" t="s">
        <v>1277</v>
      </c>
      <c r="P5" s="285" t="s">
        <v>1278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109"/>
      <c r="B6" s="80"/>
      <c r="C6" s="80"/>
      <c r="D6" s="433"/>
      <c r="E6" s="941" t="s">
        <v>105</v>
      </c>
      <c r="F6" s="331" t="s">
        <v>1279</v>
      </c>
      <c r="G6" s="941" t="s">
        <v>1280</v>
      </c>
      <c r="H6" s="941" t="s">
        <v>1281</v>
      </c>
      <c r="I6" s="331" t="s">
        <v>1282</v>
      </c>
      <c r="J6" s="329" t="s">
        <v>1283</v>
      </c>
      <c r="K6" s="942" t="s">
        <v>1284</v>
      </c>
      <c r="L6" s="942" t="s">
        <v>1285</v>
      </c>
      <c r="M6" s="285" t="s">
        <v>1286</v>
      </c>
      <c r="N6" s="285" t="s">
        <v>1287</v>
      </c>
      <c r="O6" s="285" t="s">
        <v>1288</v>
      </c>
      <c r="P6" s="285" t="s">
        <v>1289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109"/>
      <c r="B7" s="80"/>
      <c r="C7" s="80"/>
      <c r="D7" s="52" t="s">
        <v>475</v>
      </c>
      <c r="E7" s="943"/>
      <c r="F7" s="331" t="s">
        <v>1290</v>
      </c>
      <c r="G7" s="943"/>
      <c r="H7" s="943"/>
      <c r="I7" s="331" t="s">
        <v>1291</v>
      </c>
      <c r="J7" s="331" t="s">
        <v>1292</v>
      </c>
      <c r="K7" s="942" t="s">
        <v>1293</v>
      </c>
      <c r="L7" s="942" t="s">
        <v>1294</v>
      </c>
      <c r="M7" s="942" t="s">
        <v>1295</v>
      </c>
      <c r="N7" s="942" t="s">
        <v>1296</v>
      </c>
      <c r="O7" s="942" t="s">
        <v>1297</v>
      </c>
      <c r="P7" s="285" t="s">
        <v>1298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109"/>
      <c r="B8" s="80"/>
      <c r="C8" s="80"/>
      <c r="D8" s="944" t="s">
        <v>1299</v>
      </c>
      <c r="E8" s="943"/>
      <c r="F8" s="331" t="s">
        <v>1300</v>
      </c>
      <c r="G8" s="943"/>
      <c r="H8" s="943"/>
      <c r="I8" s="331" t="s">
        <v>1301</v>
      </c>
      <c r="J8" s="338" t="s">
        <v>1302</v>
      </c>
      <c r="K8" s="942" t="s">
        <v>1294</v>
      </c>
      <c r="L8" s="285"/>
      <c r="M8" s="942" t="s">
        <v>1303</v>
      </c>
      <c r="N8" s="942" t="s">
        <v>1303</v>
      </c>
      <c r="O8" s="942" t="s">
        <v>1304</v>
      </c>
      <c r="P8" s="942" t="s">
        <v>1305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109"/>
      <c r="B9" s="80"/>
      <c r="C9" s="80"/>
      <c r="D9" s="433"/>
      <c r="E9" s="943"/>
      <c r="F9" s="338" t="s">
        <v>1306</v>
      </c>
      <c r="G9" s="943"/>
      <c r="H9" s="943"/>
      <c r="I9" s="331" t="s">
        <v>1294</v>
      </c>
      <c r="J9" s="338" t="s">
        <v>1294</v>
      </c>
      <c r="K9" s="331"/>
      <c r="L9" s="331"/>
      <c r="M9" s="942" t="s">
        <v>1307</v>
      </c>
      <c r="N9" s="942" t="s">
        <v>1307</v>
      </c>
      <c r="O9" s="942" t="s">
        <v>1308</v>
      </c>
      <c r="P9" s="942" t="s">
        <v>1309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109"/>
      <c r="B10" s="80"/>
      <c r="C10" s="83"/>
      <c r="D10" s="433"/>
      <c r="E10" s="943"/>
      <c r="F10" s="338" t="s">
        <v>1310</v>
      </c>
      <c r="G10" s="943"/>
      <c r="H10" s="943"/>
      <c r="I10" s="331"/>
      <c r="J10" s="331"/>
      <c r="K10" s="331"/>
      <c r="L10" s="331"/>
      <c r="M10" s="285"/>
      <c r="N10" s="285"/>
      <c r="O10" s="942" t="s">
        <v>1311</v>
      </c>
      <c r="P10" s="942" t="s">
        <v>1312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0.5" customHeight="1">
      <c r="A11" s="109"/>
      <c r="B11" s="80"/>
      <c r="C11" s="83"/>
      <c r="D11" s="342"/>
      <c r="E11" s="945"/>
      <c r="F11" s="946" t="s">
        <v>1313</v>
      </c>
      <c r="G11" s="945"/>
      <c r="H11" s="945"/>
      <c r="I11" s="126"/>
      <c r="J11" s="126"/>
      <c r="K11" s="126"/>
      <c r="L11" s="126"/>
      <c r="M11" s="126"/>
      <c r="N11" s="126"/>
      <c r="O11" s="126"/>
      <c r="P11" s="94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 customHeight="1">
      <c r="A12" s="109"/>
      <c r="B12" s="80"/>
      <c r="C12" s="83"/>
      <c r="D12" s="52" t="s">
        <v>7</v>
      </c>
      <c r="E12" s="52">
        <v>408</v>
      </c>
      <c r="F12" s="52">
        <v>5</v>
      </c>
      <c r="G12" s="52">
        <v>16</v>
      </c>
      <c r="H12" s="52">
        <v>18</v>
      </c>
      <c r="I12" s="52">
        <v>120</v>
      </c>
      <c r="J12" s="52">
        <v>139</v>
      </c>
      <c r="K12" s="52">
        <v>1884</v>
      </c>
      <c r="L12" s="52">
        <v>169</v>
      </c>
      <c r="M12" s="52">
        <v>150</v>
      </c>
      <c r="N12" s="52">
        <v>24</v>
      </c>
      <c r="O12" s="52">
        <v>106.3</v>
      </c>
      <c r="P12" s="52">
        <v>519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.75" customHeight="1">
      <c r="A13" s="109"/>
      <c r="B13" s="80"/>
      <c r="C13" s="83"/>
      <c r="D13" s="52" t="s">
        <v>716</v>
      </c>
      <c r="E13" s="52">
        <v>434</v>
      </c>
      <c r="F13" s="52">
        <v>3</v>
      </c>
      <c r="G13" s="52">
        <v>13</v>
      </c>
      <c r="H13" s="52">
        <v>14</v>
      </c>
      <c r="I13" s="52">
        <v>82</v>
      </c>
      <c r="J13" s="52">
        <v>86</v>
      </c>
      <c r="K13" s="52">
        <v>1323</v>
      </c>
      <c r="L13" s="52">
        <v>127</v>
      </c>
      <c r="M13" s="52">
        <v>148</v>
      </c>
      <c r="N13" s="52">
        <v>32</v>
      </c>
      <c r="O13" s="52">
        <v>128.3</v>
      </c>
      <c r="P13" s="52">
        <v>136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2.75" customHeight="1">
      <c r="A14" s="117"/>
      <c r="B14" s="80"/>
      <c r="C14" s="80"/>
      <c r="D14" s="52" t="s">
        <v>752</v>
      </c>
      <c r="E14" s="52">
        <v>416</v>
      </c>
      <c r="F14" s="52"/>
      <c r="G14" s="52">
        <v>19</v>
      </c>
      <c r="H14" s="52">
        <v>41</v>
      </c>
      <c r="I14" s="52">
        <v>74</v>
      </c>
      <c r="J14" s="52">
        <v>94</v>
      </c>
      <c r="K14" s="52">
        <v>1290</v>
      </c>
      <c r="L14" s="52">
        <v>117</v>
      </c>
      <c r="M14" s="52">
        <v>138</v>
      </c>
      <c r="N14" s="52">
        <v>36</v>
      </c>
      <c r="O14" s="52">
        <v>276.2</v>
      </c>
      <c r="P14" s="52">
        <v>150</v>
      </c>
      <c r="AC14"/>
      <c r="AD14"/>
      <c r="AE14"/>
      <c r="AF14"/>
      <c r="AG14"/>
    </row>
    <row r="15" spans="1:33" ht="12.75" customHeight="1">
      <c r="A15" s="117"/>
      <c r="B15" s="80"/>
      <c r="C15" s="80"/>
      <c r="D15" s="52" t="s">
        <v>699</v>
      </c>
      <c r="E15" s="52">
        <v>399</v>
      </c>
      <c r="F15" s="52"/>
      <c r="G15" s="52">
        <v>19</v>
      </c>
      <c r="H15" s="52">
        <v>33</v>
      </c>
      <c r="I15" s="52">
        <v>61</v>
      </c>
      <c r="J15" s="52">
        <v>89</v>
      </c>
      <c r="K15" s="52">
        <v>1412</v>
      </c>
      <c r="L15" s="52">
        <v>95</v>
      </c>
      <c r="M15" s="52">
        <v>148</v>
      </c>
      <c r="N15" s="52">
        <v>31</v>
      </c>
      <c r="O15" s="52">
        <v>122.4</v>
      </c>
      <c r="P15" s="52">
        <v>162</v>
      </c>
      <c r="AC15"/>
      <c r="AD15"/>
      <c r="AE15"/>
      <c r="AF15"/>
      <c r="AG15"/>
    </row>
    <row r="16" spans="1:33" ht="12.75" customHeight="1">
      <c r="A16" s="117"/>
      <c r="B16" s="80"/>
      <c r="C16" s="80"/>
      <c r="D16" s="52" t="s">
        <v>513</v>
      </c>
      <c r="E16" s="52">
        <v>447</v>
      </c>
      <c r="F16" s="52">
        <v>2</v>
      </c>
      <c r="G16" s="52">
        <v>13</v>
      </c>
      <c r="H16" s="52">
        <v>47</v>
      </c>
      <c r="I16" s="52">
        <v>86</v>
      </c>
      <c r="J16" s="52">
        <v>83</v>
      </c>
      <c r="K16" s="52">
        <v>1493</v>
      </c>
      <c r="L16" s="52">
        <v>185</v>
      </c>
      <c r="M16" s="52">
        <v>139</v>
      </c>
      <c r="N16" s="52">
        <v>29</v>
      </c>
      <c r="O16" s="52">
        <v>190.4</v>
      </c>
      <c r="P16" s="52">
        <v>118</v>
      </c>
      <c r="AC16"/>
      <c r="AD16"/>
      <c r="AE16"/>
      <c r="AF16"/>
      <c r="AG16"/>
    </row>
    <row r="17" spans="1:33" ht="12.75" customHeight="1">
      <c r="A17" s="117"/>
      <c r="B17" s="80"/>
      <c r="C17" s="80"/>
      <c r="D17" s="52" t="s">
        <v>744</v>
      </c>
      <c r="E17" s="52">
        <v>464</v>
      </c>
      <c r="F17" s="52"/>
      <c r="G17" s="52">
        <v>17</v>
      </c>
      <c r="H17" s="52">
        <v>33</v>
      </c>
      <c r="I17" s="52">
        <v>92</v>
      </c>
      <c r="J17" s="52">
        <v>57</v>
      </c>
      <c r="K17" s="52">
        <v>1405</v>
      </c>
      <c r="L17" s="52">
        <v>155</v>
      </c>
      <c r="M17" s="52">
        <v>107</v>
      </c>
      <c r="N17" s="52">
        <v>17</v>
      </c>
      <c r="O17" s="52">
        <v>326.3</v>
      </c>
      <c r="P17" s="52">
        <v>107</v>
      </c>
      <c r="AC17"/>
      <c r="AD17"/>
      <c r="AE17"/>
      <c r="AF17"/>
      <c r="AG17"/>
    </row>
    <row r="18" spans="1:33" ht="12.75" customHeight="1">
      <c r="A18" s="117"/>
      <c r="B18" s="80"/>
      <c r="C18" s="80"/>
      <c r="D18" s="52" t="s">
        <v>154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Q18" s="71"/>
      <c r="AC18"/>
      <c r="AD18"/>
      <c r="AE18"/>
      <c r="AF18"/>
      <c r="AG18"/>
    </row>
    <row r="19" spans="1:33" ht="12.75" customHeight="1">
      <c r="A19" s="117"/>
      <c r="B19" s="80"/>
      <c r="C19" s="80"/>
      <c r="D19" s="52" t="s">
        <v>287</v>
      </c>
      <c r="E19" s="52">
        <v>517</v>
      </c>
      <c r="F19" s="52"/>
      <c r="G19" s="52">
        <v>30</v>
      </c>
      <c r="H19" s="52">
        <v>50</v>
      </c>
      <c r="I19" s="52">
        <v>74</v>
      </c>
      <c r="J19" s="52">
        <v>164</v>
      </c>
      <c r="K19" s="52">
        <v>1488</v>
      </c>
      <c r="L19" s="52">
        <v>236</v>
      </c>
      <c r="M19" s="52">
        <v>166</v>
      </c>
      <c r="N19" s="52">
        <v>60</v>
      </c>
      <c r="O19" s="121">
        <v>329</v>
      </c>
      <c r="P19" s="52">
        <v>98</v>
      </c>
      <c r="AC19"/>
      <c r="AD19"/>
      <c r="AE19"/>
      <c r="AF19"/>
      <c r="AG19"/>
    </row>
    <row r="20" spans="1:33" ht="12.75" customHeight="1">
      <c r="A20" s="117"/>
      <c r="B20" s="80"/>
      <c r="C20" s="80"/>
      <c r="D20" s="52" t="s">
        <v>304</v>
      </c>
      <c r="E20" s="52">
        <v>444</v>
      </c>
      <c r="F20" s="52"/>
      <c r="G20" s="52">
        <v>13</v>
      </c>
      <c r="H20" s="52">
        <v>50</v>
      </c>
      <c r="I20" s="52">
        <v>74</v>
      </c>
      <c r="J20" s="52">
        <v>98</v>
      </c>
      <c r="K20" s="52">
        <v>1478</v>
      </c>
      <c r="L20" s="52">
        <v>208</v>
      </c>
      <c r="M20" s="52">
        <v>145</v>
      </c>
      <c r="N20" s="52">
        <v>45</v>
      </c>
      <c r="O20" s="52">
        <v>422.5</v>
      </c>
      <c r="P20" s="52">
        <v>101</v>
      </c>
      <c r="AC20"/>
      <c r="AD20"/>
      <c r="AE20"/>
      <c r="AF20"/>
      <c r="AG20"/>
    </row>
    <row r="21" spans="1:33" ht="14.25" customHeight="1">
      <c r="A21" s="117"/>
      <c r="B21" s="80"/>
      <c r="C21" s="80"/>
      <c r="D21" s="50" t="s">
        <v>802</v>
      </c>
      <c r="E21" s="50">
        <v>467</v>
      </c>
      <c r="F21" s="50"/>
      <c r="G21" s="50">
        <v>26</v>
      </c>
      <c r="H21" s="50">
        <v>20</v>
      </c>
      <c r="I21" s="50">
        <v>91</v>
      </c>
      <c r="J21" s="50">
        <v>125</v>
      </c>
      <c r="K21" s="50">
        <v>1337</v>
      </c>
      <c r="L21" s="50">
        <v>223</v>
      </c>
      <c r="M21" s="50">
        <v>159</v>
      </c>
      <c r="N21" s="50">
        <v>29</v>
      </c>
      <c r="O21" s="50">
        <v>896.4</v>
      </c>
      <c r="P21" s="50">
        <v>37</v>
      </c>
      <c r="AC21"/>
      <c r="AD21"/>
      <c r="AE21"/>
      <c r="AF21"/>
      <c r="AG21"/>
    </row>
    <row r="22" spans="1:33" ht="14.25" customHeight="1">
      <c r="A22" s="117"/>
      <c r="B22" s="80"/>
      <c r="C22" s="80"/>
      <c r="D22" s="52" t="s">
        <v>305</v>
      </c>
      <c r="E22" s="52">
        <v>41</v>
      </c>
      <c r="F22" s="52"/>
      <c r="G22" s="52">
        <v>2</v>
      </c>
      <c r="H22" s="52">
        <v>2</v>
      </c>
      <c r="I22" s="52">
        <v>12</v>
      </c>
      <c r="J22" s="52">
        <v>12</v>
      </c>
      <c r="K22" s="52">
        <v>177</v>
      </c>
      <c r="L22" s="52">
        <v>13</v>
      </c>
      <c r="M22" s="52">
        <v>12</v>
      </c>
      <c r="N22" s="52">
        <v>7</v>
      </c>
      <c r="O22" s="52">
        <v>29.4</v>
      </c>
      <c r="P22" s="52">
        <v>4</v>
      </c>
      <c r="AC22"/>
      <c r="AD22"/>
      <c r="AE22"/>
      <c r="AF22"/>
      <c r="AG22"/>
    </row>
    <row r="23" spans="1:19" ht="12" customHeight="1">
      <c r="A23" s="109"/>
      <c r="B23" s="80"/>
      <c r="C23" s="80"/>
      <c r="D23" s="52" t="s">
        <v>797</v>
      </c>
      <c r="E23" s="52">
        <v>24</v>
      </c>
      <c r="F23" s="52"/>
      <c r="G23" s="52">
        <v>1</v>
      </c>
      <c r="H23" s="52">
        <v>2</v>
      </c>
      <c r="I23" s="52">
        <v>5</v>
      </c>
      <c r="J23" s="52">
        <v>13</v>
      </c>
      <c r="K23" s="52">
        <v>82</v>
      </c>
      <c r="L23" s="52">
        <v>9</v>
      </c>
      <c r="M23" s="52">
        <v>12</v>
      </c>
      <c r="N23" s="52">
        <v>6</v>
      </c>
      <c r="O23" s="52">
        <v>17.8</v>
      </c>
      <c r="P23" s="52">
        <v>4</v>
      </c>
      <c r="Q23" s="71"/>
      <c r="R23" s="71"/>
      <c r="S23" s="948"/>
    </row>
    <row r="24" spans="1:33" ht="12.75">
      <c r="A24" s="80"/>
      <c r="B24" s="80"/>
      <c r="C24" s="96"/>
      <c r="D24" s="50" t="s">
        <v>870</v>
      </c>
      <c r="E24" s="50">
        <v>62</v>
      </c>
      <c r="F24" s="50"/>
      <c r="G24" s="50">
        <v>6</v>
      </c>
      <c r="H24" s="50">
        <v>8</v>
      </c>
      <c r="I24" s="50">
        <v>16</v>
      </c>
      <c r="J24" s="50">
        <v>20</v>
      </c>
      <c r="K24" s="50">
        <v>162</v>
      </c>
      <c r="L24" s="50">
        <v>18</v>
      </c>
      <c r="M24" s="50">
        <v>23</v>
      </c>
      <c r="N24" s="50">
        <v>8</v>
      </c>
      <c r="O24" s="50">
        <v>40.9</v>
      </c>
      <c r="P24" s="50">
        <v>4</v>
      </c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/>
      <c r="B25"/>
      <c r="C25"/>
      <c r="D25" s="52" t="s">
        <v>837</v>
      </c>
      <c r="E25" s="52">
        <v>32</v>
      </c>
      <c r="F25" s="52"/>
      <c r="G25" s="52">
        <v>3</v>
      </c>
      <c r="H25" s="52">
        <v>3</v>
      </c>
      <c r="I25" s="52">
        <v>4</v>
      </c>
      <c r="J25" s="52">
        <v>11</v>
      </c>
      <c r="K25" s="52">
        <v>140</v>
      </c>
      <c r="L25" s="52">
        <v>37</v>
      </c>
      <c r="M25" s="52">
        <v>12</v>
      </c>
      <c r="N25" s="52">
        <v>5</v>
      </c>
      <c r="O25" s="52">
        <v>102.3</v>
      </c>
      <c r="P25" s="52">
        <v>2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>
      <c r="A26"/>
      <c r="B26"/>
      <c r="C26"/>
      <c r="D26" s="50" t="s">
        <v>871</v>
      </c>
      <c r="E26" s="50">
        <v>82</v>
      </c>
      <c r="F26" s="50"/>
      <c r="G26" s="50">
        <v>4</v>
      </c>
      <c r="H26" s="50">
        <v>4</v>
      </c>
      <c r="I26" s="50">
        <v>9</v>
      </c>
      <c r="J26" s="50">
        <v>25</v>
      </c>
      <c r="K26" s="50">
        <v>295</v>
      </c>
      <c r="L26" s="50">
        <v>71</v>
      </c>
      <c r="M26" s="50">
        <v>30</v>
      </c>
      <c r="N26" s="50">
        <v>9</v>
      </c>
      <c r="O26" s="50">
        <v>102.3</v>
      </c>
      <c r="P26" s="50">
        <v>4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.75">
      <c r="A27"/>
      <c r="B27"/>
      <c r="C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/>
      <c r="B28"/>
      <c r="C28"/>
      <c r="J28" s="78" t="s">
        <v>1314</v>
      </c>
      <c r="K28" s="78"/>
      <c r="L28" s="5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 s="73"/>
      <c r="B29" s="73"/>
      <c r="C29" s="73"/>
      <c r="H29" s="52"/>
      <c r="I29" s="200" t="s">
        <v>1315</v>
      </c>
      <c r="K29" s="52"/>
      <c r="L29" s="52"/>
      <c r="Q29" s="73"/>
      <c r="R29" s="73"/>
      <c r="S29" s="73"/>
      <c r="T29" s="73"/>
      <c r="U29"/>
      <c r="V29"/>
      <c r="W29"/>
      <c r="X29"/>
      <c r="Y29"/>
      <c r="Z29"/>
      <c r="AA29"/>
      <c r="AB29"/>
      <c r="AC29"/>
      <c r="AD29"/>
      <c r="AE29"/>
      <c r="AF29"/>
      <c r="AG2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C22" sqref="C22"/>
    </sheetView>
  </sheetViews>
  <sheetFormatPr defaultColWidth="9.25390625" defaultRowHeight="12.75"/>
  <cols>
    <col min="1" max="1" width="4.25390625" style="117" customWidth="1"/>
    <col min="2" max="2" width="35.25390625" style="117" customWidth="1"/>
    <col min="3" max="3" width="27.75390625" style="156" customWidth="1"/>
    <col min="4" max="10" width="6.875" style="109" customWidth="1"/>
    <col min="11" max="11" width="13.375" style="109" customWidth="1"/>
    <col min="12" max="12" width="14.75390625" style="109" customWidth="1"/>
    <col min="13" max="16384" width="9.25390625" style="109" customWidth="1"/>
  </cols>
  <sheetData>
    <row r="2" spans="3:12" ht="12.75">
      <c r="C2" s="80"/>
      <c r="D2" s="104"/>
      <c r="E2" s="217" t="s">
        <v>1316</v>
      </c>
      <c r="G2" s="104"/>
      <c r="H2" s="104"/>
      <c r="I2" s="104"/>
      <c r="J2" s="104"/>
      <c r="K2" s="80" t="s">
        <v>529</v>
      </c>
      <c r="L2" s="80"/>
    </row>
    <row r="3" spans="3:12" ht="12.75">
      <c r="C3" s="80"/>
      <c r="D3" s="80"/>
      <c r="E3" s="165" t="s">
        <v>1317</v>
      </c>
      <c r="G3" s="80"/>
      <c r="H3" s="80"/>
      <c r="I3" s="80"/>
      <c r="J3" s="80"/>
      <c r="K3" s="80"/>
      <c r="L3" s="80"/>
    </row>
    <row r="4" spans="3:12" ht="12.75">
      <c r="C4" s="949" t="s">
        <v>1318</v>
      </c>
      <c r="D4" s="949"/>
      <c r="E4" s="949"/>
      <c r="F4" s="949"/>
      <c r="G4" s="949"/>
      <c r="H4" s="949"/>
      <c r="I4" s="949"/>
      <c r="J4" s="949"/>
      <c r="K4" s="949"/>
      <c r="L4" s="949"/>
    </row>
    <row r="5" spans="3:12" ht="12.75">
      <c r="C5" s="950" t="s">
        <v>1319</v>
      </c>
      <c r="D5" s="950"/>
      <c r="E5" s="950"/>
      <c r="F5" s="950"/>
      <c r="G5" s="950"/>
      <c r="H5" s="950"/>
      <c r="I5" s="950"/>
      <c r="J5" s="950"/>
      <c r="K5" s="950"/>
      <c r="L5" s="950"/>
    </row>
    <row r="7" spans="1:13" ht="12.75">
      <c r="A7" s="951" t="s">
        <v>1320</v>
      </c>
      <c r="B7" s="951"/>
      <c r="C7" s="951" t="s">
        <v>1321</v>
      </c>
      <c r="D7" s="731" t="s">
        <v>1322</v>
      </c>
      <c r="E7" s="732"/>
      <c r="F7" s="732"/>
      <c r="G7" s="952"/>
      <c r="H7" s="744" t="s">
        <v>1088</v>
      </c>
      <c r="I7" s="745"/>
      <c r="J7" s="935"/>
      <c r="K7" s="88" t="s">
        <v>1323</v>
      </c>
      <c r="L7" s="88" t="s">
        <v>1324</v>
      </c>
      <c r="M7" s="447"/>
    </row>
    <row r="8" spans="1:13" ht="12.75">
      <c r="A8" s="953"/>
      <c r="B8" s="953"/>
      <c r="C8" s="953"/>
      <c r="D8" s="285">
        <v>2007</v>
      </c>
      <c r="E8" s="285">
        <v>2008</v>
      </c>
      <c r="F8" s="285">
        <v>2009</v>
      </c>
      <c r="G8" s="954">
        <v>2010</v>
      </c>
      <c r="H8" s="747" t="s">
        <v>1325</v>
      </c>
      <c r="I8" s="747"/>
      <c r="J8" s="748"/>
      <c r="K8" s="90" t="s">
        <v>1326</v>
      </c>
      <c r="L8" s="90" t="s">
        <v>1326</v>
      </c>
      <c r="M8" s="447"/>
    </row>
    <row r="9" spans="1:13" ht="12.75">
      <c r="A9" s="955"/>
      <c r="B9" s="955"/>
      <c r="C9" s="955"/>
      <c r="D9" s="947" t="s">
        <v>1327</v>
      </c>
      <c r="E9" s="947" t="s">
        <v>1327</v>
      </c>
      <c r="F9" s="947" t="s">
        <v>1327</v>
      </c>
      <c r="G9" s="311" t="s">
        <v>1327</v>
      </c>
      <c r="H9" s="956">
        <v>2009</v>
      </c>
      <c r="I9" s="957">
        <v>2010</v>
      </c>
      <c r="J9" s="957">
        <v>2011</v>
      </c>
      <c r="K9" s="191" t="s">
        <v>1328</v>
      </c>
      <c r="L9" s="191" t="s">
        <v>1328</v>
      </c>
      <c r="M9" s="83"/>
    </row>
    <row r="10" spans="1:13" ht="10.5" customHeight="1">
      <c r="A10" s="160" t="s">
        <v>1329</v>
      </c>
      <c r="B10" s="160"/>
      <c r="C10" s="958" t="s">
        <v>1330</v>
      </c>
      <c r="D10" s="49">
        <f aca="true" t="shared" si="0" ref="D10:I10">SUM(D11+D17+D19+D21+D23+D30+D31+D32+D33+D34+D35+D37+D38+D39+D40+D41)</f>
        <v>486</v>
      </c>
      <c r="E10" s="49">
        <f t="shared" si="0"/>
        <v>526</v>
      </c>
      <c r="F10" s="49">
        <f t="shared" si="0"/>
        <v>431</v>
      </c>
      <c r="G10" s="49">
        <f t="shared" si="0"/>
        <v>458</v>
      </c>
      <c r="H10" s="49">
        <f t="shared" si="0"/>
        <v>38</v>
      </c>
      <c r="I10" s="49">
        <f t="shared" si="0"/>
        <v>62</v>
      </c>
      <c r="J10" s="49">
        <f>SUM(J11+J17+J19+J21+J23+J30+J31+J32+J33+J34+J35+J37+J38+J39+J40+J41)</f>
        <v>84</v>
      </c>
      <c r="K10" s="959">
        <f>J10/H10*100</f>
        <v>221.0526315789474</v>
      </c>
      <c r="L10" s="959">
        <f>J10/I10*100</f>
        <v>135.48387096774192</v>
      </c>
      <c r="M10" s="80"/>
    </row>
    <row r="11" spans="1:13" ht="20.25" customHeight="1">
      <c r="A11" s="960" t="s">
        <v>1331</v>
      </c>
      <c r="B11" s="960"/>
      <c r="C11" s="961" t="s">
        <v>1332</v>
      </c>
      <c r="D11" s="962">
        <v>185</v>
      </c>
      <c r="E11" s="962">
        <v>202</v>
      </c>
      <c r="F11" s="962">
        <v>132</v>
      </c>
      <c r="G11" s="962">
        <v>162</v>
      </c>
      <c r="H11" s="962">
        <v>9</v>
      </c>
      <c r="I11" s="962">
        <v>25</v>
      </c>
      <c r="J11" s="962">
        <v>22</v>
      </c>
      <c r="K11" s="959">
        <f>J11/H11*100</f>
        <v>244.44444444444446</v>
      </c>
      <c r="L11" s="959">
        <f>J11/I11*100</f>
        <v>88</v>
      </c>
      <c r="M11" s="80"/>
    </row>
    <row r="12" spans="1:12" ht="11.25" customHeight="1">
      <c r="A12" s="117" t="s">
        <v>1333</v>
      </c>
      <c r="C12" s="156" t="s">
        <v>1334</v>
      </c>
      <c r="D12" s="963"/>
      <c r="E12" s="963"/>
      <c r="F12" s="963"/>
      <c r="G12" s="963"/>
      <c r="H12" s="963"/>
      <c r="I12" s="963"/>
      <c r="J12" s="963"/>
      <c r="K12" s="959"/>
      <c r="L12" s="959"/>
    </row>
    <row r="13" spans="2:12" ht="10.5" customHeight="1">
      <c r="B13" s="117" t="s">
        <v>1335</v>
      </c>
      <c r="C13" s="964" t="s">
        <v>1336</v>
      </c>
      <c r="D13" s="49">
        <v>8</v>
      </c>
      <c r="E13" s="49">
        <v>3</v>
      </c>
      <c r="F13" s="49">
        <v>8</v>
      </c>
      <c r="G13" s="49">
        <v>4</v>
      </c>
      <c r="H13" s="49">
        <v>1</v>
      </c>
      <c r="I13" s="49"/>
      <c r="J13" s="49"/>
      <c r="K13" s="959"/>
      <c r="L13" s="959"/>
    </row>
    <row r="14" spans="2:12" ht="10.5" customHeight="1">
      <c r="B14" s="117" t="s">
        <v>1337</v>
      </c>
      <c r="C14" s="964" t="s">
        <v>1338</v>
      </c>
      <c r="D14" s="49">
        <v>2</v>
      </c>
      <c r="E14" s="49">
        <v>2</v>
      </c>
      <c r="F14" s="49">
        <v>1</v>
      </c>
      <c r="G14" s="49">
        <v>1</v>
      </c>
      <c r="H14" s="49"/>
      <c r="I14" s="49"/>
      <c r="J14" s="49"/>
      <c r="K14" s="959"/>
      <c r="L14" s="959"/>
    </row>
    <row r="15" spans="2:12" ht="16.5" customHeight="1">
      <c r="B15" s="299" t="s">
        <v>1339</v>
      </c>
      <c r="C15" s="965" t="s">
        <v>1340</v>
      </c>
      <c r="D15" s="49">
        <v>129</v>
      </c>
      <c r="E15" s="49">
        <v>145</v>
      </c>
      <c r="F15" s="49">
        <v>117</v>
      </c>
      <c r="G15" s="49">
        <v>126</v>
      </c>
      <c r="H15" s="49">
        <v>4</v>
      </c>
      <c r="I15" s="49">
        <v>18</v>
      </c>
      <c r="J15" s="49">
        <v>17</v>
      </c>
      <c r="K15" s="959">
        <f>J15/H15*100</f>
        <v>425</v>
      </c>
      <c r="L15" s="959">
        <f>J15/I15*100</f>
        <v>94.44444444444444</v>
      </c>
    </row>
    <row r="16" spans="2:12" ht="10.5" customHeight="1">
      <c r="B16" s="117" t="s">
        <v>1341</v>
      </c>
      <c r="C16" s="964" t="s">
        <v>1342</v>
      </c>
      <c r="D16" s="49">
        <v>46</v>
      </c>
      <c r="E16" s="49">
        <v>52</v>
      </c>
      <c r="F16" s="49">
        <v>6</v>
      </c>
      <c r="G16" s="49">
        <v>30</v>
      </c>
      <c r="H16" s="49">
        <v>4</v>
      </c>
      <c r="I16" s="49">
        <v>7</v>
      </c>
      <c r="J16" s="49">
        <v>5</v>
      </c>
      <c r="K16" s="959">
        <f>J16/H16*100</f>
        <v>125</v>
      </c>
      <c r="L16" s="959">
        <f>J16/I16*100</f>
        <v>71.42857142857143</v>
      </c>
    </row>
    <row r="17" spans="1:12" ht="10.5" customHeight="1">
      <c r="A17" s="117" t="s">
        <v>1343</v>
      </c>
      <c r="C17" s="156" t="s">
        <v>1344</v>
      </c>
      <c r="D17" s="49"/>
      <c r="E17" s="49">
        <v>1</v>
      </c>
      <c r="F17" s="49">
        <v>1</v>
      </c>
      <c r="G17" s="49">
        <v>3</v>
      </c>
      <c r="H17" s="49"/>
      <c r="I17" s="49">
        <v>2</v>
      </c>
      <c r="J17" s="49"/>
      <c r="K17" s="959"/>
      <c r="L17" s="959">
        <f>J17/I17*100</f>
        <v>0</v>
      </c>
    </row>
    <row r="18" spans="1:12" ht="10.5" customHeight="1">
      <c r="A18" s="117" t="s">
        <v>1345</v>
      </c>
      <c r="C18" s="156" t="s">
        <v>1346</v>
      </c>
      <c r="D18" s="49"/>
      <c r="E18" s="49"/>
      <c r="F18" s="49"/>
      <c r="G18" s="49"/>
      <c r="H18" s="49"/>
      <c r="I18" s="49"/>
      <c r="J18" s="49"/>
      <c r="K18" s="959"/>
      <c r="L18" s="959"/>
    </row>
    <row r="19" spans="1:12" ht="10.5" customHeight="1">
      <c r="A19" s="117" t="s">
        <v>1347</v>
      </c>
      <c r="C19" s="156" t="s">
        <v>1348</v>
      </c>
      <c r="D19" s="49">
        <v>12</v>
      </c>
      <c r="E19" s="49">
        <v>11</v>
      </c>
      <c r="F19" s="49">
        <v>2</v>
      </c>
      <c r="G19" s="49">
        <v>3</v>
      </c>
      <c r="H19" s="49"/>
      <c r="I19" s="49">
        <v>1</v>
      </c>
      <c r="J19" s="49">
        <v>3</v>
      </c>
      <c r="K19" s="959"/>
      <c r="L19" s="959">
        <f>J19/I19*100</f>
        <v>300</v>
      </c>
    </row>
    <row r="20" spans="1:12" ht="10.5" customHeight="1">
      <c r="A20" s="117" t="s">
        <v>1349</v>
      </c>
      <c r="C20" s="156" t="s">
        <v>1350</v>
      </c>
      <c r="D20" s="49"/>
      <c r="E20" s="49"/>
      <c r="F20" s="49"/>
      <c r="G20" s="49"/>
      <c r="H20" s="49"/>
      <c r="I20" s="49"/>
      <c r="J20" s="49"/>
      <c r="K20" s="959"/>
      <c r="L20" s="959"/>
    </row>
    <row r="21" spans="1:12" ht="10.5" customHeight="1">
      <c r="A21" s="117" t="s">
        <v>1351</v>
      </c>
      <c r="C21" s="156" t="s">
        <v>1352</v>
      </c>
      <c r="D21" s="49"/>
      <c r="E21" s="49">
        <v>1</v>
      </c>
      <c r="F21" s="49"/>
      <c r="G21" s="49"/>
      <c r="H21" s="49"/>
      <c r="I21" s="49"/>
      <c r="J21" s="49"/>
      <c r="K21" s="959"/>
      <c r="L21" s="959"/>
    </row>
    <row r="22" spans="1:12" ht="10.5" customHeight="1">
      <c r="A22" s="117" t="s">
        <v>1353</v>
      </c>
      <c r="C22" s="156" t="s">
        <v>1354</v>
      </c>
      <c r="D22" s="49"/>
      <c r="E22" s="49"/>
      <c r="F22" s="49"/>
      <c r="G22" s="49"/>
      <c r="H22" s="49"/>
      <c r="I22" s="49"/>
      <c r="J22" s="49"/>
      <c r="K22" s="959"/>
      <c r="L22" s="959"/>
    </row>
    <row r="23" spans="1:12" ht="10.5" customHeight="1">
      <c r="A23" s="117" t="s">
        <v>1355</v>
      </c>
      <c r="C23" s="156" t="s">
        <v>1356</v>
      </c>
      <c r="D23" s="49">
        <f aca="true" t="shared" si="1" ref="D23:J23">SUM(D24:D29)</f>
        <v>228</v>
      </c>
      <c r="E23" s="49">
        <f t="shared" si="1"/>
        <v>232</v>
      </c>
      <c r="F23" s="49">
        <f t="shared" si="1"/>
        <v>217</v>
      </c>
      <c r="G23" s="49">
        <f t="shared" si="1"/>
        <v>211</v>
      </c>
      <c r="H23" s="49">
        <f t="shared" si="1"/>
        <v>19</v>
      </c>
      <c r="I23" s="49">
        <f t="shared" si="1"/>
        <v>28</v>
      </c>
      <c r="J23" s="49">
        <f t="shared" si="1"/>
        <v>47</v>
      </c>
      <c r="K23" s="959">
        <f>J23/H23*100</f>
        <v>247.3684210526316</v>
      </c>
      <c r="L23" s="959">
        <f>J23/I23*100</f>
        <v>167.85714285714286</v>
      </c>
    </row>
    <row r="24" spans="1:12" ht="10.5" customHeight="1">
      <c r="A24" s="117" t="s">
        <v>1333</v>
      </c>
      <c r="C24" s="156" t="s">
        <v>1334</v>
      </c>
      <c r="D24" s="49"/>
      <c r="E24" s="49"/>
      <c r="F24" s="49"/>
      <c r="G24" s="49"/>
      <c r="H24" s="49"/>
      <c r="I24" s="49"/>
      <c r="J24" s="49"/>
      <c r="K24" s="959"/>
      <c r="L24" s="959"/>
    </row>
    <row r="25" spans="2:12" ht="10.5" customHeight="1">
      <c r="B25" s="117" t="s">
        <v>1357</v>
      </c>
      <c r="C25" s="964" t="s">
        <v>1358</v>
      </c>
      <c r="D25" s="49">
        <v>220</v>
      </c>
      <c r="E25" s="49">
        <v>209</v>
      </c>
      <c r="F25" s="49">
        <v>191</v>
      </c>
      <c r="G25" s="49">
        <v>189</v>
      </c>
      <c r="H25" s="49">
        <v>16</v>
      </c>
      <c r="I25" s="49">
        <v>22</v>
      </c>
      <c r="J25" s="49">
        <v>45</v>
      </c>
      <c r="K25" s="959">
        <f>J25/H25*100</f>
        <v>281.25</v>
      </c>
      <c r="L25" s="959">
        <f>J25/I25*100</f>
        <v>204.54545454545453</v>
      </c>
    </row>
    <row r="26" spans="2:12" ht="10.5" customHeight="1">
      <c r="B26" s="117" t="s">
        <v>1359</v>
      </c>
      <c r="C26" s="964" t="s">
        <v>1360</v>
      </c>
      <c r="D26" s="49">
        <v>4</v>
      </c>
      <c r="E26" s="49"/>
      <c r="F26" s="49">
        <v>2</v>
      </c>
      <c r="G26" s="49">
        <v>1</v>
      </c>
      <c r="H26" s="49"/>
      <c r="I26" s="49"/>
      <c r="J26" s="49"/>
      <c r="K26" s="959"/>
      <c r="L26" s="959"/>
    </row>
    <row r="27" spans="2:12" ht="10.5" customHeight="1">
      <c r="B27" s="117" t="s">
        <v>1361</v>
      </c>
      <c r="C27" s="964" t="s">
        <v>1362</v>
      </c>
      <c r="D27" s="49">
        <v>3</v>
      </c>
      <c r="E27" s="49">
        <v>7</v>
      </c>
      <c r="F27" s="49">
        <v>3</v>
      </c>
      <c r="G27" s="49">
        <v>4</v>
      </c>
      <c r="H27" s="49">
        <v>1</v>
      </c>
      <c r="I27" s="49">
        <v>2</v>
      </c>
      <c r="J27" s="49"/>
      <c r="K27" s="959">
        <f>J27/H27*100</f>
        <v>0</v>
      </c>
      <c r="L27" s="959">
        <f>J27/I27*100</f>
        <v>0</v>
      </c>
    </row>
    <row r="28" spans="2:12" ht="10.5" customHeight="1">
      <c r="B28" s="117" t="s">
        <v>1363</v>
      </c>
      <c r="C28" s="964" t="s">
        <v>1364</v>
      </c>
      <c r="D28" s="49">
        <v>1</v>
      </c>
      <c r="E28" s="49">
        <v>2</v>
      </c>
      <c r="F28" s="49">
        <v>3</v>
      </c>
      <c r="G28" s="49">
        <v>11</v>
      </c>
      <c r="H28" s="49"/>
      <c r="I28" s="49">
        <v>4</v>
      </c>
      <c r="J28" s="49">
        <v>1</v>
      </c>
      <c r="K28" s="959"/>
      <c r="L28" s="959"/>
    </row>
    <row r="29" spans="2:12" ht="10.5" customHeight="1">
      <c r="B29" s="117" t="s">
        <v>1365</v>
      </c>
      <c r="C29" s="964" t="s">
        <v>1366</v>
      </c>
      <c r="D29" s="49"/>
      <c r="E29" s="49">
        <v>14</v>
      </c>
      <c r="F29" s="49">
        <v>18</v>
      </c>
      <c r="G29" s="49">
        <v>6</v>
      </c>
      <c r="H29" s="49">
        <v>2</v>
      </c>
      <c r="I29" s="49"/>
      <c r="J29" s="49">
        <v>1</v>
      </c>
      <c r="K29" s="959">
        <f>J29/H29*100</f>
        <v>50</v>
      </c>
      <c r="L29" s="959"/>
    </row>
    <row r="30" spans="1:12" ht="10.5" customHeight="1" hidden="1">
      <c r="A30" s="117" t="s">
        <v>1367</v>
      </c>
      <c r="C30" s="156" t="s">
        <v>1368</v>
      </c>
      <c r="D30" s="49"/>
      <c r="E30" s="49"/>
      <c r="F30" s="49"/>
      <c r="G30" s="49"/>
      <c r="H30" s="49"/>
      <c r="I30" s="49"/>
      <c r="J30" s="49"/>
      <c r="K30" s="959"/>
      <c r="L30" s="959" t="e">
        <f>J30/I30*100</f>
        <v>#DIV/0!</v>
      </c>
    </row>
    <row r="31" spans="1:12" ht="10.5" customHeight="1">
      <c r="A31" s="117" t="s">
        <v>1369</v>
      </c>
      <c r="C31" s="156" t="s">
        <v>1370</v>
      </c>
      <c r="D31" s="49">
        <v>1</v>
      </c>
      <c r="E31" s="49">
        <v>1</v>
      </c>
      <c r="F31" s="49">
        <v>3</v>
      </c>
      <c r="G31" s="49"/>
      <c r="H31" s="49"/>
      <c r="I31" s="49"/>
      <c r="J31" s="49"/>
      <c r="K31" s="959"/>
      <c r="L31" s="959"/>
    </row>
    <row r="32" spans="1:12" ht="10.5" customHeight="1">
      <c r="A32" s="117" t="s">
        <v>1371</v>
      </c>
      <c r="C32" s="156" t="s">
        <v>1372</v>
      </c>
      <c r="D32" s="49">
        <v>9</v>
      </c>
      <c r="E32" s="49">
        <v>14</v>
      </c>
      <c r="F32" s="49">
        <v>10</v>
      </c>
      <c r="G32" s="49">
        <v>26</v>
      </c>
      <c r="H32" s="49">
        <v>1</v>
      </c>
      <c r="I32" s="49">
        <v>5</v>
      </c>
      <c r="J32" s="49">
        <v>5</v>
      </c>
      <c r="K32" s="959">
        <f>J32/H32*100</f>
        <v>500</v>
      </c>
      <c r="L32" s="959">
        <f>J32/I32*100</f>
        <v>100</v>
      </c>
    </row>
    <row r="33" spans="1:12" ht="10.5" customHeight="1">
      <c r="A33" s="117" t="s">
        <v>1373</v>
      </c>
      <c r="C33" s="156" t="s">
        <v>1374</v>
      </c>
      <c r="D33" s="49">
        <v>12</v>
      </c>
      <c r="E33" s="49">
        <v>10</v>
      </c>
      <c r="F33" s="49">
        <v>10</v>
      </c>
      <c r="G33" s="49">
        <v>12</v>
      </c>
      <c r="H33" s="49"/>
      <c r="I33" s="49">
        <v>1</v>
      </c>
      <c r="J33" s="49">
        <v>1</v>
      </c>
      <c r="K33" s="959"/>
      <c r="L33" s="959">
        <f>J33/I33*100</f>
        <v>100</v>
      </c>
    </row>
    <row r="34" spans="1:12" ht="10.5" customHeight="1">
      <c r="A34" s="117" t="s">
        <v>1375</v>
      </c>
      <c r="C34" s="156" t="s">
        <v>1376</v>
      </c>
      <c r="D34" s="49">
        <v>1</v>
      </c>
      <c r="E34" s="49"/>
      <c r="F34" s="49">
        <v>18</v>
      </c>
      <c r="G34" s="49">
        <v>5</v>
      </c>
      <c r="H34" s="49">
        <v>1</v>
      </c>
      <c r="I34" s="49"/>
      <c r="J34" s="49"/>
      <c r="K34" s="959"/>
      <c r="L34" s="959"/>
    </row>
    <row r="35" spans="1:12" ht="12" customHeight="1">
      <c r="A35" s="117" t="s">
        <v>1377</v>
      </c>
      <c r="C35" s="966" t="s">
        <v>1378</v>
      </c>
      <c r="D35" s="49">
        <v>26</v>
      </c>
      <c r="E35" s="49">
        <v>41</v>
      </c>
      <c r="F35" s="49">
        <v>27</v>
      </c>
      <c r="G35" s="49">
        <v>34</v>
      </c>
      <c r="H35" s="49">
        <v>6</v>
      </c>
      <c r="I35" s="49"/>
      <c r="J35" s="49">
        <v>5</v>
      </c>
      <c r="K35" s="959">
        <f>J35/H35*100</f>
        <v>83.33333333333334</v>
      </c>
      <c r="L35" s="959"/>
    </row>
    <row r="36" spans="1:12" ht="12" customHeight="1">
      <c r="A36" s="117" t="s">
        <v>1379</v>
      </c>
      <c r="C36" s="966"/>
      <c r="D36" s="49"/>
      <c r="E36" s="49"/>
      <c r="F36" s="49"/>
      <c r="G36" s="49"/>
      <c r="H36" s="49"/>
      <c r="I36" s="49"/>
      <c r="J36" s="49"/>
      <c r="K36" s="959"/>
      <c r="L36" s="959"/>
    </row>
    <row r="37" spans="1:12" ht="10.5" customHeight="1">
      <c r="A37" s="117" t="s">
        <v>1380</v>
      </c>
      <c r="C37" s="156" t="s">
        <v>1381</v>
      </c>
      <c r="D37" s="49">
        <v>6</v>
      </c>
      <c r="E37" s="49">
        <v>11</v>
      </c>
      <c r="F37" s="49">
        <v>3</v>
      </c>
      <c r="G37" s="49">
        <v>1</v>
      </c>
      <c r="H37" s="49">
        <v>1</v>
      </c>
      <c r="I37" s="49"/>
      <c r="J37" s="49"/>
      <c r="K37" s="959">
        <f>J37/H37*100</f>
        <v>0</v>
      </c>
      <c r="L37" s="959"/>
    </row>
    <row r="38" spans="1:12" ht="10.5" customHeight="1">
      <c r="A38" s="117" t="s">
        <v>1382</v>
      </c>
      <c r="C38" s="156" t="s">
        <v>1383</v>
      </c>
      <c r="D38" s="49">
        <v>1</v>
      </c>
      <c r="E38" s="49">
        <v>2</v>
      </c>
      <c r="F38" s="49">
        <v>2</v>
      </c>
      <c r="G38" s="49">
        <v>1</v>
      </c>
      <c r="H38" s="49">
        <v>1</v>
      </c>
      <c r="I38" s="49"/>
      <c r="J38" s="49">
        <v>1</v>
      </c>
      <c r="K38" s="959">
        <f>J38/H38*100</f>
        <v>100</v>
      </c>
      <c r="L38" s="959"/>
    </row>
    <row r="39" spans="1:12" ht="10.5" customHeight="1">
      <c r="A39" s="116" t="s">
        <v>1384</v>
      </c>
      <c r="B39" s="116"/>
      <c r="C39" s="155" t="s">
        <v>1385</v>
      </c>
      <c r="D39" s="52">
        <v>5</v>
      </c>
      <c r="E39" s="52"/>
      <c r="F39" s="52">
        <v>6</v>
      </c>
      <c r="G39" s="52"/>
      <c r="H39" s="52"/>
      <c r="I39" s="52"/>
      <c r="J39" s="52"/>
      <c r="K39" s="959"/>
      <c r="L39" s="959"/>
    </row>
    <row r="40" spans="1:12" ht="10.5" customHeight="1">
      <c r="A40" s="116" t="s">
        <v>1386</v>
      </c>
      <c r="B40" s="116"/>
      <c r="C40" s="155" t="s">
        <v>1387</v>
      </c>
      <c r="D40" s="52"/>
      <c r="E40" s="52"/>
      <c r="F40" s="52"/>
      <c r="G40" s="52"/>
      <c r="H40" s="52"/>
      <c r="I40" s="52"/>
      <c r="J40" s="52"/>
      <c r="K40" s="959"/>
      <c r="L40" s="959"/>
    </row>
    <row r="41" spans="1:12" ht="10.5" customHeight="1">
      <c r="A41" s="116" t="s">
        <v>1388</v>
      </c>
      <c r="B41" s="116"/>
      <c r="C41" s="155" t="s">
        <v>1389</v>
      </c>
      <c r="D41" s="52"/>
      <c r="E41" s="52"/>
      <c r="F41" s="52"/>
      <c r="G41" s="52"/>
      <c r="H41" s="52"/>
      <c r="I41" s="52"/>
      <c r="J41" s="52"/>
      <c r="K41" s="959"/>
      <c r="L41" s="959"/>
    </row>
    <row r="42" spans="2:12" ht="12" customHeight="1">
      <c r="B42" s="117" t="s">
        <v>1390</v>
      </c>
      <c r="C42" s="967" t="s">
        <v>1391</v>
      </c>
      <c r="D42" s="49"/>
      <c r="E42" s="49"/>
      <c r="F42" s="49"/>
      <c r="G42" s="49"/>
      <c r="H42" s="49"/>
      <c r="I42" s="49"/>
      <c r="J42" s="49"/>
      <c r="K42" s="959"/>
      <c r="L42" s="959"/>
    </row>
    <row r="43" spans="2:12" ht="12.75">
      <c r="B43" s="117" t="s">
        <v>1392</v>
      </c>
      <c r="C43" s="968" t="s">
        <v>1393</v>
      </c>
      <c r="D43" s="111">
        <v>89</v>
      </c>
      <c r="E43" s="111">
        <v>79</v>
      </c>
      <c r="F43" s="111">
        <v>78</v>
      </c>
      <c r="G43" s="111">
        <v>82</v>
      </c>
      <c r="H43" s="111">
        <f>H10/H57*10000</f>
        <v>6.8449968476988206</v>
      </c>
      <c r="I43" s="111">
        <f>I10/I57*10000</f>
        <v>11.092821870750734</v>
      </c>
      <c r="J43" s="111">
        <f>J10/J57*10000</f>
        <v>14.500509244074642</v>
      </c>
      <c r="K43" s="959">
        <f>J43/H43*100</f>
        <v>211.84099228547467</v>
      </c>
      <c r="L43" s="959">
        <f>J43/I43*100</f>
        <v>130.71975204351932</v>
      </c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959"/>
      <c r="L44" s="959"/>
    </row>
    <row r="45" spans="1:12" ht="12.75">
      <c r="A45" s="969"/>
      <c r="B45" s="969" t="s">
        <v>1394</v>
      </c>
      <c r="C45" s="261" t="s">
        <v>1395</v>
      </c>
      <c r="D45" s="50">
        <v>27</v>
      </c>
      <c r="E45" s="273">
        <v>31.8</v>
      </c>
      <c r="F45" s="273">
        <v>50</v>
      </c>
      <c r="G45" s="273">
        <v>53</v>
      </c>
      <c r="H45" s="273">
        <v>30</v>
      </c>
      <c r="I45" s="273">
        <v>28</v>
      </c>
      <c r="J45" s="273">
        <v>42</v>
      </c>
      <c r="K45" s="970">
        <f>J45/H45*100</f>
        <v>140</v>
      </c>
      <c r="L45" s="970">
        <f>J45/I45*100</f>
        <v>150</v>
      </c>
    </row>
    <row r="47" ht="12.75">
      <c r="C47" s="971" t="s">
        <v>1396</v>
      </c>
    </row>
    <row r="48" ht="12.75">
      <c r="C48" s="971" t="s">
        <v>1397</v>
      </c>
    </row>
    <row r="57" spans="6:10" ht="12.75">
      <c r="F57" s="80"/>
      <c r="G57" s="80"/>
      <c r="H57" s="80">
        <v>55515</v>
      </c>
      <c r="I57" s="109">
        <v>55892</v>
      </c>
      <c r="J57" s="80">
        <v>57929</v>
      </c>
    </row>
  </sheetData>
  <sheetProtection/>
  <mergeCells count="8">
    <mergeCell ref="C35:C36"/>
    <mergeCell ref="C4:L4"/>
    <mergeCell ref="C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62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3.625" style="972" customWidth="1"/>
    <col min="2" max="2" width="16.625" style="57" customWidth="1"/>
    <col min="3" max="3" width="9.625" style="57" customWidth="1"/>
    <col min="4" max="4" width="26.125" style="57" customWidth="1"/>
    <col min="5" max="6" width="13.25390625" style="57" hidden="1" customWidth="1"/>
    <col min="7" max="7" width="0.875" style="57" hidden="1" customWidth="1"/>
    <col min="8" max="8" width="15.375" style="57" customWidth="1"/>
    <col min="9" max="9" width="14.375" style="57" customWidth="1"/>
    <col min="10" max="10" width="16.25390625" style="57" customWidth="1"/>
    <col min="11" max="11" width="15.125" style="57" customWidth="1"/>
    <col min="12" max="12" width="6.125" style="65" customWidth="1"/>
    <col min="13" max="13" width="20.62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972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3"/>
      <c r="P1" s="116"/>
      <c r="Q1" s="972"/>
      <c r="R1" s="972"/>
      <c r="S1" s="972"/>
      <c r="T1" s="972"/>
      <c r="U1" s="972"/>
      <c r="V1" s="972"/>
      <c r="W1" s="972"/>
      <c r="X1" s="972"/>
      <c r="Y1" s="65"/>
    </row>
    <row r="2" spans="1:16" s="975" customFormat="1" ht="16.5" customHeight="1">
      <c r="A2" s="116"/>
      <c r="B2" s="974" t="s">
        <v>1398</v>
      </c>
      <c r="C2" s="974"/>
      <c r="D2" s="974"/>
      <c r="E2" s="974"/>
      <c r="F2" s="974"/>
      <c r="G2" s="974"/>
      <c r="H2" s="974"/>
      <c r="I2" s="974"/>
      <c r="M2" s="976"/>
      <c r="N2" s="977"/>
      <c r="O2" s="977"/>
      <c r="P2" s="978"/>
    </row>
    <row r="3" spans="1:16" s="975" customFormat="1" ht="20.25" customHeight="1">
      <c r="A3" s="116"/>
      <c r="B3" s="979" t="s">
        <v>1399</v>
      </c>
      <c r="C3" s="979"/>
      <c r="D3" s="979"/>
      <c r="E3" s="979"/>
      <c r="F3" s="979"/>
      <c r="G3" s="979"/>
      <c r="H3" s="979"/>
      <c r="I3" s="979"/>
      <c r="M3" s="980"/>
      <c r="N3" s="980"/>
      <c r="O3" s="980"/>
      <c r="P3" s="978"/>
    </row>
    <row r="4" spans="1:16" s="975" customFormat="1" ht="11.25" customHeight="1">
      <c r="A4" s="116"/>
      <c r="C4" s="981"/>
      <c r="D4" s="981"/>
      <c r="M4" s="978"/>
      <c r="N4" s="982"/>
      <c r="O4" s="983"/>
      <c r="P4" s="983"/>
    </row>
    <row r="5" spans="1:16" s="975" customFormat="1" ht="6.75" customHeight="1">
      <c r="A5" s="116"/>
      <c r="C5" s="981"/>
      <c r="D5" s="981"/>
      <c r="M5" s="978"/>
      <c r="N5" s="982"/>
      <c r="O5" s="983"/>
      <c r="P5" s="983"/>
    </row>
    <row r="6" spans="1:16" s="975" customFormat="1" ht="20.25" customHeight="1">
      <c r="A6" s="984" t="s">
        <v>1400</v>
      </c>
      <c r="B6" s="984"/>
      <c r="C6" s="984"/>
      <c r="D6" s="984"/>
      <c r="E6" s="984"/>
      <c r="F6" s="984"/>
      <c r="G6" s="985"/>
      <c r="H6" s="986" t="s">
        <v>1401</v>
      </c>
      <c r="I6" s="987"/>
      <c r="J6" s="986" t="s">
        <v>1402</v>
      </c>
      <c r="K6" s="987"/>
      <c r="L6" s="978"/>
      <c r="M6" s="978"/>
      <c r="N6" s="982"/>
      <c r="O6" s="983"/>
      <c r="P6" s="983"/>
    </row>
    <row r="7" spans="1:16" s="972" customFormat="1" ht="12">
      <c r="A7" s="988"/>
      <c r="B7" s="988"/>
      <c r="C7" s="988"/>
      <c r="D7" s="988"/>
      <c r="E7" s="988"/>
      <c r="F7" s="988"/>
      <c r="G7" s="989"/>
      <c r="H7" s="290" t="s">
        <v>1403</v>
      </c>
      <c r="I7" s="286" t="s">
        <v>1404</v>
      </c>
      <c r="J7" s="290" t="s">
        <v>1403</v>
      </c>
      <c r="K7" s="286" t="s">
        <v>1404</v>
      </c>
      <c r="M7" s="116"/>
      <c r="N7" s="116"/>
      <c r="O7" s="116"/>
      <c r="P7" s="990"/>
    </row>
    <row r="8" spans="1:16" s="972" customFormat="1" ht="10.5" customHeight="1">
      <c r="A8" s="988"/>
      <c r="B8" s="988"/>
      <c r="C8" s="988"/>
      <c r="D8" s="988"/>
      <c r="E8" s="988"/>
      <c r="F8" s="988"/>
      <c r="G8" s="989"/>
      <c r="H8" s="291" t="s">
        <v>1405</v>
      </c>
      <c r="I8" s="285" t="s">
        <v>1406</v>
      </c>
      <c r="J8" s="291" t="s">
        <v>1405</v>
      </c>
      <c r="K8" s="285" t="s">
        <v>1406</v>
      </c>
      <c r="M8" s="116"/>
      <c r="N8" s="116"/>
      <c r="O8" s="991"/>
      <c r="P8" s="973"/>
    </row>
    <row r="9" spans="1:16" s="972" customFormat="1" ht="11.25" customHeight="1">
      <c r="A9" s="988"/>
      <c r="B9" s="988"/>
      <c r="C9" s="988"/>
      <c r="D9" s="988"/>
      <c r="E9" s="988"/>
      <c r="F9" s="988"/>
      <c r="G9" s="989"/>
      <c r="H9" s="341" t="s">
        <v>1407</v>
      </c>
      <c r="I9" s="942" t="s">
        <v>1408</v>
      </c>
      <c r="J9" s="341" t="s">
        <v>1407</v>
      </c>
      <c r="K9" s="942" t="s">
        <v>1408</v>
      </c>
      <c r="M9" s="991"/>
      <c r="N9" s="116"/>
      <c r="O9" s="991"/>
      <c r="P9" s="116"/>
    </row>
    <row r="10" spans="1:16" s="972" customFormat="1" ht="11.25" customHeight="1">
      <c r="A10" s="992"/>
      <c r="B10" s="992"/>
      <c r="C10" s="992"/>
      <c r="D10" s="992"/>
      <c r="E10" s="992"/>
      <c r="F10" s="992"/>
      <c r="G10" s="993"/>
      <c r="H10" s="419" t="s">
        <v>1409</v>
      </c>
      <c r="I10" s="324" t="s">
        <v>1410</v>
      </c>
      <c r="J10" s="419" t="s">
        <v>1409</v>
      </c>
      <c r="K10" s="324" t="s">
        <v>1410</v>
      </c>
      <c r="M10" s="994"/>
      <c r="N10" s="219"/>
      <c r="O10" s="995"/>
      <c r="P10" s="973"/>
    </row>
    <row r="11" spans="1:25" s="972" customFormat="1" ht="17.25" customHeight="1">
      <c r="A11" s="995" t="s">
        <v>1411</v>
      </c>
      <c r="B11" s="110"/>
      <c r="C11" s="174"/>
      <c r="D11" s="996"/>
      <c r="E11" s="997"/>
      <c r="F11" s="997"/>
      <c r="G11" s="997"/>
      <c r="H11" s="998">
        <f>H12+H13+H22+H23+H33+H38+H32</f>
        <v>3340680.1</v>
      </c>
      <c r="I11" s="999">
        <f>I12+I13+I23+I33+I38+I22</f>
        <v>49030</v>
      </c>
      <c r="J11" s="1000">
        <f>J12+J13+J22+J23+J33+J38+J31+J32</f>
        <v>4692442.2</v>
      </c>
      <c r="K11" s="1001">
        <f>K12+K13+K22+K23+K32+K31+K33</f>
        <v>92062</v>
      </c>
      <c r="L11" s="1002"/>
      <c r="M11" s="116"/>
      <c r="N11" s="116"/>
      <c r="O11" s="991"/>
      <c r="P11" s="973"/>
      <c r="Y11" s="1002"/>
    </row>
    <row r="12" spans="1:25" s="972" customFormat="1" ht="17.25" customHeight="1">
      <c r="A12" s="995" t="s">
        <v>1412</v>
      </c>
      <c r="B12" s="110"/>
      <c r="C12" s="174" t="s">
        <v>1413</v>
      </c>
      <c r="D12" s="996"/>
      <c r="E12" s="997"/>
      <c r="F12" s="997"/>
      <c r="G12" s="997"/>
      <c r="H12" s="1000">
        <v>186334.5</v>
      </c>
      <c r="I12" s="1003">
        <v>2395</v>
      </c>
      <c r="J12" s="1000">
        <v>222921.6</v>
      </c>
      <c r="K12" s="1004">
        <v>2515</v>
      </c>
      <c r="L12" s="1002"/>
      <c r="M12" s="116"/>
      <c r="N12" s="116"/>
      <c r="O12" s="991"/>
      <c r="P12" s="973"/>
      <c r="Y12" s="1002"/>
    </row>
    <row r="13" spans="1:25" s="972" customFormat="1" ht="17.25" customHeight="1">
      <c r="A13" s="995" t="s">
        <v>1414</v>
      </c>
      <c r="B13" s="255"/>
      <c r="C13" s="1005" t="s">
        <v>1415</v>
      </c>
      <c r="D13" s="996"/>
      <c r="E13" s="997"/>
      <c r="F13" s="997"/>
      <c r="G13" s="997"/>
      <c r="H13" s="1000">
        <f>H15+H16+H17+H18+H20</f>
        <v>152512.40000000002</v>
      </c>
      <c r="I13" s="1006">
        <f>I15+I16+I17+I18+I20</f>
        <v>3682</v>
      </c>
      <c r="J13" s="1000">
        <f>J15+J16+J17+J18+J19+J20+J21</f>
        <v>188562.19999999995</v>
      </c>
      <c r="K13" s="1001">
        <f>K15+K16+K17+K18+K20+K21</f>
        <v>4250</v>
      </c>
      <c r="L13" s="1002"/>
      <c r="M13" s="116"/>
      <c r="N13" s="116"/>
      <c r="O13" s="116"/>
      <c r="P13" s="973"/>
      <c r="Y13" s="1002"/>
    </row>
    <row r="14" spans="1:25" s="972" customFormat="1" ht="17.25" customHeight="1">
      <c r="A14" s="116" t="s">
        <v>1416</v>
      </c>
      <c r="B14" s="52"/>
      <c r="C14" s="270" t="s">
        <v>1417</v>
      </c>
      <c r="D14" s="57"/>
      <c r="H14" s="1007"/>
      <c r="I14" s="1008"/>
      <c r="J14" s="1007"/>
      <c r="K14" s="1009"/>
      <c r="L14" s="1002"/>
      <c r="M14" s="116"/>
      <c r="N14" s="991"/>
      <c r="O14" s="116"/>
      <c r="P14" s="973"/>
      <c r="Y14" s="1002"/>
    </row>
    <row r="15" spans="1:25" s="972" customFormat="1" ht="15.75" customHeight="1">
      <c r="A15" s="116" t="s">
        <v>1418</v>
      </c>
      <c r="B15" s="49"/>
      <c r="C15" s="51" t="s">
        <v>1419</v>
      </c>
      <c r="D15" s="57"/>
      <c r="H15" s="1007">
        <v>84482</v>
      </c>
      <c r="I15" s="1008">
        <v>2260</v>
      </c>
      <c r="J15" s="1007">
        <v>93840.9</v>
      </c>
      <c r="K15" s="1009">
        <v>2315</v>
      </c>
      <c r="L15" s="1002"/>
      <c r="M15" s="1010"/>
      <c r="N15" s="116"/>
      <c r="O15" s="991"/>
      <c r="P15" s="116"/>
      <c r="Y15" s="1002"/>
    </row>
    <row r="16" spans="1:25" s="972" customFormat="1" ht="15.75" customHeight="1">
      <c r="A16" s="116" t="s">
        <v>1420</v>
      </c>
      <c r="B16" s="52"/>
      <c r="C16" s="51"/>
      <c r="D16" s="57"/>
      <c r="H16" s="1007">
        <v>32573.6</v>
      </c>
      <c r="I16" s="1008">
        <v>693</v>
      </c>
      <c r="J16" s="1007">
        <v>45715.7</v>
      </c>
      <c r="K16" s="1009">
        <v>931</v>
      </c>
      <c r="L16" s="1002"/>
      <c r="M16" s="1010"/>
      <c r="N16" s="116"/>
      <c r="O16" s="991"/>
      <c r="P16" s="116"/>
      <c r="Y16" s="1002"/>
    </row>
    <row r="17" spans="1:25" s="972" customFormat="1" ht="15.75" customHeight="1">
      <c r="A17" s="116" t="s">
        <v>1421</v>
      </c>
      <c r="B17" s="52"/>
      <c r="C17" s="51"/>
      <c r="D17" s="57"/>
      <c r="H17" s="1007">
        <v>19045.6</v>
      </c>
      <c r="I17" s="1008">
        <v>401</v>
      </c>
      <c r="J17" s="1007">
        <v>27422.9</v>
      </c>
      <c r="K17" s="1011">
        <v>590</v>
      </c>
      <c r="L17" s="1002"/>
      <c r="M17" s="1010"/>
      <c r="N17" s="116"/>
      <c r="O17" s="991"/>
      <c r="P17" s="116"/>
      <c r="Y17" s="1002"/>
    </row>
    <row r="18" spans="1:25" s="972" customFormat="1" ht="15.75" customHeight="1">
      <c r="A18" s="116" t="s">
        <v>1422</v>
      </c>
      <c r="B18" s="52"/>
      <c r="C18" s="51"/>
      <c r="D18" s="57"/>
      <c r="H18" s="1007">
        <v>4903.2</v>
      </c>
      <c r="I18" s="1008">
        <v>92</v>
      </c>
      <c r="J18" s="1007">
        <v>5421.6</v>
      </c>
      <c r="K18" s="1011">
        <v>90</v>
      </c>
      <c r="L18" s="1002"/>
      <c r="M18" s="1010"/>
      <c r="N18" s="116"/>
      <c r="O18" s="991"/>
      <c r="P18" s="116"/>
      <c r="Y18" s="1002"/>
    </row>
    <row r="19" spans="1:25" s="972" customFormat="1" ht="17.25" customHeight="1">
      <c r="A19" s="116" t="s">
        <v>1010</v>
      </c>
      <c r="B19" s="52"/>
      <c r="C19" s="51" t="s">
        <v>1023</v>
      </c>
      <c r="D19" s="57"/>
      <c r="H19" s="1007"/>
      <c r="I19" s="1008"/>
      <c r="J19" s="1007"/>
      <c r="K19" s="1011"/>
      <c r="L19" s="991"/>
      <c r="M19" s="1002"/>
      <c r="N19" s="1002"/>
      <c r="O19" s="1002"/>
      <c r="P19" s="1002"/>
      <c r="Y19" s="1002"/>
    </row>
    <row r="20" spans="1:25" s="972" customFormat="1" ht="17.25" customHeight="1">
      <c r="A20" s="116" t="s">
        <v>1423</v>
      </c>
      <c r="B20" s="52"/>
      <c r="C20" s="51"/>
      <c r="D20" s="57"/>
      <c r="H20" s="1007">
        <v>11508</v>
      </c>
      <c r="I20" s="1008">
        <v>236</v>
      </c>
      <c r="J20" s="1007">
        <v>15568.3</v>
      </c>
      <c r="K20" s="1011">
        <v>315</v>
      </c>
      <c r="L20" s="991"/>
      <c r="M20" s="1002"/>
      <c r="N20" s="1002"/>
      <c r="O20" s="1002"/>
      <c r="P20" s="1002"/>
      <c r="Y20" s="1002"/>
    </row>
    <row r="21" spans="1:25" s="972" customFormat="1" ht="17.25" customHeight="1">
      <c r="A21" s="116" t="s">
        <v>1010</v>
      </c>
      <c r="B21" s="52"/>
      <c r="C21" s="51"/>
      <c r="D21" s="57"/>
      <c r="H21" s="1007"/>
      <c r="I21" s="1008"/>
      <c r="J21" s="1007">
        <v>592.8</v>
      </c>
      <c r="K21" s="1011">
        <v>9</v>
      </c>
      <c r="L21" s="991"/>
      <c r="M21" s="1002"/>
      <c r="N21" s="1002"/>
      <c r="O21" s="1002"/>
      <c r="P21" s="1002"/>
      <c r="Y21" s="1002"/>
    </row>
    <row r="22" spans="1:25" s="972" customFormat="1" ht="17.25" customHeight="1">
      <c r="A22" s="995" t="s">
        <v>1424</v>
      </c>
      <c r="B22" s="255"/>
      <c r="C22" s="1012"/>
      <c r="D22" s="996"/>
      <c r="E22" s="997"/>
      <c r="F22" s="997"/>
      <c r="G22" s="997"/>
      <c r="H22" s="1000">
        <v>2751840</v>
      </c>
      <c r="I22" s="1003">
        <v>39312</v>
      </c>
      <c r="J22" s="1000">
        <v>4069288</v>
      </c>
      <c r="K22" s="1001">
        <v>82270</v>
      </c>
      <c r="L22" s="991"/>
      <c r="M22" s="1002"/>
      <c r="N22" s="1002"/>
      <c r="O22" s="1002"/>
      <c r="P22" s="1002"/>
      <c r="Y22" s="1002"/>
    </row>
    <row r="23" spans="1:25" s="972" customFormat="1" ht="17.25" customHeight="1">
      <c r="A23" s="995" t="s">
        <v>1425</v>
      </c>
      <c r="B23" s="110"/>
      <c r="C23" s="174" t="s">
        <v>1426</v>
      </c>
      <c r="D23" s="996"/>
      <c r="E23" s="997"/>
      <c r="F23" s="997"/>
      <c r="G23" s="997"/>
      <c r="H23" s="1000">
        <f>H25+H26+H27+H28+H29+H30+H31</f>
        <v>220550</v>
      </c>
      <c r="I23" s="1006">
        <f>I25+I26+I27+I28+I29+I30+I31+I32</f>
        <v>3333</v>
      </c>
      <c r="J23" s="1000">
        <f>J25+J26+J27+J28+J29+J30</f>
        <v>149690</v>
      </c>
      <c r="K23" s="1001">
        <f>K25+K26+K27+K28+K29+K30+K3</f>
        <v>1134</v>
      </c>
      <c r="L23" s="991"/>
      <c r="M23" s="991"/>
      <c r="N23" s="1002"/>
      <c r="O23" s="1002"/>
      <c r="P23" s="1002"/>
      <c r="Y23" s="1002"/>
    </row>
    <row r="24" spans="1:25" s="972" customFormat="1" ht="17.25" customHeight="1">
      <c r="A24" s="116" t="s">
        <v>1427</v>
      </c>
      <c r="B24" s="52"/>
      <c r="C24" s="270" t="s">
        <v>1417</v>
      </c>
      <c r="D24" s="57"/>
      <c r="H24" s="1007"/>
      <c r="I24" s="1008"/>
      <c r="J24" s="1000"/>
      <c r="K24" s="1001"/>
      <c r="L24" s="991"/>
      <c r="M24" s="991"/>
      <c r="N24" s="1002"/>
      <c r="O24" s="1002"/>
      <c r="Y24" s="1002"/>
    </row>
    <row r="25" spans="1:25" s="972" customFormat="1" ht="17.25" customHeight="1" hidden="1">
      <c r="A25" s="116" t="s">
        <v>1428</v>
      </c>
      <c r="B25" s="52"/>
      <c r="C25" s="944" t="s">
        <v>1429</v>
      </c>
      <c r="D25" s="57"/>
      <c r="H25" s="1007"/>
      <c r="I25" s="1008"/>
      <c r="J25" s="1007"/>
      <c r="K25" s="1009"/>
      <c r="L25" s="991"/>
      <c r="M25" s="991"/>
      <c r="N25" s="1002"/>
      <c r="O25" s="1002"/>
      <c r="Y25" s="1002"/>
    </row>
    <row r="26" spans="1:25" s="972" customFormat="1" ht="17.25" customHeight="1" hidden="1">
      <c r="A26" s="116" t="s">
        <v>1430</v>
      </c>
      <c r="B26" s="52"/>
      <c r="C26" s="944" t="s">
        <v>1431</v>
      </c>
      <c r="D26" s="57"/>
      <c r="H26" s="1007"/>
      <c r="I26" s="1008"/>
      <c r="J26" s="1007"/>
      <c r="K26" s="1011"/>
      <c r="L26" s="991"/>
      <c r="M26" s="991"/>
      <c r="N26" s="1002"/>
      <c r="O26" s="1002"/>
      <c r="Y26" s="1002"/>
    </row>
    <row r="27" spans="1:25" s="972" customFormat="1" ht="17.25" customHeight="1" hidden="1">
      <c r="A27" s="116" t="s">
        <v>1432</v>
      </c>
      <c r="B27" s="49"/>
      <c r="C27" s="51" t="s">
        <v>1433</v>
      </c>
      <c r="D27" s="57"/>
      <c r="H27" s="1007"/>
      <c r="I27" s="1008"/>
      <c r="J27" s="1007"/>
      <c r="K27" s="1009"/>
      <c r="L27" s="991"/>
      <c r="M27" s="991"/>
      <c r="N27" s="1002"/>
      <c r="O27" s="1002"/>
      <c r="Y27" s="1002"/>
    </row>
    <row r="28" spans="1:25" s="972" customFormat="1" ht="17.25" customHeight="1">
      <c r="A28" s="116" t="s">
        <v>1434</v>
      </c>
      <c r="B28" s="52"/>
      <c r="C28" s="270"/>
      <c r="D28" s="57"/>
      <c r="H28" s="1007">
        <v>27180</v>
      </c>
      <c r="I28" s="1008">
        <v>56</v>
      </c>
      <c r="J28" s="1007">
        <v>12990</v>
      </c>
      <c r="K28" s="116">
        <v>48</v>
      </c>
      <c r="L28" s="991"/>
      <c r="M28" s="991"/>
      <c r="N28" s="1002"/>
      <c r="O28" s="1002"/>
      <c r="Y28" s="1002"/>
    </row>
    <row r="29" spans="1:25" s="972" customFormat="1" ht="17.25" customHeight="1">
      <c r="A29" s="116" t="s">
        <v>1435</v>
      </c>
      <c r="B29" s="49"/>
      <c r="C29" s="51" t="s">
        <v>1436</v>
      </c>
      <c r="D29" s="57"/>
      <c r="H29" s="1007">
        <v>179050</v>
      </c>
      <c r="I29" s="1008">
        <v>3190</v>
      </c>
      <c r="J29" s="1007">
        <v>136700</v>
      </c>
      <c r="K29" s="116">
        <v>1086</v>
      </c>
      <c r="L29" s="991"/>
      <c r="M29" s="991"/>
      <c r="N29" s="1002"/>
      <c r="O29" s="1002"/>
      <c r="Y29" s="1002"/>
    </row>
    <row r="30" spans="1:25" s="972" customFormat="1" ht="17.25" customHeight="1" hidden="1">
      <c r="A30" s="1013" t="s">
        <v>1437</v>
      </c>
      <c r="B30" s="1013"/>
      <c r="C30" s="1014" t="s">
        <v>1438</v>
      </c>
      <c r="D30" s="1014"/>
      <c r="H30" s="1007"/>
      <c r="I30" s="1008"/>
      <c r="J30" s="1007"/>
      <c r="K30" s="117"/>
      <c r="L30" s="991"/>
      <c r="M30" s="991"/>
      <c r="N30" s="1002"/>
      <c r="O30" s="1002"/>
      <c r="Y30" s="1002"/>
    </row>
    <row r="31" spans="1:25" s="972" customFormat="1" ht="17.25" customHeight="1">
      <c r="A31" s="995" t="s">
        <v>1439</v>
      </c>
      <c r="B31" s="255"/>
      <c r="C31" s="1012"/>
      <c r="D31" s="996"/>
      <c r="E31" s="997"/>
      <c r="F31" s="997"/>
      <c r="G31" s="997"/>
      <c r="H31" s="1000">
        <v>14320</v>
      </c>
      <c r="I31" s="1003">
        <v>67</v>
      </c>
      <c r="J31" s="1000">
        <v>13240</v>
      </c>
      <c r="K31" s="1015">
        <v>109</v>
      </c>
      <c r="L31" s="991"/>
      <c r="M31" s="991"/>
      <c r="N31" s="1002"/>
      <c r="O31" s="1002"/>
      <c r="Y31" s="1002"/>
    </row>
    <row r="32" spans="1:25" s="972" customFormat="1" ht="17.25" customHeight="1">
      <c r="A32" s="995" t="s">
        <v>1440</v>
      </c>
      <c r="B32" s="255"/>
      <c r="C32" s="1012"/>
      <c r="D32" s="996"/>
      <c r="E32" s="997"/>
      <c r="F32" s="997"/>
      <c r="G32" s="997"/>
      <c r="H32" s="1000">
        <v>1000</v>
      </c>
      <c r="I32" s="1003">
        <v>20</v>
      </c>
      <c r="J32" s="1000">
        <v>0</v>
      </c>
      <c r="K32" s="1015">
        <v>0</v>
      </c>
      <c r="L32" s="991"/>
      <c r="M32" s="991"/>
      <c r="N32" s="1002"/>
      <c r="O32" s="1002"/>
      <c r="Y32" s="1002"/>
    </row>
    <row r="33" spans="1:25" s="972" customFormat="1" ht="17.25" customHeight="1">
      <c r="A33" s="995" t="s">
        <v>1441</v>
      </c>
      <c r="B33" s="255"/>
      <c r="C33" s="1012" t="s">
        <v>1442</v>
      </c>
      <c r="D33" s="996"/>
      <c r="E33" s="997"/>
      <c r="F33" s="997"/>
      <c r="G33" s="997"/>
      <c r="H33" s="1000">
        <f>H35+H36+H37</f>
        <v>27595.199999999997</v>
      </c>
      <c r="I33" s="1006">
        <f>I35+I36+I37</f>
        <v>279</v>
      </c>
      <c r="J33" s="1000">
        <f>J35+J36</f>
        <v>46635.4</v>
      </c>
      <c r="K33" s="1001">
        <f>K35+K36</f>
        <v>1784</v>
      </c>
      <c r="L33" s="991"/>
      <c r="M33" s="991"/>
      <c r="N33" s="1002"/>
      <c r="O33" s="1002"/>
      <c r="Y33" s="1002"/>
    </row>
    <row r="34" spans="1:25" s="972" customFormat="1" ht="15.75" customHeight="1">
      <c r="A34" s="116" t="s">
        <v>1427</v>
      </c>
      <c r="B34" s="52"/>
      <c r="C34" s="270" t="s">
        <v>1417</v>
      </c>
      <c r="D34" s="996"/>
      <c r="E34" s="997"/>
      <c r="F34" s="997"/>
      <c r="G34" s="997"/>
      <c r="H34" s="1000"/>
      <c r="I34" s="1003"/>
      <c r="J34" s="1000"/>
      <c r="K34" s="995"/>
      <c r="L34" s="991"/>
      <c r="M34" s="991"/>
      <c r="N34" s="1002"/>
      <c r="O34" s="1002"/>
      <c r="Y34" s="1002"/>
    </row>
    <row r="35" spans="1:25" s="972" customFormat="1" ht="15.75" customHeight="1">
      <c r="A35" s="117" t="s">
        <v>1443</v>
      </c>
      <c r="B35" s="49"/>
      <c r="C35" s="52" t="s">
        <v>1444</v>
      </c>
      <c r="D35" s="57"/>
      <c r="H35" s="1007">
        <v>20016.3</v>
      </c>
      <c r="I35" s="1008">
        <v>254</v>
      </c>
      <c r="J35" s="1007">
        <v>31354.5</v>
      </c>
      <c r="K35" s="116">
        <v>1630</v>
      </c>
      <c r="L35" s="991"/>
      <c r="M35" s="991"/>
      <c r="N35" s="1002"/>
      <c r="O35" s="1002"/>
      <c r="Y35" s="1002"/>
    </row>
    <row r="36" spans="1:25" s="972" customFormat="1" ht="15.75" customHeight="1">
      <c r="A36" s="116" t="s">
        <v>1445</v>
      </c>
      <c r="B36" s="52"/>
      <c r="C36" s="52" t="s">
        <v>1446</v>
      </c>
      <c r="D36" s="57"/>
      <c r="H36" s="1007">
        <v>7578.9</v>
      </c>
      <c r="I36" s="1008">
        <v>25</v>
      </c>
      <c r="J36" s="1007">
        <v>15280.9</v>
      </c>
      <c r="K36" s="116">
        <v>154</v>
      </c>
      <c r="L36" s="991"/>
      <c r="M36" s="991"/>
      <c r="N36" s="1002"/>
      <c r="O36" s="1002"/>
      <c r="Y36" s="1002"/>
    </row>
    <row r="37" spans="1:25" s="972" customFormat="1" ht="15.75" customHeight="1">
      <c r="A37" s="116" t="s">
        <v>1447</v>
      </c>
      <c r="B37" s="52"/>
      <c r="C37" s="52"/>
      <c r="D37" s="61"/>
      <c r="E37" s="1002"/>
      <c r="F37" s="1002"/>
      <c r="G37" s="1002"/>
      <c r="H37" s="1007"/>
      <c r="I37" s="1009"/>
      <c r="J37" s="1007"/>
      <c r="K37" s="116"/>
      <c r="L37" s="991"/>
      <c r="M37" s="991"/>
      <c r="N37" s="1002"/>
      <c r="O37" s="1002"/>
      <c r="Y37" s="1002"/>
    </row>
    <row r="38" spans="1:25" s="972" customFormat="1" ht="14.25" customHeight="1">
      <c r="A38" s="1016" t="s">
        <v>1448</v>
      </c>
      <c r="B38" s="50"/>
      <c r="C38" s="177" t="s">
        <v>1449</v>
      </c>
      <c r="D38" s="50"/>
      <c r="E38" s="969"/>
      <c r="F38" s="969"/>
      <c r="G38" s="969"/>
      <c r="H38" s="1017">
        <v>848</v>
      </c>
      <c r="I38" s="1018">
        <v>29</v>
      </c>
      <c r="J38" s="1017">
        <v>2105</v>
      </c>
      <c r="K38" s="969"/>
      <c r="L38" s="991"/>
      <c r="M38" s="991"/>
      <c r="N38" s="1002"/>
      <c r="O38" s="1002"/>
      <c r="P38" s="117"/>
      <c r="Y38" s="1002"/>
    </row>
    <row r="39" spans="1:15" s="972" customFormat="1" ht="1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973"/>
      <c r="L39" s="991"/>
      <c r="M39" s="991"/>
      <c r="N39" s="1002"/>
      <c r="O39" s="1002"/>
    </row>
    <row r="40" spans="1:25" ht="10.5" customHeight="1">
      <c r="A40" s="11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226"/>
      <c r="M40" s="93"/>
      <c r="N40" s="71"/>
      <c r="O40" s="71"/>
      <c r="Y40" s="65"/>
    </row>
    <row r="41" spans="1:25" ht="12">
      <c r="A41" s="11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93"/>
      <c r="M41" s="93"/>
      <c r="N41" s="71"/>
      <c r="O41" s="71"/>
      <c r="P41" s="80"/>
      <c r="Y41" s="65"/>
    </row>
    <row r="42" spans="1:25" ht="12">
      <c r="A42" s="11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83"/>
      <c r="M42" s="83"/>
      <c r="N42" s="71"/>
      <c r="O42" s="71"/>
      <c r="P42" s="96"/>
      <c r="Y42" s="65"/>
    </row>
    <row r="43" spans="1:25" ht="12">
      <c r="A43" s="11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83"/>
      <c r="M43" s="83"/>
      <c r="N43" s="71"/>
      <c r="O43" s="71"/>
      <c r="P43" s="80"/>
      <c r="Y43" s="65"/>
    </row>
    <row r="44" spans="1:25" ht="12">
      <c r="A44" s="11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83"/>
      <c r="M44" s="83"/>
      <c r="N44" s="71"/>
      <c r="O44" s="71"/>
      <c r="P44" s="80"/>
      <c r="Y44" s="65"/>
    </row>
    <row r="45" spans="16:25" ht="12">
      <c r="P45" s="80"/>
      <c r="Y45" s="65"/>
    </row>
    <row r="46" spans="16:25" ht="12">
      <c r="P46" s="83"/>
      <c r="Y46" s="65"/>
    </row>
    <row r="47" spans="16:25" ht="12">
      <c r="P47" s="71"/>
      <c r="Y47" s="65"/>
    </row>
    <row r="48" spans="12:25" ht="12">
      <c r="L48" s="71"/>
      <c r="M48" s="71"/>
      <c r="N48" s="72"/>
      <c r="O48" s="71"/>
      <c r="P48" s="71"/>
      <c r="Y48" s="1019"/>
    </row>
    <row r="49" spans="12:17" ht="12">
      <c r="L49" s="71"/>
      <c r="M49" s="71"/>
      <c r="N49" s="72"/>
      <c r="O49" s="71"/>
      <c r="P49" s="71"/>
      <c r="Q49" s="71"/>
    </row>
    <row r="50" spans="12:43" ht="12">
      <c r="L50" s="71"/>
      <c r="M50" s="71"/>
      <c r="N50" s="72"/>
      <c r="O50" s="71"/>
      <c r="P50" s="71"/>
      <c r="Q50" s="71"/>
      <c r="Y50" s="1019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</row>
    <row r="51" spans="12:32" ht="12">
      <c r="L51" s="71"/>
      <c r="M51" s="71"/>
      <c r="N51" s="71"/>
      <c r="O51" s="71"/>
      <c r="P51" s="71"/>
      <c r="Q51" s="71"/>
      <c r="Y51" s="1019"/>
      <c r="Z51" s="73"/>
      <c r="AA51" s="73"/>
      <c r="AB51" s="73"/>
      <c r="AC51" s="73"/>
      <c r="AD51" s="73"/>
      <c r="AE51" s="73"/>
      <c r="AF51" s="73"/>
    </row>
    <row r="52" spans="12:25" ht="12">
      <c r="L52" s="71"/>
      <c r="M52" s="71"/>
      <c r="N52" s="71"/>
      <c r="O52" s="71"/>
      <c r="P52" s="71"/>
      <c r="Q52" s="71"/>
      <c r="U52" s="73"/>
      <c r="V52" s="73"/>
      <c r="W52" s="73"/>
      <c r="X52" s="73"/>
      <c r="Y52" s="1019"/>
    </row>
    <row r="53" spans="12:17" ht="12">
      <c r="L53" s="71"/>
      <c r="M53" s="71"/>
      <c r="N53" s="71"/>
      <c r="O53" s="71"/>
      <c r="P53" s="71"/>
      <c r="Q53" s="71"/>
    </row>
    <row r="54" spans="12:17" ht="12">
      <c r="L54" s="71"/>
      <c r="M54" s="71"/>
      <c r="N54" s="71"/>
      <c r="O54" s="71"/>
      <c r="P54" s="71"/>
      <c r="Q54" s="71"/>
    </row>
    <row r="55" spans="12:17" ht="12">
      <c r="L55" s="71"/>
      <c r="M55" s="71"/>
      <c r="N55" s="71"/>
      <c r="O55" s="71"/>
      <c r="P55" s="71"/>
      <c r="Q55" s="71"/>
    </row>
    <row r="56" spans="12:17" ht="12">
      <c r="L56" s="71"/>
      <c r="M56" s="71"/>
      <c r="N56" s="71"/>
      <c r="O56" s="71"/>
      <c r="P56" s="71"/>
      <c r="Q56" s="71"/>
    </row>
    <row r="57" spans="12:17" ht="12">
      <c r="L57" s="71"/>
      <c r="M57" s="71"/>
      <c r="N57" s="71"/>
      <c r="O57" s="71"/>
      <c r="P57" s="71"/>
      <c r="Q57" s="71"/>
    </row>
    <row r="58" spans="12:17" ht="12">
      <c r="L58" s="71"/>
      <c r="M58" s="71"/>
      <c r="N58" s="71"/>
      <c r="O58" s="71"/>
      <c r="P58" s="71"/>
      <c r="Q58" s="71"/>
    </row>
    <row r="59" spans="12:17" ht="12">
      <c r="L59" s="71"/>
      <c r="M59" s="71"/>
      <c r="N59" s="71"/>
      <c r="O59" s="71"/>
      <c r="P59" s="71"/>
      <c r="Q59" s="71"/>
    </row>
    <row r="60" spans="12:17" ht="12">
      <c r="L60" s="71"/>
      <c r="M60" s="71"/>
      <c r="N60" s="71"/>
      <c r="O60" s="71"/>
      <c r="P60" s="71"/>
      <c r="Q60" s="71"/>
    </row>
    <row r="61" spans="12:17" ht="12">
      <c r="L61" s="71"/>
      <c r="M61" s="71"/>
      <c r="N61" s="71"/>
      <c r="O61" s="71"/>
      <c r="P61" s="71"/>
      <c r="Q61" s="71"/>
    </row>
    <row r="62" spans="16:17" ht="12">
      <c r="P62" s="71"/>
      <c r="Q62" s="71"/>
    </row>
  </sheetData>
  <sheetProtection/>
  <mergeCells count="8">
    <mergeCell ref="A30:B30"/>
    <mergeCell ref="C30:D30"/>
    <mergeCell ref="B2:I2"/>
    <mergeCell ref="B3:I3"/>
    <mergeCell ref="M3:O3"/>
    <mergeCell ref="A6:G10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95"/>
  <sheetViews>
    <sheetView tabSelected="1" zoomScalePageLayoutView="0" workbookViewId="0" topLeftCell="A376">
      <selection activeCell="J396" sqref="J396"/>
    </sheetView>
  </sheetViews>
  <sheetFormatPr defaultColWidth="9.25390625" defaultRowHeight="12.75" outlineLevelRow="1"/>
  <cols>
    <col min="1" max="1" width="4.00390625" style="117" customWidth="1"/>
    <col min="2" max="2" width="5.875" style="117" customWidth="1"/>
    <col min="3" max="3" width="49.75390625" style="117" customWidth="1"/>
    <col min="4" max="4" width="30.00390625" style="104" customWidth="1"/>
    <col min="5" max="5" width="5.875" style="80" hidden="1" customWidth="1"/>
    <col min="6" max="6" width="7.25390625" style="80" hidden="1" customWidth="1"/>
    <col min="7" max="7" width="9.75390625" style="80" customWidth="1"/>
    <col min="8" max="9" width="9.125" style="80" customWidth="1"/>
    <col min="10" max="10" width="10.375" style="80" customWidth="1"/>
    <col min="11" max="11" width="5.75390625" style="0" customWidth="1"/>
    <col min="12" max="12" width="16.125" style="80" customWidth="1"/>
    <col min="13" max="13" width="14.125" style="80" customWidth="1"/>
    <col min="14" max="16384" width="9.25390625" style="80" customWidth="1"/>
  </cols>
  <sheetData>
    <row r="1" spans="3:5" ht="12.75">
      <c r="C1" s="1025" t="s">
        <v>1754</v>
      </c>
      <c r="D1" s="1025"/>
      <c r="E1" s="1025"/>
    </row>
    <row r="2" spans="3:5" ht="12.75">
      <c r="C2" s="1025" t="s">
        <v>1755</v>
      </c>
      <c r="D2" s="1025"/>
      <c r="E2" s="1025"/>
    </row>
    <row r="3" spans="1:17" ht="12.75" customHeight="1">
      <c r="A3" s="1026"/>
      <c r="B3" s="1026" t="s">
        <v>1756</v>
      </c>
      <c r="C3" s="1026"/>
      <c r="D3" s="1027"/>
      <c r="G3" s="96"/>
      <c r="H3" s="96"/>
      <c r="I3" s="96"/>
      <c r="J3" s="96"/>
      <c r="L3" s="96"/>
      <c r="M3" s="96"/>
      <c r="N3" s="96"/>
      <c r="O3" s="96"/>
      <c r="P3" s="96"/>
      <c r="Q3" s="96"/>
    </row>
    <row r="4" spans="3:17" ht="12.75" customHeight="1">
      <c r="C4" s="1028" t="s">
        <v>1757</v>
      </c>
      <c r="D4" s="1029"/>
      <c r="E4" s="1029"/>
      <c r="F4" s="1029"/>
      <c r="G4" s="96"/>
      <c r="H4" s="96"/>
      <c r="I4" s="96"/>
      <c r="J4" s="96"/>
      <c r="L4" s="96"/>
      <c r="M4" s="96"/>
      <c r="N4" s="96"/>
      <c r="O4" s="96"/>
      <c r="P4" s="96"/>
      <c r="Q4" s="96"/>
    </row>
    <row r="5" spans="1:17" ht="12.75" customHeight="1">
      <c r="A5" s="1028"/>
      <c r="B5" s="1030"/>
      <c r="C5" s="1031" t="s">
        <v>1758</v>
      </c>
      <c r="D5" s="1032" t="s">
        <v>1759</v>
      </c>
      <c r="F5" s="83"/>
      <c r="G5" s="1033" t="s">
        <v>1760</v>
      </c>
      <c r="H5" s="1033" t="s">
        <v>1760</v>
      </c>
      <c r="I5" s="1033" t="s">
        <v>1760</v>
      </c>
      <c r="J5" s="1033" t="s">
        <v>1760</v>
      </c>
      <c r="L5" s="96"/>
      <c r="M5" s="96"/>
      <c r="N5" s="96"/>
      <c r="O5" s="96"/>
      <c r="P5" s="96"/>
      <c r="Q5" s="96"/>
    </row>
    <row r="6" spans="1:10" ht="12.75">
      <c r="A6" s="116"/>
      <c r="B6" s="969"/>
      <c r="C6" s="1034"/>
      <c r="D6" s="1035"/>
      <c r="E6" s="252"/>
      <c r="F6" s="83"/>
      <c r="G6" s="1036" t="s">
        <v>1761</v>
      </c>
      <c r="H6" s="1036" t="s">
        <v>1762</v>
      </c>
      <c r="I6" s="1036" t="s">
        <v>1763</v>
      </c>
      <c r="J6" s="1036" t="s">
        <v>1764</v>
      </c>
    </row>
    <row r="7" spans="1:10" ht="10.5" customHeight="1">
      <c r="A7" s="1037" t="s">
        <v>1452</v>
      </c>
      <c r="C7" s="1038"/>
      <c r="D7" s="1039" t="s">
        <v>1765</v>
      </c>
      <c r="E7" s="1040"/>
      <c r="F7" s="1041">
        <v>0.1525266021811643</v>
      </c>
      <c r="G7" s="1042">
        <f>'[2]US'!$J$7</f>
        <v>119.14133028470262</v>
      </c>
      <c r="H7" s="1042">
        <f>'[2]US'!$O$7</f>
        <v>104.3703363688921</v>
      </c>
      <c r="I7" s="1042">
        <f>'[2]US'!$Y$7</f>
        <v>184.82350904850813</v>
      </c>
      <c r="J7" s="1042">
        <f>'[2]US2'!$J$7</f>
        <v>101.09223209003977</v>
      </c>
    </row>
    <row r="8" spans="2:10" ht="10.5" customHeight="1" outlineLevel="1">
      <c r="B8" s="1043">
        <v>1</v>
      </c>
      <c r="C8" s="1044" t="s">
        <v>1453</v>
      </c>
      <c r="D8" s="1045" t="s">
        <v>1766</v>
      </c>
      <c r="E8" s="80">
        <v>301</v>
      </c>
      <c r="F8" s="1046">
        <v>0.010748649144960432</v>
      </c>
      <c r="G8" s="127">
        <f>'[2]US'!$J$8</f>
        <v>112.5</v>
      </c>
      <c r="H8" s="127">
        <f>'[2]US'!$O$8</f>
        <v>112.5</v>
      </c>
      <c r="I8" s="118">
        <f>'[2]US'!Y8</f>
        <v>180</v>
      </c>
      <c r="J8" s="127">
        <f>'[2]US2'!$J$8</f>
        <v>100</v>
      </c>
    </row>
    <row r="9" spans="2:10" ht="10.5" customHeight="1" outlineLevel="1">
      <c r="B9" s="1043">
        <f aca="true" t="shared" si="0" ref="B9:B16">+B8+1</f>
        <v>2</v>
      </c>
      <c r="C9" s="1044" t="s">
        <v>1454</v>
      </c>
      <c r="D9" s="1045" t="s">
        <v>1767</v>
      </c>
      <c r="E9" s="80">
        <v>302</v>
      </c>
      <c r="F9" s="1046">
        <v>0.09840097752426076</v>
      </c>
      <c r="G9" s="127">
        <f>'[2]US'!$J$9</f>
        <v>123.63636363636363</v>
      </c>
      <c r="H9" s="127">
        <f>'[2]US'!$O$9</f>
        <v>104.54545454545455</v>
      </c>
      <c r="I9" s="118">
        <f>'[2]US'!Y9</f>
        <v>164.28571428571428</v>
      </c>
      <c r="J9" s="127">
        <f>'[2]US2'!$J$9</f>
        <v>101.47058823529412</v>
      </c>
    </row>
    <row r="10" spans="2:10" ht="10.5" customHeight="1" outlineLevel="1">
      <c r="B10" s="1043">
        <f t="shared" si="0"/>
        <v>3</v>
      </c>
      <c r="C10" s="1044" t="s">
        <v>1455</v>
      </c>
      <c r="D10" s="1045" t="s">
        <v>1768</v>
      </c>
      <c r="E10" s="80">
        <v>303</v>
      </c>
      <c r="F10" s="1046">
        <v>0.0052529111036112444</v>
      </c>
      <c r="G10" s="127">
        <f>'[2]US'!$J$10</f>
        <v>96</v>
      </c>
      <c r="H10" s="127">
        <f>'[2]US'!$O$10</f>
        <v>108.69565217391303</v>
      </c>
      <c r="I10" s="118">
        <f>'[2]US'!Y10</f>
        <v>136.986301369863</v>
      </c>
      <c r="J10" s="127">
        <f>'[2]US2'!$J$10</f>
        <v>104.16666666666667</v>
      </c>
    </row>
    <row r="11" spans="2:10" ht="10.5" customHeight="1" outlineLevel="1">
      <c r="B11" s="1043">
        <f t="shared" si="0"/>
        <v>4</v>
      </c>
      <c r="C11" s="1044" t="s">
        <v>1456</v>
      </c>
      <c r="D11" s="1045" t="s">
        <v>1769</v>
      </c>
      <c r="E11" s="80">
        <v>305</v>
      </c>
      <c r="F11" s="1046">
        <v>0.0012871444586500277</v>
      </c>
      <c r="G11" s="127">
        <f>'[2]US'!$J$11</f>
        <v>109.375</v>
      </c>
      <c r="H11" s="127">
        <f>'[2]US'!$O$11</f>
        <v>100</v>
      </c>
      <c r="I11" s="118">
        <f>'[2]US'!Y11</f>
        <v>218.75</v>
      </c>
      <c r="J11" s="127">
        <f>'[2]US2'!$J$11</f>
        <v>100</v>
      </c>
    </row>
    <row r="12" spans="2:10" ht="10.5" customHeight="1" outlineLevel="1">
      <c r="B12" s="1043">
        <f t="shared" si="0"/>
        <v>5</v>
      </c>
      <c r="C12" s="1044" t="s">
        <v>1457</v>
      </c>
      <c r="D12" s="1045" t="s">
        <v>1770</v>
      </c>
      <c r="E12" s="80">
        <v>305</v>
      </c>
      <c r="F12" s="1046">
        <v>0.0012871444586500277</v>
      </c>
      <c r="G12" s="127">
        <f>'[2]US'!$J$12</f>
        <v>137.09677419354838</v>
      </c>
      <c r="H12" s="127">
        <f>'[2]US'!$O$12</f>
        <v>100</v>
      </c>
      <c r="I12" s="118">
        <f>'[2]US'!Y12</f>
        <v>242.85714285714283</v>
      </c>
      <c r="J12" s="127">
        <f>'[2]US2'!$J$12</f>
        <v>100</v>
      </c>
    </row>
    <row r="13" spans="2:10" ht="10.5" customHeight="1" outlineLevel="1">
      <c r="B13" s="1043">
        <f t="shared" si="0"/>
        <v>6</v>
      </c>
      <c r="C13" s="1044" t="s">
        <v>1458</v>
      </c>
      <c r="D13" s="1047" t="s">
        <v>681</v>
      </c>
      <c r="E13" s="80">
        <v>306</v>
      </c>
      <c r="F13" s="1046">
        <v>0.007742710357586985</v>
      </c>
      <c r="G13" s="127">
        <f>'[2]US'!$J$13</f>
        <v>100</v>
      </c>
      <c r="H13" s="127">
        <f>'[2]US'!$O$13</f>
        <v>100</v>
      </c>
      <c r="I13" s="118">
        <f>'[2]US'!Y13</f>
        <v>172.41379310344826</v>
      </c>
      <c r="J13" s="127">
        <f>'[2]US2'!$J$13</f>
        <v>100</v>
      </c>
    </row>
    <row r="14" spans="2:12" ht="10.5" customHeight="1" outlineLevel="1">
      <c r="B14" s="1043">
        <f t="shared" si="0"/>
        <v>7</v>
      </c>
      <c r="C14" s="1044" t="s">
        <v>1459</v>
      </c>
      <c r="D14" s="1047" t="s">
        <v>1771</v>
      </c>
      <c r="E14" s="80">
        <v>307</v>
      </c>
      <c r="F14" s="1046">
        <v>0.007088782705886886</v>
      </c>
      <c r="G14" s="127">
        <f>'[2]US'!$J$14</f>
        <v>95.65217391304348</v>
      </c>
      <c r="H14" s="127">
        <f>'[2]US'!$O$14</f>
        <v>100</v>
      </c>
      <c r="I14" s="118">
        <f>'[2]US'!Y14</f>
        <v>171.875</v>
      </c>
      <c r="J14" s="127">
        <f>'[2]US2'!$J$14</f>
        <v>100</v>
      </c>
      <c r="L14" s="1048"/>
    </row>
    <row r="15" spans="2:10" ht="10.5" customHeight="1" outlineLevel="1">
      <c r="B15" s="1043">
        <f t="shared" si="0"/>
        <v>8</v>
      </c>
      <c r="C15" s="1044" t="s">
        <v>1460</v>
      </c>
      <c r="D15" s="1047" t="s">
        <v>1772</v>
      </c>
      <c r="E15" s="80">
        <v>308</v>
      </c>
      <c r="F15" s="1046">
        <v>0.002497707298316116</v>
      </c>
      <c r="G15" s="127">
        <f>'[2]US'!$J$15</f>
        <v>122.22222222222223</v>
      </c>
      <c r="H15" s="127">
        <f>'[2]US'!$O$15</f>
        <v>104.76190476190477</v>
      </c>
      <c r="I15" s="118">
        <f>'[2]US'!Y15</f>
        <v>220.00000000000003</v>
      </c>
      <c r="J15" s="127">
        <f>'[2]US2'!$J$15</f>
        <v>100</v>
      </c>
    </row>
    <row r="16" spans="2:10" ht="10.5" customHeight="1" outlineLevel="1">
      <c r="B16" s="1043">
        <f t="shared" si="0"/>
        <v>9</v>
      </c>
      <c r="C16" s="1044" t="s">
        <v>1461</v>
      </c>
      <c r="D16" s="1047" t="s">
        <v>1773</v>
      </c>
      <c r="E16" s="80">
        <v>310</v>
      </c>
      <c r="F16" s="1046">
        <v>0.017764142800510672</v>
      </c>
      <c r="G16" s="127">
        <f>'[2]US'!$J$16</f>
        <v>121.42857142857142</v>
      </c>
      <c r="H16" s="127">
        <f>'[2]US'!$O$16</f>
        <v>100</v>
      </c>
      <c r="I16" s="118">
        <f>'[2]US'!Y16</f>
        <v>309.09090909090907</v>
      </c>
      <c r="J16" s="127">
        <f>'[2]US2'!$J$16</f>
        <v>100</v>
      </c>
    </row>
    <row r="17" spans="2:10" ht="10.5" customHeight="1" outlineLevel="1">
      <c r="B17" s="1043">
        <f>+B16+1</f>
        <v>10</v>
      </c>
      <c r="C17" s="1044" t="s">
        <v>1462</v>
      </c>
      <c r="D17" s="1047" t="s">
        <v>1774</v>
      </c>
      <c r="E17" s="80">
        <v>309</v>
      </c>
      <c r="F17" s="1046">
        <v>0.0004564323287311506</v>
      </c>
      <c r="G17" s="127">
        <f>'[2]US'!$J$17</f>
        <v>133.33333333333331</v>
      </c>
      <c r="H17" s="127">
        <f>'[2]US'!$O$17</f>
        <v>160</v>
      </c>
      <c r="I17" s="118">
        <f>'[2]US'!Y17</f>
        <v>400</v>
      </c>
      <c r="J17" s="127">
        <f>'[2]US2'!$J$17</f>
        <v>100</v>
      </c>
    </row>
    <row r="18" spans="1:10" ht="10.5" customHeight="1">
      <c r="A18" s="1037" t="s">
        <v>1463</v>
      </c>
      <c r="B18" s="1043"/>
      <c r="C18" s="1038"/>
      <c r="D18" s="1039" t="s">
        <v>1775</v>
      </c>
      <c r="E18" s="1040"/>
      <c r="F18" s="1041">
        <v>0.05474606806137802</v>
      </c>
      <c r="G18" s="1042">
        <f>'[2]US'!$J$18</f>
        <v>144.24734531885215</v>
      </c>
      <c r="H18" s="1042">
        <f>'[2]US'!$O$18</f>
        <v>112.76424987862259</v>
      </c>
      <c r="I18" s="118">
        <f>'[2]US'!Y18</f>
        <v>225.8517266443163</v>
      </c>
      <c r="J18" s="1042">
        <f>'[2]US2'!$J$18</f>
        <v>100.00000000000001</v>
      </c>
    </row>
    <row r="19" spans="2:10" ht="10.5" customHeight="1" outlineLevel="1">
      <c r="B19" s="1043">
        <f>+B17+1</f>
        <v>11</v>
      </c>
      <c r="C19" s="1049" t="s">
        <v>1464</v>
      </c>
      <c r="D19" s="1045" t="s">
        <v>1776</v>
      </c>
      <c r="E19" s="80">
        <v>101</v>
      </c>
      <c r="F19" s="1046">
        <v>0.02164966778366127</v>
      </c>
      <c r="G19" s="127">
        <f>'[2]US'!$J$19</f>
        <v>140</v>
      </c>
      <c r="H19" s="127">
        <f>'[2]US'!$O$19</f>
        <v>109.375</v>
      </c>
      <c r="I19" s="118">
        <f>'[2]US'!Y19</f>
        <v>218.75</v>
      </c>
      <c r="J19" s="127">
        <f>'[2]US2'!$J$19</f>
        <v>100</v>
      </c>
    </row>
    <row r="20" spans="2:10" ht="10.5" customHeight="1" outlineLevel="1">
      <c r="B20" s="1043">
        <f>+B19+1</f>
        <v>12</v>
      </c>
      <c r="C20" s="1049" t="s">
        <v>1465</v>
      </c>
      <c r="D20" s="1045" t="s">
        <v>1777</v>
      </c>
      <c r="E20" s="80">
        <v>102</v>
      </c>
      <c r="F20" s="1046">
        <v>0.017672039072189488</v>
      </c>
      <c r="G20" s="127">
        <f>'[2]US'!$J$20</f>
        <v>142.85714285714286</v>
      </c>
      <c r="H20" s="127">
        <f>'[2]US'!$O$20</f>
        <v>111.11111111111111</v>
      </c>
      <c r="I20" s="118">
        <f>'[2]US'!Y20</f>
        <v>222.22222222222223</v>
      </c>
      <c r="J20" s="127">
        <f>'[2]US2'!$J$20</f>
        <v>100</v>
      </c>
    </row>
    <row r="21" spans="2:10" ht="10.5" customHeight="1" outlineLevel="1">
      <c r="B21" s="1043">
        <f>+B20+1</f>
        <v>13</v>
      </c>
      <c r="C21" s="1049" t="s">
        <v>1466</v>
      </c>
      <c r="D21" s="105" t="s">
        <v>1778</v>
      </c>
      <c r="E21" s="80">
        <v>104</v>
      </c>
      <c r="F21" s="1046">
        <v>0.007131880077645219</v>
      </c>
      <c r="G21" s="127">
        <f>'[2]US'!$J$21</f>
        <v>152.38095238095238</v>
      </c>
      <c r="H21" s="127">
        <f>'[2]US'!$O$21</f>
        <v>128</v>
      </c>
      <c r="I21" s="118">
        <f>'[2]US'!Y21</f>
        <v>290.90909090909093</v>
      </c>
      <c r="J21" s="127">
        <f>'[2]US2'!$J$21</f>
        <v>100</v>
      </c>
    </row>
    <row r="22" spans="2:10" ht="10.5" customHeight="1" outlineLevel="1">
      <c r="B22" s="1043">
        <f>+B21+1</f>
        <v>14</v>
      </c>
      <c r="C22" s="1049" t="s">
        <v>1467</v>
      </c>
      <c r="D22" s="105" t="s">
        <v>1779</v>
      </c>
      <c r="E22" s="80">
        <v>103</v>
      </c>
      <c r="F22" s="1046">
        <v>0.002960019213917435</v>
      </c>
      <c r="G22" s="127">
        <f>'[2]US'!$J$22</f>
        <v>206.66666666666669</v>
      </c>
      <c r="H22" s="127">
        <f>'[2]US'!$O$22</f>
        <v>114.81481481481481</v>
      </c>
      <c r="I22" s="118">
        <f>'[2]US'!Y22</f>
        <v>238.46153846153845</v>
      </c>
      <c r="J22" s="127">
        <f>'[2]US2'!$J$22</f>
        <v>100</v>
      </c>
    </row>
    <row r="23" spans="2:10" ht="10.5" customHeight="1" outlineLevel="1">
      <c r="B23" s="1043">
        <f>+B22+1</f>
        <v>15</v>
      </c>
      <c r="C23" s="1049" t="s">
        <v>1468</v>
      </c>
      <c r="D23" s="1045" t="s">
        <v>1780</v>
      </c>
      <c r="E23" s="80">
        <v>111</v>
      </c>
      <c r="F23" s="1046">
        <v>0.0010820791675857395</v>
      </c>
      <c r="G23" s="127">
        <f>'[2]US'!$J$23</f>
        <v>125</v>
      </c>
      <c r="H23" s="127">
        <f>'[2]US'!$O$23</f>
        <v>100</v>
      </c>
      <c r="I23" s="118">
        <f>'[2]US'!Y23</f>
        <v>83.33333333333334</v>
      </c>
      <c r="J23" s="127">
        <f>'[2]US2'!$J$23</f>
        <v>100</v>
      </c>
    </row>
    <row r="24" spans="2:10" ht="10.5" customHeight="1" outlineLevel="1">
      <c r="B24" s="1043">
        <f>+B23+1</f>
        <v>16</v>
      </c>
      <c r="C24" s="1049" t="s">
        <v>1469</v>
      </c>
      <c r="D24" s="1045" t="s">
        <v>1781</v>
      </c>
      <c r="E24" s="80">
        <v>113</v>
      </c>
      <c r="F24" s="1046">
        <v>0.00425038274637888</v>
      </c>
      <c r="G24" s="127">
        <f>'[2]US'!$J$24</f>
        <v>119.44444444444444</v>
      </c>
      <c r="H24" s="127">
        <f>'[2]US'!$O$24</f>
        <v>113.1578947368421</v>
      </c>
      <c r="I24" s="118">
        <f>'[2]US'!Y24</f>
        <v>195.45454545454547</v>
      </c>
      <c r="J24" s="127">
        <f>'[2]US2'!$J$24</f>
        <v>100</v>
      </c>
    </row>
    <row r="25" spans="1:10" ht="10.5" customHeight="1">
      <c r="A25" s="1050" t="s">
        <v>1470</v>
      </c>
      <c r="B25" s="1043"/>
      <c r="D25" s="1051" t="s">
        <v>1782</v>
      </c>
      <c r="E25" s="1052"/>
      <c r="F25" s="1053">
        <v>0.012533809310480874</v>
      </c>
      <c r="G25" s="1042">
        <f>'[2]US'!$J$25</f>
        <v>104.09478643087884</v>
      </c>
      <c r="H25" s="1042">
        <f>'[2]US'!$O$25</f>
        <v>101.15468196140331</v>
      </c>
      <c r="I25" s="118">
        <f>'[2]US'!Y25</f>
        <v>262.06278469325264</v>
      </c>
      <c r="J25" s="1042">
        <f>'[2]US2'!$J$25</f>
        <v>96.40565473235762</v>
      </c>
    </row>
    <row r="26" spans="2:10" ht="10.5" customHeight="1" outlineLevel="1">
      <c r="B26" s="1043">
        <f>+B24+1</f>
        <v>17</v>
      </c>
      <c r="C26" s="1049" t="s">
        <v>1471</v>
      </c>
      <c r="D26" s="1054" t="s">
        <v>1783</v>
      </c>
      <c r="E26" s="80">
        <v>201</v>
      </c>
      <c r="F26" s="1046">
        <v>0.004096543355920931</v>
      </c>
      <c r="G26" s="127">
        <f>'[2]US'!$J$26</f>
        <v>94.44444444444444</v>
      </c>
      <c r="H26" s="127">
        <f>'[2]US'!$O$26</f>
        <v>93.75</v>
      </c>
      <c r="I26" s="118">
        <f>'[2]US'!Y26</f>
        <v>250</v>
      </c>
      <c r="J26" s="127">
        <f>'[2]US2'!$J$26</f>
        <v>88.23529411764706</v>
      </c>
    </row>
    <row r="27" spans="2:10" ht="10.5" customHeight="1" outlineLevel="1">
      <c r="B27" s="1043">
        <f aca="true" t="shared" si="1" ref="B27:B32">+B26+1</f>
        <v>18</v>
      </c>
      <c r="C27" s="1049" t="s">
        <v>1472</v>
      </c>
      <c r="D27" s="1054" t="s">
        <v>1784</v>
      </c>
      <c r="E27" s="80">
        <v>201</v>
      </c>
      <c r="F27" s="1046">
        <v>0.0038283166029038614</v>
      </c>
      <c r="G27" s="127">
        <f>'[2]US'!$J$27</f>
        <v>81.81818181818183</v>
      </c>
      <c r="H27" s="127">
        <f>'[2]US'!$O$27</f>
        <v>100</v>
      </c>
      <c r="I27" s="118">
        <f>'[2]US'!Y27</f>
        <v>225</v>
      </c>
      <c r="J27" s="127">
        <f>'[2]US2'!$J$27</f>
        <v>100</v>
      </c>
    </row>
    <row r="28" spans="2:10" ht="10.5" customHeight="1" outlineLevel="1">
      <c r="B28" s="1043">
        <f t="shared" si="1"/>
        <v>19</v>
      </c>
      <c r="C28" s="1049" t="s">
        <v>1473</v>
      </c>
      <c r="D28" s="1054" t="s">
        <v>1785</v>
      </c>
      <c r="E28" s="80">
        <v>202</v>
      </c>
      <c r="F28" s="1046">
        <v>0.0008851718033038092</v>
      </c>
      <c r="G28" s="127">
        <f>'[2]US'!$J$28</f>
        <v>160</v>
      </c>
      <c r="H28" s="127">
        <f>'[2]US'!$O$28</f>
        <v>114.28571428571428</v>
      </c>
      <c r="I28" s="118">
        <f>'[2]US'!Y28</f>
        <v>266.66666666666663</v>
      </c>
      <c r="J28" s="127">
        <f>'[2]US2'!$J$28</f>
        <v>100</v>
      </c>
    </row>
    <row r="29" spans="2:10" ht="10.5" customHeight="1" outlineLevel="1">
      <c r="B29" s="1043">
        <f t="shared" si="1"/>
        <v>20</v>
      </c>
      <c r="C29" s="1049" t="s">
        <v>1474</v>
      </c>
      <c r="D29" s="1054" t="s">
        <v>1786</v>
      </c>
      <c r="E29" s="80">
        <v>203</v>
      </c>
      <c r="F29" s="1046">
        <v>0.0013573614248470105</v>
      </c>
      <c r="G29" s="127">
        <f>'[2]US'!$J$29</f>
        <v>144.44444444444443</v>
      </c>
      <c r="H29" s="127">
        <f>'[2]US'!$O$29</f>
        <v>108.33333333333333</v>
      </c>
      <c r="I29" s="118">
        <f>'[2]US'!Y29</f>
        <v>464.28571428571433</v>
      </c>
      <c r="J29" s="127">
        <f>'[2]US2'!$J$29</f>
        <v>100</v>
      </c>
    </row>
    <row r="30" spans="2:10" ht="10.5" customHeight="1" outlineLevel="1">
      <c r="B30" s="1043">
        <f t="shared" si="1"/>
        <v>21</v>
      </c>
      <c r="C30" s="1049" t="s">
        <v>1475</v>
      </c>
      <c r="D30" s="1054" t="s">
        <v>1787</v>
      </c>
      <c r="E30" s="80">
        <v>204</v>
      </c>
      <c r="F30" s="1046">
        <v>0.0010380410619281802</v>
      </c>
      <c r="G30" s="127">
        <f>'[2]US'!$J$30</f>
        <v>112.5</v>
      </c>
      <c r="H30" s="127">
        <f>'[2]US'!$O$30</f>
        <v>112.5</v>
      </c>
      <c r="I30" s="118">
        <f>'[2]US'!Y30</f>
        <v>300</v>
      </c>
      <c r="J30" s="127">
        <f>'[2]US2'!$J$30</f>
        <v>100</v>
      </c>
    </row>
    <row r="31" spans="2:10" ht="10.5" customHeight="1" outlineLevel="1">
      <c r="B31" s="1043">
        <f t="shared" si="1"/>
        <v>22</v>
      </c>
      <c r="C31" s="1049" t="s">
        <v>1476</v>
      </c>
      <c r="D31" s="1054" t="s">
        <v>1788</v>
      </c>
      <c r="E31" s="80">
        <v>210</v>
      </c>
      <c r="F31" s="1046">
        <v>0.0006053034682838071</v>
      </c>
      <c r="G31" s="127">
        <f>'[2]US'!$J$31</f>
        <v>138.0952380952381</v>
      </c>
      <c r="H31" s="127">
        <f>'[2]US'!$O$31</f>
        <v>100</v>
      </c>
      <c r="I31" s="118">
        <f>'[2]US'!Y31</f>
        <v>161.11111111111111</v>
      </c>
      <c r="J31" s="127">
        <f>'[2]US2'!$J$31</f>
        <v>100</v>
      </c>
    </row>
    <row r="32" spans="2:10" ht="10.5" customHeight="1" outlineLevel="1">
      <c r="B32" s="1043">
        <f t="shared" si="1"/>
        <v>23</v>
      </c>
      <c r="C32" s="116" t="s">
        <v>1477</v>
      </c>
      <c r="D32" s="105" t="s">
        <v>1789</v>
      </c>
      <c r="E32" s="80">
        <v>116</v>
      </c>
      <c r="F32" s="1046">
        <v>0.0007230715932932745</v>
      </c>
      <c r="G32" s="127">
        <f>'[2]US'!$J$32</f>
        <v>92</v>
      </c>
      <c r="H32" s="127">
        <f>'[2]US'!$O$32</f>
        <v>104.34782608695652</v>
      </c>
      <c r="I32" s="118">
        <f>'[2]US'!Y32</f>
        <v>171.42857142857142</v>
      </c>
      <c r="J32" s="127">
        <f>'[2]US2'!$J$32</f>
        <v>104.34782608695652</v>
      </c>
    </row>
    <row r="33" spans="1:10" ht="10.5" customHeight="1">
      <c r="A33" s="1050" t="s">
        <v>1478</v>
      </c>
      <c r="B33" s="1043"/>
      <c r="D33" s="1039" t="s">
        <v>1790</v>
      </c>
      <c r="E33" s="1052"/>
      <c r="F33" s="1053">
        <v>0.0171156831645998</v>
      </c>
      <c r="G33" s="1042">
        <f>'[2]US'!$J$33</f>
        <v>121.67432483010985</v>
      </c>
      <c r="H33" s="1042">
        <f>'[2]US'!$O$33</f>
        <v>104.65601038776065</v>
      </c>
      <c r="I33" s="118">
        <f>'[2]US'!Y33</f>
        <v>213.16745876752924</v>
      </c>
      <c r="J33" s="1042">
        <f>'[2]US2'!$J$33</f>
        <v>102.6125443816278</v>
      </c>
    </row>
    <row r="34" spans="2:10" ht="10.5" customHeight="1" outlineLevel="1">
      <c r="B34" s="1043">
        <f>+B32+1</f>
        <v>24</v>
      </c>
      <c r="C34" s="1049" t="s">
        <v>1479</v>
      </c>
      <c r="D34" s="1055" t="s">
        <v>1791</v>
      </c>
      <c r="E34" s="80">
        <v>902</v>
      </c>
      <c r="F34" s="1046">
        <v>0.008312265937700168</v>
      </c>
      <c r="G34" s="127">
        <f>'[2]US'!$J$34</f>
        <v>113.99999999999999</v>
      </c>
      <c r="H34" s="127">
        <f>'[2]US'!$O$34</f>
        <v>105.35714285714286</v>
      </c>
      <c r="I34" s="118">
        <f>'[2]US'!Y34</f>
        <v>196.66666666666666</v>
      </c>
      <c r="J34" s="127">
        <f>'[2]US2'!$J$34</f>
        <v>103.50877192982458</v>
      </c>
    </row>
    <row r="35" spans="2:10" ht="10.5" customHeight="1" outlineLevel="1">
      <c r="B35" s="1043">
        <f>+B34+1</f>
        <v>25</v>
      </c>
      <c r="C35" s="1049" t="s">
        <v>1480</v>
      </c>
      <c r="D35" s="1045" t="s">
        <v>1792</v>
      </c>
      <c r="E35" s="80">
        <v>112</v>
      </c>
      <c r="F35" s="1046">
        <v>0.004151282309682196</v>
      </c>
      <c r="G35" s="127">
        <f>'[2]US'!$J$35</f>
        <v>125</v>
      </c>
      <c r="H35" s="127">
        <f>'[2]US'!$O$35</f>
        <v>100</v>
      </c>
      <c r="I35" s="118">
        <f>'[2]US'!Y35</f>
        <v>150</v>
      </c>
      <c r="J35" s="127">
        <f>'[2]US2'!$J$35</f>
        <v>100</v>
      </c>
    </row>
    <row r="36" spans="2:10" ht="10.5" customHeight="1" outlineLevel="1">
      <c r="B36" s="1043">
        <f>+B35+1</f>
        <v>26</v>
      </c>
      <c r="C36" s="1049" t="s">
        <v>1481</v>
      </c>
      <c r="D36" s="105" t="s">
        <v>1793</v>
      </c>
      <c r="E36" s="80">
        <v>206</v>
      </c>
      <c r="F36" s="1046">
        <v>0.0029416749028825097</v>
      </c>
      <c r="G36" s="127">
        <f>'[2]US'!$J$36</f>
        <v>145.45454545454547</v>
      </c>
      <c r="H36" s="127">
        <f>'[2]US'!$O$36</f>
        <v>106.66666666666667</v>
      </c>
      <c r="I36" s="118">
        <f>'[2]US'!Y36</f>
        <v>333.33333333333337</v>
      </c>
      <c r="J36" s="127">
        <f>'[2]US2'!$J$36</f>
        <v>100</v>
      </c>
    </row>
    <row r="37" spans="2:10" ht="10.5" customHeight="1" outlineLevel="1">
      <c r="B37" s="1043">
        <f>+B36+1</f>
        <v>27</v>
      </c>
      <c r="C37" s="1049" t="s">
        <v>1482</v>
      </c>
      <c r="D37" s="105" t="s">
        <v>1794</v>
      </c>
      <c r="E37" s="80">
        <v>208</v>
      </c>
      <c r="F37" s="1046">
        <v>0.0017104600143349564</v>
      </c>
      <c r="G37" s="127">
        <f>'[2]US'!$J$37</f>
        <v>110.00000000000001</v>
      </c>
      <c r="H37" s="127">
        <f>'[2]US'!$O$37</f>
        <v>109.09090909090908</v>
      </c>
      <c r="I37" s="118">
        <f>'[2]US'!Y37</f>
        <v>240</v>
      </c>
      <c r="J37" s="127">
        <f>'[2]US2'!$J$37</f>
        <v>109.09090909090908</v>
      </c>
    </row>
    <row r="38" spans="1:10" ht="10.5" customHeight="1" outlineLevel="1">
      <c r="A38" s="1050" t="s">
        <v>1483</v>
      </c>
      <c r="B38" s="1043"/>
      <c r="C38" s="1020"/>
      <c r="D38" s="1039" t="s">
        <v>1795</v>
      </c>
      <c r="E38" s="1056"/>
      <c r="F38" s="1053">
        <v>0.00789014099835645</v>
      </c>
      <c r="G38" s="1042">
        <f>'[2]US'!$J$38</f>
        <v>142.4350851909898</v>
      </c>
      <c r="H38" s="1042">
        <f>'[2]US'!$O$38</f>
        <v>106.36596997521916</v>
      </c>
      <c r="I38" s="118">
        <f>'[2]US'!Y38</f>
        <v>320.93784813946814</v>
      </c>
      <c r="J38" s="1042">
        <f>'[2]US2'!$J$38</f>
        <v>105.55365120290918</v>
      </c>
    </row>
    <row r="39" spans="2:10" ht="10.5" customHeight="1" outlineLevel="1">
      <c r="B39" s="1043">
        <f>+B37+1</f>
        <v>28</v>
      </c>
      <c r="C39" s="1049" t="s">
        <v>1484</v>
      </c>
      <c r="D39" s="1045" t="s">
        <v>1796</v>
      </c>
      <c r="E39" s="80">
        <v>501</v>
      </c>
      <c r="F39" s="1046">
        <v>0.004791422330171749</v>
      </c>
      <c r="G39" s="127">
        <f>'[2]US'!$J$39</f>
        <v>163.63636363636365</v>
      </c>
      <c r="H39" s="127">
        <f>'[2]US'!$O$39</f>
        <v>100</v>
      </c>
      <c r="I39" s="118">
        <f>'[2]US'!Y39</f>
        <v>360</v>
      </c>
      <c r="J39" s="127">
        <f>'[2]US2'!$J$39</f>
        <v>100</v>
      </c>
    </row>
    <row r="40" spans="2:10" ht="10.5" customHeight="1" outlineLevel="1">
      <c r="B40" s="1043">
        <f>+B39+1</f>
        <v>29</v>
      </c>
      <c r="C40" s="1049" t="s">
        <v>1485</v>
      </c>
      <c r="D40" s="1054" t="s">
        <v>1797</v>
      </c>
      <c r="E40" s="80">
        <v>508</v>
      </c>
      <c r="F40" s="1046">
        <v>0.0013459550263188842</v>
      </c>
      <c r="G40" s="127">
        <f>'[2]US'!$J$40</f>
        <v>122.22222222222223</v>
      </c>
      <c r="H40" s="127">
        <f>'[2]US'!$O$40</f>
        <v>104.76190476190477</v>
      </c>
      <c r="I40" s="118">
        <f>'[2]US'!Y40</f>
        <v>220.00000000000003</v>
      </c>
      <c r="J40" s="127">
        <f>'[2]US2'!$J$40</f>
        <v>100</v>
      </c>
    </row>
    <row r="41" spans="2:10" ht="10.5" customHeight="1" outlineLevel="1">
      <c r="B41" s="1043">
        <f>+B40+1</f>
        <v>30</v>
      </c>
      <c r="C41" s="1049" t="s">
        <v>1486</v>
      </c>
      <c r="D41" s="1054" t="s">
        <v>1798</v>
      </c>
      <c r="E41" s="80">
        <v>502</v>
      </c>
      <c r="F41" s="1046">
        <v>0.001752763641865816</v>
      </c>
      <c r="G41" s="127">
        <f>'[2]US'!$J$41</f>
        <v>100</v>
      </c>
      <c r="H41" s="127">
        <f>'[2]US'!$O$41</f>
        <v>125</v>
      </c>
      <c r="I41" s="118">
        <f>'[2]US'!Y41</f>
        <v>291.66666666666663</v>
      </c>
      <c r="J41" s="127">
        <f>'[2]US2'!$J$41</f>
        <v>125</v>
      </c>
    </row>
    <row r="42" spans="1:13" ht="10.5" customHeight="1">
      <c r="A42" s="1057" t="s">
        <v>1487</v>
      </c>
      <c r="B42" s="1043"/>
      <c r="C42" s="1020"/>
      <c r="D42" s="1058" t="s">
        <v>1799</v>
      </c>
      <c r="E42" s="1056"/>
      <c r="F42" s="1053">
        <v>0.024410751175826573</v>
      </c>
      <c r="G42" s="1042">
        <f>'[2]US'!$J$42</f>
        <v>105.04035704479246</v>
      </c>
      <c r="H42" s="1042">
        <f>'[2]US'!$O$42</f>
        <v>113.45364515961676</v>
      </c>
      <c r="I42" s="118">
        <f>'[2]US'!Y42</f>
        <v>213.76135844960052</v>
      </c>
      <c r="J42" s="1042">
        <f>'[2]US2'!$J$42</f>
        <v>103.21983716756561</v>
      </c>
      <c r="M42" s="1056"/>
    </row>
    <row r="43" spans="2:10" ht="10.5" customHeight="1" outlineLevel="1">
      <c r="B43" s="1043">
        <f>+B41+1</f>
        <v>31</v>
      </c>
      <c r="C43" s="1049" t="s">
        <v>1488</v>
      </c>
      <c r="D43" s="1045" t="s">
        <v>1800</v>
      </c>
      <c r="E43" s="80">
        <v>401</v>
      </c>
      <c r="F43" s="1046">
        <v>0.011863609902117586</v>
      </c>
      <c r="G43" s="127">
        <f>'[2]US'!$J$43</f>
        <v>114.28571428571428</v>
      </c>
      <c r="H43" s="127">
        <f>'[2]US'!$O$43</f>
        <v>114.28571428571428</v>
      </c>
      <c r="I43" s="118">
        <f>'[2]US'!Y43</f>
        <v>228.57142857142856</v>
      </c>
      <c r="J43" s="127">
        <f>'[2]US2'!$J$43</f>
        <v>100</v>
      </c>
    </row>
    <row r="44" spans="2:10" ht="10.5" customHeight="1" outlineLevel="1">
      <c r="B44" s="1043">
        <f aca="true" t="shared" si="2" ref="B44:B49">+B43+1</f>
        <v>32</v>
      </c>
      <c r="C44" s="1049" t="s">
        <v>1489</v>
      </c>
      <c r="D44" s="1045" t="s">
        <v>1801</v>
      </c>
      <c r="E44" s="80">
        <v>403</v>
      </c>
      <c r="F44" s="1046">
        <v>0.001658116992223285</v>
      </c>
      <c r="G44" s="127">
        <f>'[2]US'!$J$44</f>
        <v>112.5</v>
      </c>
      <c r="H44" s="127">
        <f>'[2]US'!$O$44</f>
        <v>125</v>
      </c>
      <c r="I44" s="118">
        <f>'[2]US'!Y44</f>
        <v>200</v>
      </c>
      <c r="J44" s="127">
        <f>'[2]US2'!$J$44</f>
        <v>111.11111111111111</v>
      </c>
    </row>
    <row r="45" spans="2:10" ht="10.5" customHeight="1" outlineLevel="1">
      <c r="B45" s="1043">
        <f t="shared" si="2"/>
        <v>33</v>
      </c>
      <c r="C45" s="1059" t="s">
        <v>1490</v>
      </c>
      <c r="D45" s="1045" t="s">
        <v>1802</v>
      </c>
      <c r="E45" s="80">
        <v>404</v>
      </c>
      <c r="F45" s="1046">
        <v>0.0009626500592854497</v>
      </c>
      <c r="G45" s="127">
        <f>'[2]US'!$J$45</f>
        <v>112.5</v>
      </c>
      <c r="H45" s="127">
        <f>'[2]US'!$O$45</f>
        <v>142.85714285714286</v>
      </c>
      <c r="I45" s="118">
        <f>'[2]US'!Y45</f>
        <v>166.66666666666669</v>
      </c>
      <c r="J45" s="127">
        <f>'[2]US2'!$J$45</f>
        <v>111.11111111111111</v>
      </c>
    </row>
    <row r="46" spans="2:13" ht="10.5" customHeight="1">
      <c r="B46" s="1043">
        <f t="shared" si="2"/>
        <v>34</v>
      </c>
      <c r="C46" s="1049" t="s">
        <v>1491</v>
      </c>
      <c r="D46" s="1045" t="s">
        <v>1803</v>
      </c>
      <c r="E46" s="80">
        <v>402</v>
      </c>
      <c r="F46" s="1046">
        <v>0.002080183135698303</v>
      </c>
      <c r="G46" s="127">
        <f>'[2]US'!$J$46</f>
        <v>83.33333333333334</v>
      </c>
      <c r="H46" s="127">
        <f>'[2]US'!$O$46</f>
        <v>111.11111111111111</v>
      </c>
      <c r="I46" s="118">
        <f>'[2]US'!Y46</f>
        <v>200</v>
      </c>
      <c r="J46" s="127">
        <f>'[2]US2'!$J$46</f>
        <v>100</v>
      </c>
      <c r="M46" s="1056"/>
    </row>
    <row r="47" spans="2:10" ht="10.5" customHeight="1" outlineLevel="1">
      <c r="B47" s="1043">
        <f t="shared" si="2"/>
        <v>35</v>
      </c>
      <c r="C47" s="1049" t="s">
        <v>1492</v>
      </c>
      <c r="D47" s="1045" t="s">
        <v>1804</v>
      </c>
      <c r="E47" s="80">
        <v>405</v>
      </c>
      <c r="F47" s="1046">
        <v>0.004453110901662279</v>
      </c>
      <c r="G47" s="127">
        <f>'[2]US'!$J$47</f>
        <v>90</v>
      </c>
      <c r="H47" s="127">
        <f>'[2]US'!$O$47</f>
        <v>111.11111111111111</v>
      </c>
      <c r="I47" s="118">
        <f>'[2]US'!Y47</f>
        <v>200</v>
      </c>
      <c r="J47" s="127">
        <f>'[2]US2'!$J$47</f>
        <v>111.11111111111111</v>
      </c>
    </row>
    <row r="48" spans="2:10" ht="10.5" customHeight="1" outlineLevel="1">
      <c r="B48" s="1043">
        <f t="shared" si="2"/>
        <v>36</v>
      </c>
      <c r="C48" s="1049" t="s">
        <v>1493</v>
      </c>
      <c r="D48" s="1045" t="s">
        <v>1805</v>
      </c>
      <c r="E48" s="80">
        <v>410</v>
      </c>
      <c r="F48" s="1046">
        <v>0.0016497532799004703</v>
      </c>
      <c r="G48" s="127">
        <f>'[2]US'!$J$48</f>
        <v>100</v>
      </c>
      <c r="H48" s="127">
        <f>'[2]US'!$O$48</f>
        <v>100</v>
      </c>
      <c r="I48" s="118">
        <f>'[2]US'!Y48</f>
        <v>237.17948717948718</v>
      </c>
      <c r="J48" s="127">
        <f>'[2]US2'!$J$48</f>
        <v>100</v>
      </c>
    </row>
    <row r="49" spans="2:10" ht="10.5" customHeight="1" outlineLevel="1">
      <c r="B49" s="1060">
        <f t="shared" si="2"/>
        <v>37</v>
      </c>
      <c r="C49" s="1061" t="s">
        <v>1494</v>
      </c>
      <c r="D49" s="1062" t="s">
        <v>1806</v>
      </c>
      <c r="E49" s="85">
        <v>411</v>
      </c>
      <c r="F49" s="1063">
        <v>0.0017433269049391964</v>
      </c>
      <c r="G49" s="1064">
        <f>'[2]US'!$J$49</f>
        <v>100</v>
      </c>
      <c r="H49" s="1064">
        <f>'[2]US'!$O$49</f>
        <v>102.08333333333333</v>
      </c>
      <c r="I49" s="1064">
        <f>'[2]US'!Y49</f>
        <v>181.4814814814815</v>
      </c>
      <c r="J49" s="1064">
        <f>'[2]US2'!$J$49</f>
        <v>100</v>
      </c>
    </row>
    <row r="50" spans="3:11" ht="12" outlineLevel="1">
      <c r="C50" s="1065" t="s">
        <v>1807</v>
      </c>
      <c r="D50" s="105"/>
      <c r="F50" s="1046"/>
      <c r="G50" s="127"/>
      <c r="H50" s="127"/>
      <c r="I50" s="127"/>
      <c r="J50" s="127"/>
      <c r="K50" s="80"/>
    </row>
    <row r="51" spans="1:11" ht="12" outlineLevel="1">
      <c r="A51" s="116"/>
      <c r="B51" s="1066"/>
      <c r="C51" s="1031" t="s">
        <v>1758</v>
      </c>
      <c r="D51" s="1067" t="s">
        <v>1759</v>
      </c>
      <c r="F51" s="1046"/>
      <c r="G51" s="1033" t="s">
        <v>1764</v>
      </c>
      <c r="H51" s="1033" t="s">
        <v>1764</v>
      </c>
      <c r="I51" s="1033" t="s">
        <v>1764</v>
      </c>
      <c r="J51" s="1033" t="s">
        <v>1764</v>
      </c>
      <c r="K51" s="83"/>
    </row>
    <row r="52" spans="1:11" ht="12" outlineLevel="1">
      <c r="A52" s="116"/>
      <c r="B52" s="969"/>
      <c r="C52" s="1034"/>
      <c r="D52" s="1068"/>
      <c r="F52" s="1046"/>
      <c r="G52" s="1036" t="s">
        <v>1808</v>
      </c>
      <c r="H52" s="1036" t="s">
        <v>1762</v>
      </c>
      <c r="I52" s="1036" t="s">
        <v>1763</v>
      </c>
      <c r="J52" s="1036" t="s">
        <v>1762</v>
      </c>
      <c r="K52" s="83"/>
    </row>
    <row r="53" spans="1:10" ht="12" customHeight="1">
      <c r="A53" s="1069" t="s">
        <v>1495</v>
      </c>
      <c r="B53" s="1069"/>
      <c r="C53" s="1069"/>
      <c r="D53" s="1070" t="s">
        <v>1809</v>
      </c>
      <c r="E53" s="1071"/>
      <c r="F53" s="1053">
        <v>0.03351013504659676</v>
      </c>
      <c r="G53" s="1042">
        <f>'[2]US'!$J$50</f>
        <v>106.64722392410314</v>
      </c>
      <c r="H53" s="1042">
        <f>'[2]US'!$O$50</f>
        <v>97.77488964769047</v>
      </c>
      <c r="I53" s="118">
        <f>'[2]US'!Y50</f>
        <v>220.08939220417363</v>
      </c>
      <c r="J53" s="1042">
        <f>'[2]US2'!$J$50</f>
        <v>97.49962798247854</v>
      </c>
    </row>
    <row r="54" spans="2:10" ht="10.5" customHeight="1" outlineLevel="1">
      <c r="B54" s="1043">
        <f>+B49+1</f>
        <v>38</v>
      </c>
      <c r="C54" s="1049" t="s">
        <v>1496</v>
      </c>
      <c r="D54" s="1045" t="s">
        <v>1810</v>
      </c>
      <c r="E54" s="80">
        <v>601</v>
      </c>
      <c r="F54" s="1046">
        <v>0.015081804715297539</v>
      </c>
      <c r="G54" s="127">
        <f>'[2]US'!$J$51</f>
        <v>94.73684210526315</v>
      </c>
      <c r="H54" s="127">
        <f>'[2]US'!$O$51</f>
        <v>94.44444444444444</v>
      </c>
      <c r="I54" s="118">
        <f>'[2]US'!Y51</f>
        <v>242.85714285714283</v>
      </c>
      <c r="J54" s="127">
        <f>'[2]US2'!$J$51</f>
        <v>94.44444444444444</v>
      </c>
    </row>
    <row r="55" spans="2:10" ht="10.5" customHeight="1" outlineLevel="1">
      <c r="B55" s="1043">
        <f>+B54+1</f>
        <v>39</v>
      </c>
      <c r="C55" s="1049" t="s">
        <v>1497</v>
      </c>
      <c r="D55" s="1045" t="s">
        <v>1811</v>
      </c>
      <c r="E55" s="80">
        <v>604</v>
      </c>
      <c r="F55" s="1046">
        <v>0.007876412163014606</v>
      </c>
      <c r="G55" s="127">
        <f>'[2]US'!$J$52</f>
        <v>122.58064516129032</v>
      </c>
      <c r="H55" s="127">
        <f>'[2]US'!$O$52</f>
        <v>100</v>
      </c>
      <c r="I55" s="118">
        <f>'[2]US'!Y52</f>
        <v>211.11111111111111</v>
      </c>
      <c r="J55" s="127">
        <f>'[2]US2'!$J$52</f>
        <v>100</v>
      </c>
    </row>
    <row r="56" spans="2:10" ht="10.5" customHeight="1" outlineLevel="1">
      <c r="B56" s="1043">
        <f>+B55+1</f>
        <v>40</v>
      </c>
      <c r="C56" s="1049" t="s">
        <v>1498</v>
      </c>
      <c r="D56" s="104" t="s">
        <v>1812</v>
      </c>
      <c r="E56" s="80">
        <v>603</v>
      </c>
      <c r="F56" s="1046">
        <v>0.005524518619078665</v>
      </c>
      <c r="G56" s="127">
        <f>'[2]US'!$J$53</f>
        <v>118.18181818181819</v>
      </c>
      <c r="H56" s="127">
        <f>'[2]US'!$O$53</f>
        <v>100</v>
      </c>
      <c r="I56" s="118">
        <f>'[2]US'!Y53</f>
        <v>175.67567567567568</v>
      </c>
      <c r="J56" s="127">
        <f>'[2]US2'!$J$53</f>
        <v>100</v>
      </c>
    </row>
    <row r="57" spans="2:10" ht="10.5" customHeight="1" outlineLevel="1">
      <c r="B57" s="1043">
        <f>+B56+1</f>
        <v>41</v>
      </c>
      <c r="C57" s="1049" t="s">
        <v>1499</v>
      </c>
      <c r="D57" s="1045" t="s">
        <v>1813</v>
      </c>
      <c r="E57" s="80">
        <v>605</v>
      </c>
      <c r="F57" s="1046">
        <v>0.003877940316088081</v>
      </c>
      <c r="G57" s="127">
        <f>'[2]US'!$J$54</f>
        <v>104.34782608695652</v>
      </c>
      <c r="H57" s="127">
        <f>'[2]US'!$O$54</f>
        <v>100</v>
      </c>
      <c r="I57" s="118">
        <f>'[2]US'!Y54</f>
        <v>226.41509433962264</v>
      </c>
      <c r="J57" s="127">
        <f>'[2]US2'!$J$54</f>
        <v>100</v>
      </c>
    </row>
    <row r="58" spans="2:10" ht="10.5" customHeight="1" outlineLevel="1">
      <c r="B58" s="1043">
        <f>+B57+1</f>
        <v>42</v>
      </c>
      <c r="C58" s="1049" t="s">
        <v>1500</v>
      </c>
      <c r="D58" s="1072" t="s">
        <v>1814</v>
      </c>
      <c r="E58" s="80">
        <v>504</v>
      </c>
      <c r="F58" s="1046">
        <v>0.001149459233117866</v>
      </c>
      <c r="G58" s="127">
        <f>'[2]US'!$J$55</f>
        <v>106.06060606060606</v>
      </c>
      <c r="H58" s="127">
        <f>'[2]US'!$O$55</f>
        <v>108.02469135802468</v>
      </c>
      <c r="I58" s="118">
        <f>'[2]US'!Y55</f>
        <v>175</v>
      </c>
      <c r="J58" s="127">
        <f>'[2]US2'!$J$55</f>
        <v>100</v>
      </c>
    </row>
    <row r="59" spans="1:10" ht="10.5" customHeight="1">
      <c r="A59" s="1037" t="s">
        <v>1501</v>
      </c>
      <c r="B59" s="1043"/>
      <c r="D59" s="1039" t="s">
        <v>1815</v>
      </c>
      <c r="E59" s="1052"/>
      <c r="F59" s="1053">
        <v>0.007085343147567839</v>
      </c>
      <c r="G59" s="1042">
        <f>'[2]US'!$J$56</f>
        <v>120.72145264440347</v>
      </c>
      <c r="H59" s="1042">
        <f>'[2]US'!$O$56</f>
        <v>105.2745256652907</v>
      </c>
      <c r="I59" s="118">
        <f>'[2]US'!Y56</f>
        <v>206.9535304290755</v>
      </c>
      <c r="J59" s="1042">
        <f>'[2]US2'!$J$56</f>
        <v>103.31915185617237</v>
      </c>
    </row>
    <row r="60" spans="2:10" ht="10.5" customHeight="1">
      <c r="B60" s="1043">
        <f>+B58+1</f>
        <v>43</v>
      </c>
      <c r="C60" s="1049" t="s">
        <v>1502</v>
      </c>
      <c r="D60" s="1055" t="s">
        <v>1816</v>
      </c>
      <c r="E60" s="80">
        <v>901</v>
      </c>
      <c r="F60" s="1046">
        <v>0.002978716300164569</v>
      </c>
      <c r="G60" s="127">
        <f>'[2]US'!$J$57</f>
        <v>112.5</v>
      </c>
      <c r="H60" s="127">
        <f>'[2]US'!$O$57</f>
        <v>104.65116279069768</v>
      </c>
      <c r="I60" s="118">
        <f>'[2]US'!Y57</f>
        <v>204.54545454545453</v>
      </c>
      <c r="J60" s="127">
        <f>'[2]US2'!$J$57</f>
        <v>100</v>
      </c>
    </row>
    <row r="61" spans="2:10" ht="10.5" customHeight="1">
      <c r="B61" s="1043">
        <f>+B60+1</f>
        <v>44</v>
      </c>
      <c r="C61" s="1059" t="s">
        <v>1503</v>
      </c>
      <c r="D61" s="1072" t="s">
        <v>1817</v>
      </c>
      <c r="E61" s="80">
        <v>903</v>
      </c>
      <c r="F61" s="1046">
        <v>0.0014861243773036923</v>
      </c>
      <c r="G61" s="127">
        <f>'[2]US'!$J$58</f>
        <v>100</v>
      </c>
      <c r="H61" s="127">
        <f>'[2]US'!$O$58</f>
        <v>100</v>
      </c>
      <c r="I61" s="118">
        <f>'[2]US'!Y58</f>
        <v>202</v>
      </c>
      <c r="J61" s="127">
        <f>'[2]US2'!$J$58</f>
        <v>100</v>
      </c>
    </row>
    <row r="62" spans="2:10" ht="10.5" customHeight="1">
      <c r="B62" s="1043">
        <f>+B61+1</f>
        <v>45</v>
      </c>
      <c r="C62" s="1049" t="s">
        <v>1504</v>
      </c>
      <c r="D62" s="1054" t="s">
        <v>1818</v>
      </c>
      <c r="E62" s="80">
        <v>904</v>
      </c>
      <c r="F62" s="1046">
        <v>0.002620502470099577</v>
      </c>
      <c r="G62" s="127">
        <f>'[2]US'!$J$59</f>
        <v>141.8181818181818</v>
      </c>
      <c r="H62" s="127">
        <f>'[2]US'!$O$59</f>
        <v>108.97435897435896</v>
      </c>
      <c r="I62" s="118">
        <f>'[2]US'!Y59</f>
        <v>212.5</v>
      </c>
      <c r="J62" s="127">
        <f>'[2]US2'!$J$59</f>
        <v>108.97435897435896</v>
      </c>
    </row>
    <row r="63" spans="1:10" ht="10.5" customHeight="1">
      <c r="A63" s="1073" t="s">
        <v>1505</v>
      </c>
      <c r="B63" s="1043"/>
      <c r="D63" s="104" t="s">
        <v>1819</v>
      </c>
      <c r="F63" s="1074">
        <v>0.011094545240532418</v>
      </c>
      <c r="G63" s="127">
        <f>'[2]US'!$J$60</f>
        <v>104.21605501487488</v>
      </c>
      <c r="H63" s="127">
        <f>'[2]US'!$O$60</f>
        <v>101.73202752928873</v>
      </c>
      <c r="I63" s="118">
        <f>'[2]US'!Y60</f>
        <v>144.8578514799314</v>
      </c>
      <c r="J63" s="127">
        <f>'[2]US2'!$J$60</f>
        <v>100.6661644343418</v>
      </c>
    </row>
    <row r="64" spans="1:10" ht="10.5" customHeight="1">
      <c r="A64" s="1037" t="s">
        <v>1506</v>
      </c>
      <c r="B64" s="1043"/>
      <c r="D64" s="1039" t="s">
        <v>1820</v>
      </c>
      <c r="E64" s="1052"/>
      <c r="F64" s="1053">
        <v>0.005329727906069991</v>
      </c>
      <c r="G64" s="1042">
        <f>'[2]US'!$J$61</f>
        <v>102.59551707012342</v>
      </c>
      <c r="H64" s="1042">
        <f>'[2]US'!$O$61</f>
        <v>100</v>
      </c>
      <c r="I64" s="118">
        <f>'[2]US'!Y61</f>
        <v>124.8741337502259</v>
      </c>
      <c r="J64" s="1042">
        <f>'[2]US2'!$J$61</f>
        <v>100</v>
      </c>
    </row>
    <row r="65" spans="2:10" ht="10.5" customHeight="1">
      <c r="B65" s="1043">
        <f>+B62+1</f>
        <v>46</v>
      </c>
      <c r="C65" s="1049" t="s">
        <v>1507</v>
      </c>
      <c r="D65" s="1045" t="s">
        <v>1821</v>
      </c>
      <c r="E65" s="80">
        <v>701</v>
      </c>
      <c r="F65" s="1046">
        <v>0.0050635002125887785</v>
      </c>
      <c r="G65" s="127">
        <f>'[2]US'!$J$62</f>
        <v>100</v>
      </c>
      <c r="H65" s="127">
        <f>'[2]US'!$O$62</f>
        <v>100</v>
      </c>
      <c r="I65" s="118">
        <f>'[2]US'!Y62</f>
        <v>117.85714285714286</v>
      </c>
      <c r="J65" s="127">
        <f>'[2]US2'!$J$62</f>
        <v>100</v>
      </c>
    </row>
    <row r="66" spans="2:10" ht="10.5" customHeight="1">
      <c r="B66" s="1043">
        <f>+B65+1</f>
        <v>47</v>
      </c>
      <c r="C66" s="1049" t="s">
        <v>1508</v>
      </c>
      <c r="D66" s="1054" t="s">
        <v>1822</v>
      </c>
      <c r="E66" s="80">
        <v>702</v>
      </c>
      <c r="F66" s="1046">
        <v>0.0002662276934812121</v>
      </c>
      <c r="G66" s="127">
        <f>'[2]US'!$J$63</f>
        <v>151.96078431372547</v>
      </c>
      <c r="H66" s="127">
        <f>'[2]US'!$O$63</f>
        <v>100</v>
      </c>
      <c r="I66" s="118">
        <f>'[2]US'!Y63</f>
        <v>258.33333333333337</v>
      </c>
      <c r="J66" s="127">
        <f>'[2]US2'!$J$63</f>
        <v>100</v>
      </c>
    </row>
    <row r="67" spans="1:10" ht="10.5" customHeight="1">
      <c r="A67" s="1037" t="s">
        <v>1509</v>
      </c>
      <c r="B67" s="1043"/>
      <c r="D67" s="1039"/>
      <c r="E67" s="1052"/>
      <c r="F67" s="1053">
        <v>0.005764817334462426</v>
      </c>
      <c r="G67" s="1042">
        <f>'[2]US'!$J$64</f>
        <v>105.71428571428571</v>
      </c>
      <c r="H67" s="1042">
        <f>'[2]US'!$O$64</f>
        <v>103.33333333333333</v>
      </c>
      <c r="I67" s="118">
        <f>'[2]US'!Y64</f>
        <v>163.33333333333334</v>
      </c>
      <c r="J67" s="1042">
        <f>'[2]US2'!$J$64</f>
        <v>101.28205128205127</v>
      </c>
    </row>
    <row r="68" spans="2:10" ht="10.5" customHeight="1">
      <c r="B68" s="1043">
        <f>+B66+1</f>
        <v>48</v>
      </c>
      <c r="C68" s="1049" t="s">
        <v>1510</v>
      </c>
      <c r="D68" s="1054" t="s">
        <v>1823</v>
      </c>
      <c r="E68" s="80">
        <v>704</v>
      </c>
      <c r="F68" s="1046">
        <v>0.002882408667231213</v>
      </c>
      <c r="G68" s="127">
        <f>'[2]US'!$J$65</f>
        <v>111.42857142857143</v>
      </c>
      <c r="H68" s="127">
        <f>'[2]US'!$O$65</f>
        <v>106.66666666666667</v>
      </c>
      <c r="I68" s="118">
        <f>'[2]US'!Y65</f>
        <v>160</v>
      </c>
      <c r="J68" s="127">
        <f>'[2]US2'!$J$65</f>
        <v>102.56410256410255</v>
      </c>
    </row>
    <row r="69" spans="2:10" ht="10.5" customHeight="1">
      <c r="B69" s="1043">
        <f>+B68+1</f>
        <v>49</v>
      </c>
      <c r="C69" s="117" t="s">
        <v>1511</v>
      </c>
      <c r="D69" s="104" t="s">
        <v>1824</v>
      </c>
      <c r="E69" s="80">
        <v>704</v>
      </c>
      <c r="F69" s="1046">
        <v>0.002882408667231213</v>
      </c>
      <c r="G69" s="127">
        <f>'[2]US'!$J$66</f>
        <v>100</v>
      </c>
      <c r="H69" s="127">
        <f>'[2]US'!$O$66</f>
        <v>100</v>
      </c>
      <c r="I69" s="118">
        <f>'[2]US'!Y66</f>
        <v>166.66666666666669</v>
      </c>
      <c r="J69" s="127">
        <f>'[2]US2'!$J$66</f>
        <v>100</v>
      </c>
    </row>
    <row r="70" spans="1:10" ht="10.5" customHeight="1">
      <c r="A70" s="1075" t="s">
        <v>1512</v>
      </c>
      <c r="B70" s="1073"/>
      <c r="D70" s="161"/>
      <c r="E70" s="117"/>
      <c r="F70" s="1076">
        <v>0.053894351107365526</v>
      </c>
      <c r="G70" s="127">
        <f>'[2]US'!$J$67</f>
        <v>105.60887040981918</v>
      </c>
      <c r="H70" s="127">
        <f>'[2]US'!$O$67</f>
        <v>102.89986211150587</v>
      </c>
      <c r="I70" s="118">
        <f>'[2]US'!Y67</f>
        <v>161.74861868228908</v>
      </c>
      <c r="J70" s="127">
        <f>'[2]US2'!$J$67</f>
        <v>102.89986211150587</v>
      </c>
    </row>
    <row r="71" spans="1:10" ht="10.5" customHeight="1">
      <c r="A71" s="1073" t="s">
        <v>1513</v>
      </c>
      <c r="C71" s="1073"/>
      <c r="D71" s="104" t="s">
        <v>1825</v>
      </c>
      <c r="E71" s="117"/>
      <c r="F71" s="1074">
        <v>0.03869238527520237</v>
      </c>
      <c r="G71" s="127">
        <f>'[2]US'!$J$68</f>
        <v>105.73861671664372</v>
      </c>
      <c r="H71" s="127">
        <f>'[2]US'!$O$68</f>
        <v>104.0391975239791</v>
      </c>
      <c r="I71" s="118">
        <f>'[2]US'!Y68</f>
        <v>158.17854930120643</v>
      </c>
      <c r="J71" s="127">
        <f>'[2]US2'!$J$68</f>
        <v>104.0391975239791</v>
      </c>
    </row>
    <row r="72" spans="1:10" ht="10.5" customHeight="1">
      <c r="A72" s="1057" t="s">
        <v>1514</v>
      </c>
      <c r="B72" s="1073"/>
      <c r="D72" s="1039" t="s">
        <v>1826</v>
      </c>
      <c r="E72" s="1037"/>
      <c r="F72" s="1053">
        <v>0.03524941679576933</v>
      </c>
      <c r="G72" s="1042">
        <f>'[2]US'!$J$69</f>
        <v>107.05882352941177</v>
      </c>
      <c r="H72" s="1042">
        <f>'[2]US'!$O$69</f>
        <v>102.19780219780219</v>
      </c>
      <c r="I72" s="118">
        <f>'[2]US'!Y69</f>
        <v>160.3448275862069</v>
      </c>
      <c r="J72" s="1042">
        <f>'[2]US2'!$J$69</f>
        <v>102.19780219780219</v>
      </c>
    </row>
    <row r="73" spans="2:10" ht="10.5" customHeight="1">
      <c r="B73" s="1043">
        <f>+B69+1</f>
        <v>50</v>
      </c>
      <c r="C73" s="1077" t="s">
        <v>1515</v>
      </c>
      <c r="D73" s="1055" t="s">
        <v>1827</v>
      </c>
      <c r="E73" s="80">
        <v>801</v>
      </c>
      <c r="F73" s="1046">
        <v>0.03524941679576933</v>
      </c>
      <c r="G73" s="127">
        <f>'[2]US'!$J$70</f>
        <v>107.05882352941177</v>
      </c>
      <c r="H73" s="127">
        <f>'[2]US'!$O$70</f>
        <v>102.19780219780219</v>
      </c>
      <c r="I73" s="118">
        <f>'[2]US'!Y70</f>
        <v>160.3448275862069</v>
      </c>
      <c r="J73" s="127">
        <f>'[2]US2'!$J$70</f>
        <v>102.19780219780219</v>
      </c>
    </row>
    <row r="74" spans="1:10" ht="10.5" customHeight="1">
      <c r="A74" s="1057" t="s">
        <v>1516</v>
      </c>
      <c r="B74" s="1043"/>
      <c r="D74" s="1039" t="s">
        <v>1828</v>
      </c>
      <c r="E74" s="1052"/>
      <c r="F74" s="1053">
        <v>0.003442968479433043</v>
      </c>
      <c r="G74" s="1042">
        <f>'[2]US'!$J$71</f>
        <v>92.22222222222223</v>
      </c>
      <c r="H74" s="1042">
        <f>'[2]US'!$O$71</f>
        <v>122.89156626506023</v>
      </c>
      <c r="I74" s="118">
        <f>'[2]US'!Y71</f>
        <v>136</v>
      </c>
      <c r="J74" s="1042">
        <f>'[2]US2'!$J$71</f>
        <v>122.89156626506023</v>
      </c>
    </row>
    <row r="75" spans="2:10" ht="10.5" customHeight="1">
      <c r="B75" s="1043">
        <f>+B73+1</f>
        <v>51</v>
      </c>
      <c r="C75" s="1049" t="s">
        <v>1517</v>
      </c>
      <c r="D75" s="1055" t="s">
        <v>1829</v>
      </c>
      <c r="E75" s="80">
        <v>804</v>
      </c>
      <c r="F75" s="1046">
        <v>0.003442968479433043</v>
      </c>
      <c r="G75" s="127">
        <f>'[2]US'!$J$72</f>
        <v>92.22222222222223</v>
      </c>
      <c r="H75" s="127">
        <f>'[2]US'!$O$72</f>
        <v>122.89156626506023</v>
      </c>
      <c r="I75" s="118">
        <f>'[2]US'!Y72</f>
        <v>136</v>
      </c>
      <c r="J75" s="127">
        <f>'[2]US2'!$J$72</f>
        <v>122.89156626506023</v>
      </c>
    </row>
    <row r="76" spans="1:10" ht="10.5" customHeight="1">
      <c r="A76" s="1073" t="s">
        <v>1518</v>
      </c>
      <c r="B76" s="1043"/>
      <c r="F76" s="1074">
        <v>0.01520196583216316</v>
      </c>
      <c r="G76" s="127">
        <f>'[2]US'!$J$73</f>
        <v>105.27863719214744</v>
      </c>
      <c r="H76" s="127">
        <f>'[2]US'!$O$73</f>
        <v>100</v>
      </c>
      <c r="I76" s="118">
        <f>'[2]US'!Y73</f>
        <v>170.83523954942711</v>
      </c>
      <c r="J76" s="127">
        <f>'[2]US2'!$J$73</f>
        <v>100</v>
      </c>
    </row>
    <row r="77" spans="1:10" ht="10.5" customHeight="1">
      <c r="A77" s="1037" t="s">
        <v>1519</v>
      </c>
      <c r="B77" s="1043"/>
      <c r="D77" s="1039"/>
      <c r="E77" s="1052"/>
      <c r="F77" s="1078">
        <v>0.01520196583216316</v>
      </c>
      <c r="G77" s="1042">
        <f>'[2]US'!$J$74</f>
        <v>105.27863719214744</v>
      </c>
      <c r="H77" s="1042">
        <f>'[2]US'!$O$74</f>
        <v>100</v>
      </c>
      <c r="I77" s="118">
        <f>'[2]US'!Y74</f>
        <v>170.83523954942711</v>
      </c>
      <c r="J77" s="1042">
        <f>'[2]US2'!$J$74</f>
        <v>100</v>
      </c>
    </row>
    <row r="78" spans="1:10" ht="10.5" customHeight="1">
      <c r="A78" s="1079"/>
      <c r="B78" s="1043">
        <f>+B75+1</f>
        <v>52</v>
      </c>
      <c r="C78" s="117" t="s">
        <v>1520</v>
      </c>
      <c r="D78" s="1055" t="s">
        <v>1830</v>
      </c>
      <c r="E78" s="80">
        <v>808</v>
      </c>
      <c r="F78" s="1046">
        <v>0.003321907785776281</v>
      </c>
      <c r="G78" s="127">
        <f>'[2]US'!$J$75</f>
        <v>102.22222222222221</v>
      </c>
      <c r="H78" s="127">
        <f>'[2]US'!$O$75</f>
        <v>100</v>
      </c>
      <c r="I78" s="118">
        <f>'[2]US'!Y75</f>
        <v>184</v>
      </c>
      <c r="J78" s="127">
        <f>'[2]US2'!$J$75</f>
        <v>100</v>
      </c>
    </row>
    <row r="79" spans="2:10" ht="10.5" customHeight="1">
      <c r="B79" s="1043">
        <f>+B78+1</f>
        <v>53</v>
      </c>
      <c r="C79" s="1049" t="s">
        <v>1521</v>
      </c>
      <c r="D79" s="1055" t="s">
        <v>1831</v>
      </c>
      <c r="E79" s="80">
        <v>808</v>
      </c>
      <c r="F79" s="1046">
        <v>0.007751118166811322</v>
      </c>
      <c r="G79" s="127">
        <f>'[2]US'!$J$76</f>
        <v>100</v>
      </c>
      <c r="H79" s="127">
        <f>'[2]US'!$O$76</f>
        <v>100</v>
      </c>
      <c r="I79" s="118">
        <f>'[2]US'!Y76</f>
        <v>142.85714285714286</v>
      </c>
      <c r="J79" s="127">
        <f>'[2]US2'!$J$76</f>
        <v>100</v>
      </c>
    </row>
    <row r="80" spans="2:10" ht="10.5" customHeight="1">
      <c r="B80" s="1043">
        <f>+B79+1</f>
        <v>54</v>
      </c>
      <c r="C80" s="1049" t="s">
        <v>1522</v>
      </c>
      <c r="D80" s="1055" t="s">
        <v>1832</v>
      </c>
      <c r="E80" s="80">
        <v>809</v>
      </c>
      <c r="F80" s="1046">
        <v>0.004128939879575556</v>
      </c>
      <c r="G80" s="127">
        <f>'[2]US'!$J$77</f>
        <v>117.64705882352942</v>
      </c>
      <c r="H80" s="127">
        <f>'[2]US'!$O$77</f>
        <v>100</v>
      </c>
      <c r="I80" s="118">
        <f>'[2]US'!Y77</f>
        <v>212.7659574468085</v>
      </c>
      <c r="J80" s="127">
        <f>'[2]US2'!$J$77</f>
        <v>100</v>
      </c>
    </row>
    <row r="81" spans="1:13" ht="10.5" customHeight="1">
      <c r="A81" s="160" t="s">
        <v>1523</v>
      </c>
      <c r="B81" s="1073"/>
      <c r="C81" s="116"/>
      <c r="D81" s="105" t="s">
        <v>1833</v>
      </c>
      <c r="F81" s="1076">
        <v>0.18385262357475232</v>
      </c>
      <c r="G81" s="127">
        <f>'[2]US'!$J$78</f>
        <v>107.22153935064618</v>
      </c>
      <c r="H81" s="127">
        <f>'[2]US'!$O$78</f>
        <v>103.94758615786833</v>
      </c>
      <c r="I81" s="118">
        <f>'[2]US'!Y78</f>
        <v>161.86948307415457</v>
      </c>
      <c r="J81" s="127">
        <f>'[2]US2'!$J$78</f>
        <v>100.00000000000001</v>
      </c>
      <c r="M81" s="1080"/>
    </row>
    <row r="82" spans="1:10" ht="10.5" customHeight="1">
      <c r="A82" s="1073" t="s">
        <v>1524</v>
      </c>
      <c r="D82" s="105" t="s">
        <v>1834</v>
      </c>
      <c r="F82" s="1074">
        <v>0.10608038824960361</v>
      </c>
      <c r="G82" s="127">
        <f>'[2]US'!$J$79</f>
        <v>112.14934113886983</v>
      </c>
      <c r="H82" s="127">
        <f>'[2]US'!$O$79</f>
        <v>106.77759384408814</v>
      </c>
      <c r="I82" s="118">
        <f>'[2]US'!Y79</f>
        <v>172.47546174068273</v>
      </c>
      <c r="J82" s="127">
        <f>'[2]US2'!$J$79</f>
        <v>100.00000000000003</v>
      </c>
    </row>
    <row r="83" spans="1:10" ht="10.5" customHeight="1">
      <c r="A83" s="1050" t="s">
        <v>1525</v>
      </c>
      <c r="B83" s="1043"/>
      <c r="D83" s="1081" t="s">
        <v>1835</v>
      </c>
      <c r="E83" s="1056"/>
      <c r="F83" s="1053">
        <v>0.020649991026060938</v>
      </c>
      <c r="G83" s="1042">
        <f>'[2]US'!$J$80</f>
        <v>122.76105239204765</v>
      </c>
      <c r="H83" s="1042">
        <f>'[2]US'!$O$80</f>
        <v>122.76105239204765</v>
      </c>
      <c r="I83" s="118">
        <f>'[2]US'!Y80</f>
        <v>210.82101755030328</v>
      </c>
      <c r="J83" s="1042">
        <f>'[2]US2'!$J$80</f>
        <v>100</v>
      </c>
    </row>
    <row r="84" spans="2:10" ht="10.5" customHeight="1">
      <c r="B84" s="1043">
        <f>+B80+1</f>
        <v>55</v>
      </c>
      <c r="C84" s="116" t="s">
        <v>1526</v>
      </c>
      <c r="D84" s="1045" t="s">
        <v>1836</v>
      </c>
      <c r="E84" s="80">
        <v>501</v>
      </c>
      <c r="F84" s="1046">
        <v>0.0037826322129226554</v>
      </c>
      <c r="G84" s="127">
        <f>'[2]US'!$J$81</f>
        <v>150</v>
      </c>
      <c r="H84" s="127">
        <f>'[2]US'!$O$81</f>
        <v>150</v>
      </c>
      <c r="I84" s="118">
        <f>'[2]US'!Y81</f>
        <v>180</v>
      </c>
      <c r="J84" s="127">
        <f>'[2]US2'!$J$81</f>
        <v>100</v>
      </c>
    </row>
    <row r="85" spans="2:10" ht="10.5" customHeight="1">
      <c r="B85" s="1043">
        <f>+B84+1</f>
        <v>56</v>
      </c>
      <c r="C85" s="117" t="s">
        <v>1527</v>
      </c>
      <c r="D85" s="1045" t="s">
        <v>1837</v>
      </c>
      <c r="E85" s="80">
        <v>502</v>
      </c>
      <c r="F85" s="1046">
        <v>0.0012074319596577236</v>
      </c>
      <c r="G85" s="127">
        <f>'[2]US'!$J$82</f>
        <v>127.77777777777777</v>
      </c>
      <c r="H85" s="127">
        <f>'[2]US'!$O$82</f>
        <v>127.77777777777777</v>
      </c>
      <c r="I85" s="118">
        <f>'[2]US'!Y82</f>
        <v>287.5</v>
      </c>
      <c r="J85" s="127">
        <f>'[2]US2'!$J$82</f>
        <v>100</v>
      </c>
    </row>
    <row r="86" spans="2:10" ht="10.5" customHeight="1">
      <c r="B86" s="1043">
        <f>+B85+1</f>
        <v>57</v>
      </c>
      <c r="C86" s="117" t="s">
        <v>1528</v>
      </c>
      <c r="D86" s="1045" t="s">
        <v>1838</v>
      </c>
      <c r="E86" s="80">
        <v>504</v>
      </c>
      <c r="F86" s="1046">
        <v>0.002656397347941953</v>
      </c>
      <c r="G86" s="127">
        <f>'[2]US'!$J$83</f>
        <v>128.57142857142858</v>
      </c>
      <c r="H86" s="127">
        <f>'[2]US'!$O$83</f>
        <v>128.57142857142858</v>
      </c>
      <c r="I86" s="118">
        <f>'[2]US'!Y83</f>
        <v>300</v>
      </c>
      <c r="J86" s="127">
        <f>'[2]US2'!$J$83</f>
        <v>100</v>
      </c>
    </row>
    <row r="87" spans="2:10" ht="10.5" customHeight="1">
      <c r="B87" s="1043">
        <f>+B86+1</f>
        <v>58</v>
      </c>
      <c r="C87" s="117" t="s">
        <v>1529</v>
      </c>
      <c r="D87" s="1045" t="s">
        <v>1839</v>
      </c>
      <c r="E87" s="80">
        <v>506</v>
      </c>
      <c r="F87" s="1046">
        <v>0.009662748245909084</v>
      </c>
      <c r="G87" s="127">
        <f>'[2]US'!$J$84</f>
        <v>114.28571428571428</v>
      </c>
      <c r="H87" s="127">
        <f>'[2]US'!$O$84</f>
        <v>114.28571428571428</v>
      </c>
      <c r="I87" s="118">
        <f>'[2]US'!Y84</f>
        <v>173.91304347826087</v>
      </c>
      <c r="J87" s="127">
        <f>'[2]US2'!$J$84</f>
        <v>100</v>
      </c>
    </row>
    <row r="88" spans="2:10" ht="10.5" customHeight="1">
      <c r="B88" s="1043">
        <f>+B87+1</f>
        <v>59</v>
      </c>
      <c r="C88" s="117" t="s">
        <v>1530</v>
      </c>
      <c r="D88" s="104" t="s">
        <v>1840</v>
      </c>
      <c r="E88" s="80">
        <v>510</v>
      </c>
      <c r="F88" s="1046">
        <v>0.003340781259629522</v>
      </c>
      <c r="G88" s="127">
        <f>'[2]US'!$J$85</f>
        <v>110.00000000000001</v>
      </c>
      <c r="H88" s="127">
        <f>'[2]US'!$O$85</f>
        <v>110.00000000000001</v>
      </c>
      <c r="I88" s="118">
        <f>'[2]US'!Y85</f>
        <v>253.84615384615384</v>
      </c>
      <c r="J88" s="127">
        <f>'[2]US2'!$J$85</f>
        <v>100</v>
      </c>
    </row>
    <row r="89" spans="1:10" ht="10.5" customHeight="1">
      <c r="A89" s="1050" t="s">
        <v>1531</v>
      </c>
      <c r="B89" s="1043"/>
      <c r="C89" s="1021"/>
      <c r="D89" s="1039" t="s">
        <v>1841</v>
      </c>
      <c r="E89" s="1052"/>
      <c r="F89" s="1053">
        <v>0.08267963250633452</v>
      </c>
      <c r="G89" s="1042">
        <f>'[2]US'!$J$86</f>
        <v>109.90318017301267</v>
      </c>
      <c r="H89" s="1042">
        <f>'[2]US'!$O$86</f>
        <v>103.01107118153233</v>
      </c>
      <c r="I89" s="118">
        <f>'[2]US'!Y86</f>
        <v>164.06933614385864</v>
      </c>
      <c r="J89" s="1042">
        <f>'[2]US2'!$J$86</f>
        <v>100.00000000000001</v>
      </c>
    </row>
    <row r="90" spans="1:10" ht="10.5" customHeight="1">
      <c r="A90" s="1082" t="s">
        <v>1532</v>
      </c>
      <c r="B90" s="1043"/>
      <c r="D90" s="1083" t="s">
        <v>1842</v>
      </c>
      <c r="E90" s="1052"/>
      <c r="F90" s="1053">
        <v>0.03398477645586481</v>
      </c>
      <c r="G90" s="1042">
        <f>'[2]US'!$J$87</f>
        <v>109.54690583734394</v>
      </c>
      <c r="H90" s="1042">
        <f>'[2]US'!$O$87</f>
        <v>104.78970795040676</v>
      </c>
      <c r="I90" s="118">
        <f>'[2]US'!Y87</f>
        <v>177.78581631188953</v>
      </c>
      <c r="J90" s="1042">
        <f>'[2]US2'!$J$87</f>
        <v>100.00000000000001</v>
      </c>
    </row>
    <row r="91" spans="2:10" ht="10.5" customHeight="1">
      <c r="B91" s="161">
        <f>B88+1</f>
        <v>60</v>
      </c>
      <c r="C91" s="1084" t="s">
        <v>1533</v>
      </c>
      <c r="D91" s="1055" t="s">
        <v>1843</v>
      </c>
      <c r="E91" s="80">
        <v>103</v>
      </c>
      <c r="F91" s="1046">
        <v>0.011826788989343159</v>
      </c>
      <c r="G91" s="127">
        <f>'[2]US'!$J$88</f>
        <v>100</v>
      </c>
      <c r="H91" s="127">
        <f>'[2]US'!$O$88</f>
        <v>100</v>
      </c>
      <c r="I91" s="118">
        <f>'[2]US'!Y88</f>
        <v>142.85714285714286</v>
      </c>
      <c r="J91" s="127">
        <f>'[2]US2'!$J$88</f>
        <v>100</v>
      </c>
    </row>
    <row r="92" spans="2:13" ht="10.5" customHeight="1">
      <c r="B92" s="161">
        <f aca="true" t="shared" si="3" ref="B92:B98">+B91+1</f>
        <v>61</v>
      </c>
      <c r="C92" s="1084" t="s">
        <v>1534</v>
      </c>
      <c r="D92" s="1055" t="s">
        <v>1844</v>
      </c>
      <c r="E92" s="80">
        <v>105</v>
      </c>
      <c r="F92" s="1046">
        <v>0.0037111952324501126</v>
      </c>
      <c r="G92" s="127">
        <f>'[2]US'!$J$89</f>
        <v>100</v>
      </c>
      <c r="H92" s="127">
        <f>'[2]US'!$O$89</f>
        <v>100</v>
      </c>
      <c r="I92" s="118">
        <f>'[2]US'!Y89</f>
        <v>115.99999999999999</v>
      </c>
      <c r="J92" s="127">
        <f>'[2]US2'!$J$89</f>
        <v>100</v>
      </c>
      <c r="M92" s="1085"/>
    </row>
    <row r="93" spans="2:10" ht="10.5" customHeight="1">
      <c r="B93" s="161">
        <f t="shared" si="3"/>
        <v>62</v>
      </c>
      <c r="C93" s="1084" t="s">
        <v>1535</v>
      </c>
      <c r="D93" s="1086" t="s">
        <v>1845</v>
      </c>
      <c r="E93" s="80">
        <v>106</v>
      </c>
      <c r="F93" s="1046">
        <v>0.0017738713587297198</v>
      </c>
      <c r="G93" s="127">
        <f>'[2]US'!$J$90</f>
        <v>120</v>
      </c>
      <c r="H93" s="127">
        <f>'[2]US'!$O$90</f>
        <v>120</v>
      </c>
      <c r="I93" s="118">
        <f>'[2]US'!Y90</f>
        <v>176.47058823529412</v>
      </c>
      <c r="J93" s="127">
        <f>'[2]US2'!$J$90</f>
        <v>100</v>
      </c>
    </row>
    <row r="94" spans="2:13" ht="10.5" customHeight="1">
      <c r="B94" s="161">
        <f t="shared" si="3"/>
        <v>63</v>
      </c>
      <c r="C94" s="1084" t="s">
        <v>1536</v>
      </c>
      <c r="D94" s="1055" t="s">
        <v>1846</v>
      </c>
      <c r="E94" s="80">
        <v>108</v>
      </c>
      <c r="F94" s="1046">
        <v>0.002521460829271595</v>
      </c>
      <c r="G94" s="127">
        <f>'[2]US'!$J$91</f>
        <v>130.76923076923077</v>
      </c>
      <c r="H94" s="127">
        <f>'[2]US'!$O$91</f>
        <v>130.76923076923077</v>
      </c>
      <c r="I94" s="118">
        <f>'[2]US'!Y91</f>
        <v>170</v>
      </c>
      <c r="J94" s="127">
        <f>'[2]US2'!$J$91</f>
        <v>100</v>
      </c>
      <c r="M94" s="1087"/>
    </row>
    <row r="95" spans="2:13" ht="10.5" customHeight="1">
      <c r="B95" s="161">
        <f t="shared" si="3"/>
        <v>64</v>
      </c>
      <c r="C95" s="1084" t="s">
        <v>1537</v>
      </c>
      <c r="D95" s="1088"/>
      <c r="E95" s="80">
        <v>109</v>
      </c>
      <c r="F95" s="1046">
        <v>0.001994355866361024</v>
      </c>
      <c r="G95" s="127">
        <f>'[2]US'!$J$92</f>
        <v>114.99999999999999</v>
      </c>
      <c r="H95" s="127">
        <f>'[2]US'!$O$92</f>
        <v>100</v>
      </c>
      <c r="I95" s="118">
        <f>'[2]US'!Y92</f>
        <v>287.5</v>
      </c>
      <c r="J95" s="127">
        <f>'[2]US2'!$J$92</f>
        <v>100</v>
      </c>
      <c r="M95" s="1087"/>
    </row>
    <row r="96" spans="2:13" ht="10.5" customHeight="1">
      <c r="B96" s="161">
        <f t="shared" si="3"/>
        <v>65</v>
      </c>
      <c r="C96" s="1084" t="s">
        <v>1538</v>
      </c>
      <c r="D96" s="1055" t="s">
        <v>1847</v>
      </c>
      <c r="E96" s="80">
        <v>111</v>
      </c>
      <c r="F96" s="1046">
        <v>0.005085607459220611</v>
      </c>
      <c r="G96" s="127">
        <f>'[2]US'!$J$93</f>
        <v>111.11111111111111</v>
      </c>
      <c r="H96" s="127">
        <f>'[2]US'!$O$93</f>
        <v>100</v>
      </c>
      <c r="I96" s="118">
        <f>'[2]US'!Y93</f>
        <v>222.22222222222223</v>
      </c>
      <c r="J96" s="127">
        <f>'[2]US2'!$J$93</f>
        <v>100</v>
      </c>
      <c r="M96" s="1087"/>
    </row>
    <row r="97" spans="2:13" ht="10.5" customHeight="1">
      <c r="B97" s="161">
        <f t="shared" si="3"/>
        <v>66</v>
      </c>
      <c r="C97" s="1084" t="s">
        <v>1539</v>
      </c>
      <c r="D97" s="1089" t="s">
        <v>1848</v>
      </c>
      <c r="E97" s="80">
        <v>111</v>
      </c>
      <c r="F97" s="1046">
        <v>0.0033904049728137407</v>
      </c>
      <c r="G97" s="127">
        <f>'[2]US'!$J$94</f>
        <v>105.55555555555556</v>
      </c>
      <c r="H97" s="127">
        <f>'[2]US'!$O$94</f>
        <v>100</v>
      </c>
      <c r="I97" s="118">
        <f>'[2]US'!Y94</f>
        <v>105.55555555555556</v>
      </c>
      <c r="J97" s="127">
        <f>'[2]US2'!$J$94</f>
        <v>100</v>
      </c>
      <c r="M97" s="1087"/>
    </row>
    <row r="98" spans="2:13" ht="18.75" customHeight="1">
      <c r="B98" s="1090">
        <f t="shared" si="3"/>
        <v>67</v>
      </c>
      <c r="C98" s="1091" t="s">
        <v>1540</v>
      </c>
      <c r="D98" s="1062" t="s">
        <v>1849</v>
      </c>
      <c r="E98" s="85">
        <v>112</v>
      </c>
      <c r="F98" s="1063">
        <v>0.001297330842902594</v>
      </c>
      <c r="G98" s="1064">
        <f>'[2]US'!$J$95</f>
        <v>133.33333333333331</v>
      </c>
      <c r="H98" s="1064">
        <f>'[2]US'!$O$95</f>
        <v>100</v>
      </c>
      <c r="I98" s="1064">
        <f>'[2]US'!Y95</f>
        <v>400</v>
      </c>
      <c r="J98" s="1064">
        <f>'[2]US2'!$J$95</f>
        <v>100</v>
      </c>
      <c r="M98" s="1087"/>
    </row>
    <row r="99" spans="3:13" ht="12.75">
      <c r="C99" s="1065" t="s">
        <v>1807</v>
      </c>
      <c r="F99" s="1074"/>
      <c r="G99" s="127"/>
      <c r="H99" s="127"/>
      <c r="I99" s="127"/>
      <c r="J99" s="127"/>
      <c r="M99" s="1087"/>
    </row>
    <row r="100" spans="1:13" ht="12.75">
      <c r="A100" s="116"/>
      <c r="B100" s="1066"/>
      <c r="C100" s="1031" t="s">
        <v>1758</v>
      </c>
      <c r="D100" s="1067" t="s">
        <v>1759</v>
      </c>
      <c r="F100" s="1074"/>
      <c r="G100" s="1033" t="s">
        <v>1764</v>
      </c>
      <c r="H100" s="1033" t="s">
        <v>1764</v>
      </c>
      <c r="I100" s="1033" t="s">
        <v>1764</v>
      </c>
      <c r="J100" s="1033" t="s">
        <v>1764</v>
      </c>
      <c r="K100" s="415"/>
      <c r="M100" s="1087"/>
    </row>
    <row r="101" spans="1:13" ht="12.75">
      <c r="A101" s="116"/>
      <c r="B101" s="969"/>
      <c r="C101" s="1034"/>
      <c r="D101" s="1068"/>
      <c r="F101" s="1074"/>
      <c r="G101" s="1036" t="s">
        <v>1808</v>
      </c>
      <c r="H101" s="1036" t="s">
        <v>1762</v>
      </c>
      <c r="I101" s="1036" t="s">
        <v>1763</v>
      </c>
      <c r="J101" s="1036" t="s">
        <v>1762</v>
      </c>
      <c r="K101" s="415"/>
      <c r="M101" s="1087"/>
    </row>
    <row r="102" spans="2:13" ht="10.5" customHeight="1">
      <c r="B102" s="161">
        <f>+B98+1</f>
        <v>68</v>
      </c>
      <c r="C102" s="1084" t="s">
        <v>1541</v>
      </c>
      <c r="D102" s="1055" t="s">
        <v>1850</v>
      </c>
      <c r="E102" s="80">
        <v>114</v>
      </c>
      <c r="F102" s="1046">
        <v>0.0003951082376752972</v>
      </c>
      <c r="G102" s="127">
        <f>'[2]US'!$J$96</f>
        <v>133.33333333333331</v>
      </c>
      <c r="H102" s="127">
        <f>'[2]US'!$O$96</f>
        <v>100</v>
      </c>
      <c r="I102" s="192">
        <f>'[2]US'!Y96</f>
        <v>400</v>
      </c>
      <c r="J102" s="127">
        <f>'[2]US2'!$J$96</f>
        <v>100</v>
      </c>
      <c r="M102" s="1087"/>
    </row>
    <row r="103" spans="2:13" ht="10.5" customHeight="1">
      <c r="B103" s="161">
        <f>+B102+1</f>
        <v>69</v>
      </c>
      <c r="C103" s="1084" t="s">
        <v>1542</v>
      </c>
      <c r="D103" s="104" t="s">
        <v>1851</v>
      </c>
      <c r="E103" s="80">
        <v>113</v>
      </c>
      <c r="F103" s="1046">
        <v>0.0019886526670969606</v>
      </c>
      <c r="G103" s="127">
        <f>'[2]US'!$J$97</f>
        <v>125</v>
      </c>
      <c r="H103" s="127">
        <f>'[2]US'!$O$97</f>
        <v>125</v>
      </c>
      <c r="I103" s="118">
        <f>'[2]US'!Y97</f>
        <v>222.22222222222223</v>
      </c>
      <c r="J103" s="127">
        <f>'[2]US2'!$J$97</f>
        <v>100</v>
      </c>
      <c r="M103" s="1087"/>
    </row>
    <row r="104" spans="1:13" ht="10.5" customHeight="1">
      <c r="A104" s="1020"/>
      <c r="B104" s="161"/>
      <c r="C104" s="1092" t="s">
        <v>1543</v>
      </c>
      <c r="D104" s="1083" t="s">
        <v>1852</v>
      </c>
      <c r="E104" s="1056"/>
      <c r="F104" s="1053">
        <v>0.04492486494931792</v>
      </c>
      <c r="G104" s="1042">
        <f>'[2]US'!$J$98</f>
        <v>110.34131784707968</v>
      </c>
      <c r="H104" s="1042">
        <f>'[2]US'!$O$98</f>
        <v>101.91824961195265</v>
      </c>
      <c r="I104" s="118">
        <f>'[2]US'!Y98</f>
        <v>149.80886504478283</v>
      </c>
      <c r="J104" s="1042">
        <f>'[2]US2'!$J$98</f>
        <v>100</v>
      </c>
      <c r="M104" s="1056"/>
    </row>
    <row r="105" spans="2:13" ht="10.5" customHeight="1">
      <c r="B105" s="161">
        <f>+B103+1</f>
        <v>70</v>
      </c>
      <c r="C105" s="1084" t="s">
        <v>1544</v>
      </c>
      <c r="D105" s="1055" t="s">
        <v>1853</v>
      </c>
      <c r="E105" s="80">
        <v>202</v>
      </c>
      <c r="F105" s="1046">
        <v>0.0070681453559725965</v>
      </c>
      <c r="G105" s="127">
        <f>'[2]US'!$J$99</f>
        <v>100</v>
      </c>
      <c r="H105" s="127">
        <f>'[2]US'!$O$99</f>
        <v>100</v>
      </c>
      <c r="I105" s="118">
        <f>'[2]US'!Y99</f>
        <v>103.2258064516129</v>
      </c>
      <c r="J105" s="127">
        <f>'[2]US2'!$J$99</f>
        <v>100</v>
      </c>
      <c r="M105" s="1093"/>
    </row>
    <row r="106" spans="2:13" ht="10.5" customHeight="1">
      <c r="B106" s="161">
        <f aca="true" t="shared" si="4" ref="B106:B118">+B105+1</f>
        <v>71</v>
      </c>
      <c r="C106" s="1084" t="s">
        <v>1545</v>
      </c>
      <c r="D106" s="1055" t="s">
        <v>1854</v>
      </c>
      <c r="E106" s="80">
        <v>203</v>
      </c>
      <c r="F106" s="1046">
        <v>0.006356127385995239</v>
      </c>
      <c r="G106" s="127">
        <f>'[2]US'!$J$100</f>
        <v>122.22222222222223</v>
      </c>
      <c r="H106" s="127">
        <f>'[2]US'!$O$100</f>
        <v>100</v>
      </c>
      <c r="I106" s="118">
        <f>'[2]US'!Y100</f>
        <v>141.02564102564102</v>
      </c>
      <c r="J106" s="127">
        <f>'[2]US2'!$J$100</f>
        <v>100</v>
      </c>
      <c r="M106" s="1087"/>
    </row>
    <row r="107" spans="1:13" ht="10.5" customHeight="1">
      <c r="A107" s="1022"/>
      <c r="B107" s="1094">
        <f t="shared" si="4"/>
        <v>72</v>
      </c>
      <c r="C107" s="1095" t="s">
        <v>1546</v>
      </c>
      <c r="D107" s="1096" t="s">
        <v>1855</v>
      </c>
      <c r="E107" s="1097">
        <v>203</v>
      </c>
      <c r="F107" s="1046">
        <v>0.0024817736178979603</v>
      </c>
      <c r="G107" s="127">
        <f>'[2]US'!$J$101</f>
        <v>100</v>
      </c>
      <c r="H107" s="127">
        <f>'[2]US'!$O$101</f>
        <v>100</v>
      </c>
      <c r="I107" s="118">
        <f>'[2]US'!Y101</f>
        <v>130</v>
      </c>
      <c r="J107" s="127">
        <f>'[2]US2'!$J$101</f>
        <v>100</v>
      </c>
      <c r="M107" s="1087"/>
    </row>
    <row r="108" spans="2:13" ht="10.5" customHeight="1">
      <c r="B108" s="161">
        <f t="shared" si="4"/>
        <v>73</v>
      </c>
      <c r="C108" s="1084" t="s">
        <v>1547</v>
      </c>
      <c r="D108" s="1086" t="s">
        <v>1856</v>
      </c>
      <c r="E108" s="80">
        <v>204</v>
      </c>
      <c r="F108" s="1046">
        <v>0.004243885802887344</v>
      </c>
      <c r="G108" s="127">
        <f>'[2]US'!$J$102</f>
        <v>133.33333333333331</v>
      </c>
      <c r="H108" s="127">
        <f>'[2]US'!$O$102</f>
        <v>100</v>
      </c>
      <c r="I108" s="118">
        <f>'[2]US'!Y102</f>
        <v>176.47058823529412</v>
      </c>
      <c r="J108" s="127">
        <f>'[2]US2'!$J$102</f>
        <v>100</v>
      </c>
      <c r="M108" s="1087"/>
    </row>
    <row r="109" spans="2:13" ht="10.5" customHeight="1">
      <c r="B109" s="161">
        <f t="shared" si="4"/>
        <v>74</v>
      </c>
      <c r="C109" s="1084" t="s">
        <v>1548</v>
      </c>
      <c r="D109" s="1055" t="s">
        <v>1857</v>
      </c>
      <c r="E109" s="80">
        <v>205</v>
      </c>
      <c r="F109" s="1046">
        <v>0.003765875390342676</v>
      </c>
      <c r="G109" s="127">
        <f>'[2]US'!$J$103</f>
        <v>100</v>
      </c>
      <c r="H109" s="127">
        <f>'[2]US'!$O$103</f>
        <v>100</v>
      </c>
      <c r="I109" s="118">
        <f>'[2]US'!Y103</f>
        <v>157.14285714285714</v>
      </c>
      <c r="J109" s="127">
        <f>'[2]US2'!$J$103</f>
        <v>100</v>
      </c>
      <c r="M109" s="1087"/>
    </row>
    <row r="110" spans="2:13" ht="10.5" customHeight="1">
      <c r="B110" s="161">
        <f t="shared" si="4"/>
        <v>75</v>
      </c>
      <c r="C110" s="1084" t="s">
        <v>1549</v>
      </c>
      <c r="D110" s="1055" t="s">
        <v>1858</v>
      </c>
      <c r="E110" s="80">
        <v>207</v>
      </c>
      <c r="F110" s="1046">
        <v>0.0036670983309238514</v>
      </c>
      <c r="G110" s="127">
        <f>'[2]US'!$J$104</f>
        <v>100</v>
      </c>
      <c r="H110" s="127">
        <f>'[2]US'!$O$104</f>
        <v>100</v>
      </c>
      <c r="I110" s="118">
        <f>'[2]US'!Y104</f>
        <v>100</v>
      </c>
      <c r="J110" s="127">
        <f>'[2]US2'!$J$104</f>
        <v>100</v>
      </c>
      <c r="M110" s="1087"/>
    </row>
    <row r="111" spans="2:30" ht="10.5" customHeight="1">
      <c r="B111" s="161">
        <f t="shared" si="4"/>
        <v>76</v>
      </c>
      <c r="C111" s="1084" t="s">
        <v>1550</v>
      </c>
      <c r="D111" s="1055" t="s">
        <v>1859</v>
      </c>
      <c r="E111" s="80">
        <v>209</v>
      </c>
      <c r="F111" s="1046">
        <v>0.002027869511520982</v>
      </c>
      <c r="G111" s="127">
        <f>'[2]US'!$J$105</f>
        <v>100</v>
      </c>
      <c r="H111" s="127">
        <f>'[2]US'!$O$105</f>
        <v>100</v>
      </c>
      <c r="I111" s="118">
        <f>'[2]US'!Y105</f>
        <v>120</v>
      </c>
      <c r="J111" s="127">
        <f>'[2]US2'!$J$105</f>
        <v>100</v>
      </c>
      <c r="L111" s="83"/>
      <c r="M111" s="1098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2:30" ht="10.5" customHeight="1">
      <c r="B112" s="161">
        <f t="shared" si="4"/>
        <v>77</v>
      </c>
      <c r="C112" s="1084" t="s">
        <v>1551</v>
      </c>
      <c r="D112" s="1088"/>
      <c r="E112" s="80">
        <v>210</v>
      </c>
      <c r="F112" s="1046">
        <v>0.001296448904872069</v>
      </c>
      <c r="G112" s="127">
        <f>'[2]US'!$J$106</f>
        <v>100</v>
      </c>
      <c r="H112" s="127">
        <f>'[2]US'!$O$106</f>
        <v>100</v>
      </c>
      <c r="I112" s="118">
        <f>'[2]US'!Y106</f>
        <v>250</v>
      </c>
      <c r="J112" s="127">
        <f>'[2]US2'!$J$106</f>
        <v>100</v>
      </c>
      <c r="L112" s="1099"/>
      <c r="M112" s="83"/>
      <c r="N112" s="83"/>
      <c r="O112" s="1100"/>
      <c r="P112" s="118"/>
      <c r="Q112" s="118"/>
      <c r="R112" s="118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2:30" ht="10.5" customHeight="1">
      <c r="B113" s="161">
        <f t="shared" si="4"/>
        <v>78</v>
      </c>
      <c r="C113" s="1084" t="s">
        <v>1552</v>
      </c>
      <c r="D113" s="1088" t="s">
        <v>1860</v>
      </c>
      <c r="E113" s="80">
        <v>212</v>
      </c>
      <c r="F113" s="1046">
        <v>0.006032397332923781</v>
      </c>
      <c r="G113" s="127">
        <f>'[2]US'!$J$107</f>
        <v>105.55555555555556</v>
      </c>
      <c r="H113" s="127">
        <f>'[2]US'!$O$107</f>
        <v>100</v>
      </c>
      <c r="I113" s="118">
        <f>'[2]US'!Y107</f>
        <v>105.55555555555556</v>
      </c>
      <c r="J113" s="127">
        <f>'[2]US2'!$J$107</f>
        <v>100</v>
      </c>
      <c r="L113" s="1101"/>
      <c r="M113" s="1102"/>
      <c r="N113" s="83"/>
      <c r="O113" s="1100"/>
      <c r="P113" s="1103"/>
      <c r="Q113" s="1103"/>
      <c r="R113" s="110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2:30" ht="10.5" customHeight="1">
      <c r="B114" s="161">
        <f t="shared" si="4"/>
        <v>79</v>
      </c>
      <c r="C114" s="1084" t="s">
        <v>1553</v>
      </c>
      <c r="D114" s="1088" t="s">
        <v>1861</v>
      </c>
      <c r="E114" s="80">
        <v>212</v>
      </c>
      <c r="F114" s="1046">
        <v>0.0025853131426816205</v>
      </c>
      <c r="G114" s="127">
        <f>'[2]US'!$J$108</f>
        <v>150</v>
      </c>
      <c r="H114" s="127">
        <f>'[2]US'!$O$108</f>
        <v>133.33333333333331</v>
      </c>
      <c r="I114" s="118">
        <f>'[2]US'!Y108</f>
        <v>240</v>
      </c>
      <c r="J114" s="127">
        <f>'[2]US2'!$J$108</f>
        <v>100</v>
      </c>
      <c r="L114" s="1101"/>
      <c r="M114" s="1104"/>
      <c r="N114" s="83"/>
      <c r="O114" s="1100"/>
      <c r="P114" s="1103"/>
      <c r="Q114" s="1103"/>
      <c r="R114" s="110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2:13" ht="10.5" customHeight="1">
      <c r="B115" s="161">
        <f t="shared" si="4"/>
        <v>80</v>
      </c>
      <c r="C115" s="1105" t="s">
        <v>1554</v>
      </c>
      <c r="D115" s="1055" t="s">
        <v>1862</v>
      </c>
      <c r="E115" s="80">
        <v>213</v>
      </c>
      <c r="F115" s="1046">
        <v>0.0023253766071514885</v>
      </c>
      <c r="G115" s="127">
        <f>'[2]US'!$J$109</f>
        <v>100</v>
      </c>
      <c r="H115" s="127">
        <f>'[2]US'!$O$109</f>
        <v>100</v>
      </c>
      <c r="I115" s="118">
        <f>'[2]US'!Y109</f>
        <v>280</v>
      </c>
      <c r="J115" s="127">
        <f>'[2]US2'!$J$109</f>
        <v>100</v>
      </c>
      <c r="M115" s="1087"/>
    </row>
    <row r="116" spans="2:13" ht="10.5" customHeight="1">
      <c r="B116" s="161">
        <f t="shared" si="4"/>
        <v>81</v>
      </c>
      <c r="C116" s="1084" t="s">
        <v>1555</v>
      </c>
      <c r="D116" s="1055" t="s">
        <v>1863</v>
      </c>
      <c r="E116" s="80">
        <v>215</v>
      </c>
      <c r="F116" s="1046">
        <v>0.0009204493245248179</v>
      </c>
      <c r="G116" s="127">
        <f>'[2]US'!$J$110</f>
        <v>100</v>
      </c>
      <c r="H116" s="127">
        <f>'[2]US'!$O$110</f>
        <v>100</v>
      </c>
      <c r="I116" s="118">
        <f>'[2]US'!Y110</f>
        <v>187.5</v>
      </c>
      <c r="J116" s="127">
        <f>'[2]US2'!$J$110</f>
        <v>100</v>
      </c>
      <c r="M116" s="1087"/>
    </row>
    <row r="117" spans="2:13" ht="10.5" customHeight="1">
      <c r="B117" s="161">
        <f t="shared" si="4"/>
        <v>82</v>
      </c>
      <c r="C117" s="1084" t="s">
        <v>1556</v>
      </c>
      <c r="D117" s="1055" t="s">
        <v>1864</v>
      </c>
      <c r="E117" s="80">
        <v>214</v>
      </c>
      <c r="F117" s="1046">
        <v>0.0014001677570552695</v>
      </c>
      <c r="G117" s="127">
        <f>'[2]US'!$J$111</f>
        <v>113.63636363636364</v>
      </c>
      <c r="H117" s="127">
        <f>'[2]US'!$O$111</f>
        <v>100</v>
      </c>
      <c r="I117" s="118">
        <f>'[2]US'!Y111</f>
        <v>208.33333333333334</v>
      </c>
      <c r="J117" s="127">
        <f>'[2]US2'!$J$111</f>
        <v>100</v>
      </c>
      <c r="M117" s="1087"/>
    </row>
    <row r="118" spans="2:13" ht="10.5" customHeight="1">
      <c r="B118" s="161">
        <f t="shared" si="4"/>
        <v>83</v>
      </c>
      <c r="C118" s="1084" t="s">
        <v>1542</v>
      </c>
      <c r="D118" s="1088" t="s">
        <v>1865</v>
      </c>
      <c r="E118" s="80">
        <v>214</v>
      </c>
      <c r="F118" s="1046">
        <v>0.000753936484568222</v>
      </c>
      <c r="G118" s="127">
        <f>'[2]US'!$J$112</f>
        <v>100</v>
      </c>
      <c r="H118" s="127">
        <f>'[2]US'!$O$112</f>
        <v>100</v>
      </c>
      <c r="I118" s="118">
        <f>'[2]US'!Y112</f>
        <v>177.77777777777777</v>
      </c>
      <c r="J118" s="127">
        <f>'[2]US2'!$J$112</f>
        <v>100</v>
      </c>
      <c r="M118" s="1087"/>
    </row>
    <row r="119" spans="1:13" ht="12.75">
      <c r="A119" s="1020"/>
      <c r="B119" s="161"/>
      <c r="C119" s="1092" t="s">
        <v>1557</v>
      </c>
      <c r="D119" s="1106" t="s">
        <v>1866</v>
      </c>
      <c r="E119" s="1056"/>
      <c r="F119" s="1053">
        <v>0.0037699911011517934</v>
      </c>
      <c r="G119" s="1042">
        <f>'[2]US'!$J$113</f>
        <v>107.89379288833439</v>
      </c>
      <c r="H119" s="1042">
        <f>'[2]US'!$O$113</f>
        <v>100.00000000000003</v>
      </c>
      <c r="I119" s="118">
        <f>'[2]US'!Y113</f>
        <v>210.3554469822864</v>
      </c>
      <c r="J119" s="1042">
        <f>'[2]US2'!$J$113</f>
        <v>100.00000000000003</v>
      </c>
      <c r="M119" s="1087"/>
    </row>
    <row r="120" spans="2:13" ht="24">
      <c r="B120" s="161">
        <f>+B118+1</f>
        <v>84</v>
      </c>
      <c r="C120" s="1084" t="s">
        <v>1558</v>
      </c>
      <c r="D120" s="1086" t="s">
        <v>1867</v>
      </c>
      <c r="E120" s="80">
        <v>302</v>
      </c>
      <c r="F120" s="1046">
        <v>0.0009013406671967717</v>
      </c>
      <c r="G120" s="127">
        <f>'[2]US'!$J$114</f>
        <v>125</v>
      </c>
      <c r="H120" s="127">
        <f>'[2]US'!$O$114</f>
        <v>100</v>
      </c>
      <c r="I120" s="118">
        <f>'[2]US'!Y114</f>
        <v>176.47058823529412</v>
      </c>
      <c r="J120" s="127">
        <f>'[2]US2'!$J$114</f>
        <v>100</v>
      </c>
      <c r="M120" s="1087"/>
    </row>
    <row r="121" spans="2:13" ht="10.5" customHeight="1">
      <c r="B121" s="161">
        <f>+B120+1</f>
        <v>85</v>
      </c>
      <c r="C121" s="1084" t="s">
        <v>1559</v>
      </c>
      <c r="D121" s="1086" t="s">
        <v>1868</v>
      </c>
      <c r="E121" s="80">
        <v>303</v>
      </c>
      <c r="F121" s="1046">
        <v>0.0007925683100986616</v>
      </c>
      <c r="G121" s="127">
        <f>'[2]US'!$J$115</f>
        <v>100</v>
      </c>
      <c r="H121" s="127">
        <f>'[2]US'!$O$115</f>
        <v>100</v>
      </c>
      <c r="I121" s="118">
        <f>'[2]US'!Y115</f>
        <v>212.5</v>
      </c>
      <c r="J121" s="127">
        <f>'[2]US2'!$J$115</f>
        <v>100</v>
      </c>
      <c r="M121" s="1087"/>
    </row>
    <row r="122" spans="2:13" ht="10.5" customHeight="1">
      <c r="B122" s="161">
        <f>+B121+1</f>
        <v>86</v>
      </c>
      <c r="C122" s="1084" t="s">
        <v>1560</v>
      </c>
      <c r="D122" s="1088" t="s">
        <v>1869</v>
      </c>
      <c r="E122" s="80">
        <v>305</v>
      </c>
      <c r="F122" s="1046">
        <v>0.00046507532143029765</v>
      </c>
      <c r="G122" s="127">
        <f>'[2]US'!$J$116</f>
        <v>100</v>
      </c>
      <c r="H122" s="127">
        <f>'[2]US'!$O$116</f>
        <v>100</v>
      </c>
      <c r="I122" s="118">
        <f>'[2]US'!Y116</f>
        <v>162.5</v>
      </c>
      <c r="J122" s="127">
        <f>'[2]US2'!$J$116</f>
        <v>100</v>
      </c>
      <c r="M122" s="1087"/>
    </row>
    <row r="123" spans="2:13" ht="10.5" customHeight="1">
      <c r="B123" s="161">
        <f>+B122+1</f>
        <v>87</v>
      </c>
      <c r="C123" s="1084" t="s">
        <v>1561</v>
      </c>
      <c r="D123" s="1086" t="s">
        <v>1870</v>
      </c>
      <c r="E123" s="80">
        <v>309</v>
      </c>
      <c r="F123" s="1046">
        <v>0.0006008937781311811</v>
      </c>
      <c r="G123" s="127">
        <f>'[2]US'!$J$117</f>
        <v>107.5</v>
      </c>
      <c r="H123" s="127">
        <f>'[2]US'!$O$117</f>
        <v>100</v>
      </c>
      <c r="I123" s="118">
        <f>'[2]US'!Y117</f>
        <v>172</v>
      </c>
      <c r="J123" s="127">
        <f>'[2]US2'!$J$117</f>
        <v>100</v>
      </c>
      <c r="M123" s="1087"/>
    </row>
    <row r="124" spans="2:13" ht="10.5" customHeight="1">
      <c r="B124" s="161">
        <f>+B123+1</f>
        <v>88</v>
      </c>
      <c r="C124" s="1084" t="s">
        <v>1562</v>
      </c>
      <c r="D124" s="1055" t="s">
        <v>1871</v>
      </c>
      <c r="E124" s="80">
        <v>310</v>
      </c>
      <c r="F124" s="1046">
        <v>0.00038070324984338527</v>
      </c>
      <c r="G124" s="127">
        <f>'[2]US'!$J$118</f>
        <v>107.14285714285714</v>
      </c>
      <c r="H124" s="127">
        <f>'[2]US'!$O$118</f>
        <v>100</v>
      </c>
      <c r="I124" s="118">
        <f>'[2]US'!Y118</f>
        <v>375</v>
      </c>
      <c r="J124" s="127">
        <f>'[2]US2'!$J$118</f>
        <v>100</v>
      </c>
      <c r="M124" s="1087"/>
    </row>
    <row r="125" spans="2:13" ht="10.5" customHeight="1">
      <c r="B125" s="161">
        <f>+B124+1</f>
        <v>89</v>
      </c>
      <c r="C125" s="1084" t="s">
        <v>1563</v>
      </c>
      <c r="D125" s="1045" t="s">
        <v>1872</v>
      </c>
      <c r="E125" s="80">
        <v>311</v>
      </c>
      <c r="F125" s="1046">
        <v>0.0006294097744514965</v>
      </c>
      <c r="G125" s="127">
        <f>'[2]US'!$J$119</f>
        <v>100</v>
      </c>
      <c r="H125" s="127">
        <f>'[2]US'!$O$119</f>
        <v>100</v>
      </c>
      <c r="I125" s="118">
        <f>'[2]US'!Y119</f>
        <v>228.57142857142856</v>
      </c>
      <c r="J125" s="127">
        <f>'[2]US2'!$J$119</f>
        <v>100</v>
      </c>
      <c r="M125" s="1087"/>
    </row>
    <row r="126" spans="1:13" ht="10.5" customHeight="1">
      <c r="A126" s="1037" t="s">
        <v>1564</v>
      </c>
      <c r="B126" s="1043"/>
      <c r="C126" s="1107"/>
      <c r="D126" s="1108" t="s">
        <v>1873</v>
      </c>
      <c r="E126" s="1052"/>
      <c r="F126" s="1053">
        <v>0.0027507647172081515</v>
      </c>
      <c r="G126" s="1042">
        <f>'[2]US'!$J$120</f>
        <v>100.00000000000001</v>
      </c>
      <c r="H126" s="1042">
        <f>'[2]US'!$O$120</f>
        <v>100.00000000000001</v>
      </c>
      <c r="I126" s="118">
        <f>'[2]US'!Y120</f>
        <v>137.27797370952229</v>
      </c>
      <c r="J126" s="1042">
        <f>'[2]US2'!$J$120</f>
        <v>100.00000000000001</v>
      </c>
      <c r="M126" s="1093"/>
    </row>
    <row r="127" spans="2:13" ht="10.5" customHeight="1">
      <c r="B127" s="161">
        <f>+B125+1</f>
        <v>90</v>
      </c>
      <c r="C127" s="1084" t="s">
        <v>1565</v>
      </c>
      <c r="D127" s="1088" t="s">
        <v>1874</v>
      </c>
      <c r="E127" s="80">
        <v>110</v>
      </c>
      <c r="F127" s="1046">
        <v>0.0008491593337240298</v>
      </c>
      <c r="G127" s="127">
        <f>'[2]US'!$J$121</f>
        <v>100</v>
      </c>
      <c r="H127" s="127">
        <f>'[2]US'!$O$121</f>
        <v>100</v>
      </c>
      <c r="I127" s="118">
        <f>'[2]US'!Y121</f>
        <v>100</v>
      </c>
      <c r="J127" s="127">
        <f>'[2]US2'!$J$121</f>
        <v>100</v>
      </c>
      <c r="M127" s="1087"/>
    </row>
    <row r="128" spans="2:13" ht="10.5" customHeight="1">
      <c r="B128" s="161">
        <f>+B127+1</f>
        <v>91</v>
      </c>
      <c r="C128" s="1084" t="s">
        <v>1566</v>
      </c>
      <c r="D128" s="1088" t="s">
        <v>1875</v>
      </c>
      <c r="E128" s="80">
        <v>110</v>
      </c>
      <c r="F128" s="1046">
        <v>0.0007462665634960878</v>
      </c>
      <c r="G128" s="127">
        <f>'[2]US'!$J$122</f>
        <v>100</v>
      </c>
      <c r="H128" s="127">
        <f>'[2]US'!$O$122</f>
        <v>100</v>
      </c>
      <c r="I128" s="118">
        <f>'[2]US'!Y122</f>
        <v>160</v>
      </c>
      <c r="J128" s="127">
        <f>'[2]US2'!$J$122</f>
        <v>100</v>
      </c>
      <c r="M128" s="1087"/>
    </row>
    <row r="129" spans="2:13" ht="10.5" customHeight="1">
      <c r="B129" s="161">
        <f>+B128+1</f>
        <v>92</v>
      </c>
      <c r="C129" s="1084" t="s">
        <v>1567</v>
      </c>
      <c r="D129" s="1088" t="s">
        <v>1876</v>
      </c>
      <c r="E129" s="80">
        <v>211</v>
      </c>
      <c r="F129" s="1046">
        <v>0.0011553388199880342</v>
      </c>
      <c r="G129" s="127">
        <f>'[2]US'!$J$123</f>
        <v>100</v>
      </c>
      <c r="H129" s="127">
        <f>'[2]US'!$O$123</f>
        <v>100</v>
      </c>
      <c r="I129" s="118">
        <f>'[2]US'!Y123</f>
        <v>150</v>
      </c>
      <c r="J129" s="127">
        <f>'[2]US2'!$J$123</f>
        <v>100</v>
      </c>
      <c r="M129" s="1087"/>
    </row>
    <row r="130" spans="1:13" ht="10.5" customHeight="1">
      <c r="A130" s="1109" t="s">
        <v>1568</v>
      </c>
      <c r="B130" s="1109"/>
      <c r="C130" s="1109"/>
      <c r="D130" s="1110" t="s">
        <v>1877</v>
      </c>
      <c r="E130" s="1056"/>
      <c r="F130" s="1074">
        <v>0.07777223532514871</v>
      </c>
      <c r="G130" s="127">
        <f>'[2]US'!$J$124</f>
        <v>100.50007731825914</v>
      </c>
      <c r="H130" s="127">
        <f>'[2]US'!$O$124</f>
        <v>100.08748990567172</v>
      </c>
      <c r="I130" s="118">
        <f>'[2]US'!Y124</f>
        <v>147.40305646305646</v>
      </c>
      <c r="J130" s="127">
        <f>'[2]US2'!$J$124</f>
        <v>100</v>
      </c>
      <c r="M130" s="1087"/>
    </row>
    <row r="131" spans="1:13" ht="10.5" customHeight="1">
      <c r="A131" s="1037" t="s">
        <v>1569</v>
      </c>
      <c r="B131" s="1043"/>
      <c r="C131" s="1111"/>
      <c r="D131" s="1112" t="s">
        <v>1878</v>
      </c>
      <c r="E131" s="1056"/>
      <c r="F131" s="1053">
        <v>0.07777223532514871</v>
      </c>
      <c r="G131" s="1042">
        <f>'[2]US'!$J$125</f>
        <v>100.50007731825914</v>
      </c>
      <c r="H131" s="1042">
        <f>'[2]US'!$O$125</f>
        <v>100.08748990567172</v>
      </c>
      <c r="I131" s="118">
        <f>'[2]US'!Y125</f>
        <v>147.40305646305646</v>
      </c>
      <c r="J131" s="1042">
        <f>'[2]US2'!$J$125</f>
        <v>100</v>
      </c>
      <c r="M131" s="1087"/>
    </row>
    <row r="132" spans="1:13" ht="10.5" customHeight="1">
      <c r="A132" s="1020"/>
      <c r="B132" s="1043"/>
      <c r="C132" s="1092" t="s">
        <v>1570</v>
      </c>
      <c r="D132" s="1106" t="s">
        <v>1879</v>
      </c>
      <c r="E132" s="1056"/>
      <c r="F132" s="1053">
        <v>0.040156284814136765</v>
      </c>
      <c r="G132" s="1042">
        <f>'[2]US'!$J$126</f>
        <v>100.79907405509405</v>
      </c>
      <c r="H132" s="1042">
        <f>'[2]US'!$O$126</f>
        <v>100.00000000000001</v>
      </c>
      <c r="I132" s="118">
        <f>'[2]US'!Y126</f>
        <v>176.35652246485247</v>
      </c>
      <c r="J132" s="1042">
        <f>'[2]US2'!$J$126</f>
        <v>100.00000000000001</v>
      </c>
      <c r="M132" s="1087"/>
    </row>
    <row r="133" spans="1:13" ht="10.5" customHeight="1">
      <c r="A133" s="1020"/>
      <c r="B133" s="161">
        <f>B129+1</f>
        <v>93</v>
      </c>
      <c r="C133" s="1084" t="s">
        <v>1571</v>
      </c>
      <c r="D133" s="1088" t="s">
        <v>1880</v>
      </c>
      <c r="E133" s="80">
        <v>115</v>
      </c>
      <c r="F133" s="1046">
        <v>0.015630881694341927</v>
      </c>
      <c r="G133" s="127">
        <f>'[2]US'!$J$127</f>
        <v>100</v>
      </c>
      <c r="H133" s="127">
        <f>'[2]US'!$O$127</f>
        <v>100</v>
      </c>
      <c r="I133" s="118">
        <f>'[2]US'!Y127</f>
        <v>125</v>
      </c>
      <c r="J133" s="127">
        <f>'[2]US2'!$J$127</f>
        <v>100</v>
      </c>
      <c r="M133" s="1093"/>
    </row>
    <row r="134" spans="1:13" ht="10.5" customHeight="1">
      <c r="A134" s="1020"/>
      <c r="B134" s="161">
        <f>+B133+1</f>
        <v>94</v>
      </c>
      <c r="C134" s="1084" t="s">
        <v>1572</v>
      </c>
      <c r="D134" s="1088" t="s">
        <v>1881</v>
      </c>
      <c r="E134" s="80">
        <v>117</v>
      </c>
      <c r="F134" s="1046">
        <v>0.02067486167852175</v>
      </c>
      <c r="G134" s="127">
        <f>'[2]US'!$J$128</f>
        <v>100</v>
      </c>
      <c r="H134" s="127">
        <f>'[2]US'!$O$128</f>
        <v>100</v>
      </c>
      <c r="I134" s="118">
        <f>'[2]US'!Y128</f>
        <v>187.5</v>
      </c>
      <c r="J134" s="127">
        <f>'[2]US2'!$J$128</f>
        <v>100</v>
      </c>
      <c r="M134" s="1087"/>
    </row>
    <row r="135" spans="1:13" ht="10.5" customHeight="1">
      <c r="A135" s="1020"/>
      <c r="B135" s="161">
        <f>+B134+1</f>
        <v>95</v>
      </c>
      <c r="C135" s="1084" t="s">
        <v>1573</v>
      </c>
      <c r="D135" s="1088" t="s">
        <v>1882</v>
      </c>
      <c r="E135" s="80">
        <v>118</v>
      </c>
      <c r="F135" s="1046">
        <v>0.0038505414412730965</v>
      </c>
      <c r="G135" s="127">
        <f>'[2]US'!$J$129</f>
        <v>108.33333333333333</v>
      </c>
      <c r="H135" s="127">
        <f>'[2]US'!$O$129</f>
        <v>100</v>
      </c>
      <c r="I135" s="118">
        <f>'[2]US'!Y129</f>
        <v>325</v>
      </c>
      <c r="J135" s="127">
        <f>'[2]US2'!$J$129</f>
        <v>100</v>
      </c>
      <c r="M135" s="1087"/>
    </row>
    <row r="136" spans="1:13" ht="17.25" customHeight="1">
      <c r="A136" s="1020"/>
      <c r="B136" s="1043"/>
      <c r="C136" s="1092" t="s">
        <v>1574</v>
      </c>
      <c r="D136" s="1106" t="s">
        <v>1883</v>
      </c>
      <c r="E136" s="1056"/>
      <c r="F136" s="1053">
        <v>0.03467944964457517</v>
      </c>
      <c r="G136" s="1042">
        <f>'[2]US'!$J$130</f>
        <v>100.00000000000001</v>
      </c>
      <c r="H136" s="1042">
        <f>'[2]US'!$O$130</f>
        <v>100.00000000000001</v>
      </c>
      <c r="I136" s="118">
        <f>'[2]US'!Y130</f>
        <v>113.25210061238191</v>
      </c>
      <c r="J136" s="1042">
        <f>'[2]US2'!$J$130</f>
        <v>100.00000000000001</v>
      </c>
      <c r="M136" s="1087"/>
    </row>
    <row r="137" spans="1:13" ht="10.5" customHeight="1">
      <c r="A137" s="1020"/>
      <c r="B137" s="161">
        <f>+B135+1</f>
        <v>96</v>
      </c>
      <c r="C137" s="1084" t="s">
        <v>1575</v>
      </c>
      <c r="D137" s="1113" t="s">
        <v>1884</v>
      </c>
      <c r="E137" s="80">
        <v>216</v>
      </c>
      <c r="F137" s="1046">
        <v>0.012241299863690009</v>
      </c>
      <c r="G137" s="127">
        <f>'[2]US'!$J$131</f>
        <v>100</v>
      </c>
      <c r="H137" s="127">
        <f>'[2]US'!$O$131</f>
        <v>100</v>
      </c>
      <c r="I137" s="118">
        <f>'[2]US'!Y131</f>
        <v>114.28571428571428</v>
      </c>
      <c r="J137" s="127">
        <f>'[2]US2'!$J$131</f>
        <v>100</v>
      </c>
      <c r="M137" s="1087"/>
    </row>
    <row r="138" spans="1:13" ht="10.5" customHeight="1">
      <c r="A138" s="1020"/>
      <c r="B138" s="161">
        <f>+B137+1</f>
        <v>97</v>
      </c>
      <c r="C138" s="1084" t="s">
        <v>1576</v>
      </c>
      <c r="D138" s="1113" t="s">
        <v>1885</v>
      </c>
      <c r="E138" s="80">
        <v>217</v>
      </c>
      <c r="F138" s="1046">
        <v>0.012760467384325855</v>
      </c>
      <c r="G138" s="127">
        <f>'[2]US'!$J$132</f>
        <v>100</v>
      </c>
      <c r="H138" s="127">
        <f>'[2]US'!$O$132</f>
        <v>100</v>
      </c>
      <c r="I138" s="118">
        <f>'[2]US'!Y132</f>
        <v>107.14285714285714</v>
      </c>
      <c r="J138" s="127">
        <f>'[2]US2'!$J$132</f>
        <v>100</v>
      </c>
      <c r="M138" s="1114"/>
    </row>
    <row r="139" spans="2:13" ht="12.75" customHeight="1">
      <c r="B139" s="161">
        <f>+B138+1</f>
        <v>98</v>
      </c>
      <c r="C139" s="1084" t="s">
        <v>1577</v>
      </c>
      <c r="D139" s="1113" t="s">
        <v>1886</v>
      </c>
      <c r="E139" s="80">
        <v>218</v>
      </c>
      <c r="F139" s="1046">
        <v>0.00967768239655931</v>
      </c>
      <c r="G139" s="127">
        <f>'[2]US'!$J$133</f>
        <v>100</v>
      </c>
      <c r="H139" s="127">
        <f>'[2]US'!$O$133</f>
        <v>100</v>
      </c>
      <c r="I139" s="118">
        <f>'[2]US'!Y133</f>
        <v>120</v>
      </c>
      <c r="J139" s="127">
        <f>'[2]US2'!$J$133</f>
        <v>100</v>
      </c>
      <c r="M139" s="1093"/>
    </row>
    <row r="140" spans="2:13" ht="11.25" customHeight="1">
      <c r="B140" s="161"/>
      <c r="C140" s="1092" t="s">
        <v>1578</v>
      </c>
      <c r="D140" s="1106" t="s">
        <v>1887</v>
      </c>
      <c r="E140" s="1056"/>
      <c r="F140" s="1053">
        <v>0.0029365008664367625</v>
      </c>
      <c r="G140" s="1042">
        <f>'[2]US'!$J$134</f>
        <v>102.31714065207576</v>
      </c>
      <c r="H140" s="1042">
        <f>'[2]US'!$O$134</f>
        <v>102.31714065207576</v>
      </c>
      <c r="I140" s="118">
        <f>'[2]US'!Y134</f>
        <v>154.7835162683793</v>
      </c>
      <c r="J140" s="1042">
        <f>'[2]US2'!$J$134</f>
        <v>99.99999999999999</v>
      </c>
      <c r="M140" s="1093"/>
    </row>
    <row r="141" spans="2:13" ht="13.5" customHeight="1">
      <c r="B141" s="161">
        <f>+B139+1</f>
        <v>99</v>
      </c>
      <c r="C141" s="1084" t="s">
        <v>1579</v>
      </c>
      <c r="D141" s="1088" t="s">
        <v>1888</v>
      </c>
      <c r="E141" s="80">
        <v>313</v>
      </c>
      <c r="F141" s="1046">
        <v>0.0012531751455076316</v>
      </c>
      <c r="G141" s="127">
        <f>'[2]US'!$J$135</f>
        <v>100</v>
      </c>
      <c r="H141" s="127">
        <f>'[2]US'!$O$135</f>
        <v>100</v>
      </c>
      <c r="I141" s="118">
        <f>'[2]US'!Y135</f>
        <v>111.11111111111111</v>
      </c>
      <c r="J141" s="127">
        <f>'[2]US2'!$J$135</f>
        <v>100</v>
      </c>
      <c r="M141" s="1087"/>
    </row>
    <row r="142" spans="2:13" ht="12.75">
      <c r="B142" s="161">
        <f>+B141+1</f>
        <v>100</v>
      </c>
      <c r="C142" s="1084" t="s">
        <v>1580</v>
      </c>
      <c r="D142" s="1088" t="s">
        <v>1889</v>
      </c>
      <c r="E142" s="80">
        <v>314</v>
      </c>
      <c r="F142" s="1046">
        <v>0.0007484714085724007</v>
      </c>
      <c r="G142" s="127">
        <f>'[2]US'!$J$136</f>
        <v>109.09090909090908</v>
      </c>
      <c r="H142" s="127">
        <f>'[2]US'!$O$136</f>
        <v>109.09090909090908</v>
      </c>
      <c r="I142" s="118">
        <f>'[2]US'!Y136</f>
        <v>171.42857142857142</v>
      </c>
      <c r="J142" s="127">
        <f>'[2]US2'!$J$136</f>
        <v>100</v>
      </c>
      <c r="M142" s="1087"/>
    </row>
    <row r="143" spans="1:13" ht="18" customHeight="1">
      <c r="A143" s="1020"/>
      <c r="B143" s="1090">
        <f>+B142+1</f>
        <v>101</v>
      </c>
      <c r="C143" s="1091" t="s">
        <v>1581</v>
      </c>
      <c r="D143" s="1115" t="s">
        <v>1890</v>
      </c>
      <c r="E143" s="85">
        <v>316</v>
      </c>
      <c r="F143" s="1063">
        <v>0.0009348543123567299</v>
      </c>
      <c r="G143" s="1064">
        <f>'[2]US'!$J$137</f>
        <v>100</v>
      </c>
      <c r="H143" s="1064">
        <f>'[2]US'!$O$137</f>
        <v>100</v>
      </c>
      <c r="I143" s="1064">
        <f>'[2]US'!Y137</f>
        <v>200</v>
      </c>
      <c r="J143" s="1064">
        <f>'[2]US2'!$J$137</f>
        <v>100</v>
      </c>
      <c r="M143" s="1087"/>
    </row>
    <row r="144" spans="1:13" ht="22.5" customHeight="1">
      <c r="A144" s="1020"/>
      <c r="C144" s="1065" t="s">
        <v>1807</v>
      </c>
      <c r="F144" s="1046"/>
      <c r="G144" s="127"/>
      <c r="H144" s="127"/>
      <c r="I144" s="127"/>
      <c r="J144" s="127"/>
      <c r="M144" s="1087"/>
    </row>
    <row r="145" spans="1:13" ht="16.5" customHeight="1">
      <c r="A145" s="1116"/>
      <c r="B145" s="1066"/>
      <c r="C145" s="1031" t="s">
        <v>1758</v>
      </c>
      <c r="D145" s="1067" t="s">
        <v>1759</v>
      </c>
      <c r="F145" s="1046"/>
      <c r="G145" s="1033" t="s">
        <v>1764</v>
      </c>
      <c r="H145" s="1033" t="s">
        <v>1764</v>
      </c>
      <c r="I145" s="1033" t="s">
        <v>1764</v>
      </c>
      <c r="J145" s="1033" t="s">
        <v>1764</v>
      </c>
      <c r="K145" s="415"/>
      <c r="M145" s="1087"/>
    </row>
    <row r="146" spans="1:13" ht="12.75" customHeight="1">
      <c r="A146" s="1116"/>
      <c r="B146" s="1090"/>
      <c r="C146" s="1034"/>
      <c r="D146" s="1068"/>
      <c r="F146" s="1046"/>
      <c r="G146" s="1036" t="s">
        <v>1808</v>
      </c>
      <c r="H146" s="1036" t="s">
        <v>1762</v>
      </c>
      <c r="I146" s="1036" t="s">
        <v>1763</v>
      </c>
      <c r="J146" s="1036" t="s">
        <v>1762</v>
      </c>
      <c r="K146" s="415"/>
      <c r="M146" s="1087"/>
    </row>
    <row r="147" spans="1:10" ht="10.5" customHeight="1">
      <c r="A147" s="160" t="s">
        <v>1582</v>
      </c>
      <c r="B147" s="1073"/>
      <c r="C147" s="1107"/>
      <c r="D147" s="1117" t="s">
        <v>1891</v>
      </c>
      <c r="F147" s="1076">
        <v>0.05995176608242183</v>
      </c>
      <c r="G147" s="127">
        <f>'[2]US'!$J$138</f>
        <v>105.8773949425193</v>
      </c>
      <c r="H147" s="127">
        <f>'[2]US'!$O$138</f>
        <v>100.83121392230818</v>
      </c>
      <c r="I147" s="118">
        <f>'[2]US'!Y138</f>
        <v>168.6552823455548</v>
      </c>
      <c r="J147" s="127">
        <f>'[2]US2'!$J$138</f>
        <v>100</v>
      </c>
    </row>
    <row r="148" spans="1:10" ht="10.5" customHeight="1">
      <c r="A148" s="1118" t="s">
        <v>1583</v>
      </c>
      <c r="C148" s="1107"/>
      <c r="D148" s="1117" t="s">
        <v>1892</v>
      </c>
      <c r="F148" s="1074">
        <v>0.015409044881730484</v>
      </c>
      <c r="G148" s="127">
        <f>'[2]US'!$J$139</f>
        <v>107.1735730558085</v>
      </c>
      <c r="H148" s="127">
        <f>'[2]US'!$O$139</f>
        <v>103.23399295784748</v>
      </c>
      <c r="I148" s="118">
        <f>'[2]US'!Y139</f>
        <v>138.63357637210356</v>
      </c>
      <c r="J148" s="127">
        <f>'[2]US2'!$J$139</f>
        <v>100</v>
      </c>
    </row>
    <row r="149" spans="1:10" ht="10.5" customHeight="1">
      <c r="A149" s="1119" t="s">
        <v>1584</v>
      </c>
      <c r="B149" s="1119"/>
      <c r="C149" s="1119"/>
      <c r="D149" s="1117" t="s">
        <v>1893</v>
      </c>
      <c r="F149" s="1053">
        <v>0.013292393608469963</v>
      </c>
      <c r="G149" s="127">
        <f>'[2]US'!$J$140</f>
        <v>108.31587691692266</v>
      </c>
      <c r="H149" s="127">
        <f>'[2]US'!$O$140</f>
        <v>103.74896682286916</v>
      </c>
      <c r="I149" s="118">
        <f>'[2]US'!Y140</f>
        <v>140.80455683183956</v>
      </c>
      <c r="J149" s="127">
        <f>'[2]US2'!$J$140</f>
        <v>100</v>
      </c>
    </row>
    <row r="150" spans="2:13" ht="10.5" customHeight="1">
      <c r="B150" s="1043">
        <f>+B143+1</f>
        <v>102</v>
      </c>
      <c r="C150" s="1107" t="s">
        <v>1585</v>
      </c>
      <c r="D150" s="1045" t="s">
        <v>1894</v>
      </c>
      <c r="E150" s="80">
        <v>1220</v>
      </c>
      <c r="F150" s="1046">
        <v>0.002061147973206134</v>
      </c>
      <c r="G150" s="127">
        <f>'[2]US'!$J$141</f>
        <v>100</v>
      </c>
      <c r="H150" s="127">
        <f>'[2]US'!$O$141</f>
        <v>100</v>
      </c>
      <c r="I150" s="118">
        <f>'[2]US'!Y141</f>
        <v>183.33333333333331</v>
      </c>
      <c r="J150" s="127">
        <f>'[2]US2'!$J$141</f>
        <v>100</v>
      </c>
      <c r="M150" s="1087"/>
    </row>
    <row r="151" spans="1:13" ht="10.5" customHeight="1">
      <c r="A151" s="1020"/>
      <c r="B151" s="1043">
        <f>+B150+1</f>
        <v>103</v>
      </c>
      <c r="C151" s="1120" t="s">
        <v>1586</v>
      </c>
      <c r="D151" s="105" t="s">
        <v>1895</v>
      </c>
      <c r="E151" s="80">
        <v>1222</v>
      </c>
      <c r="F151" s="1046">
        <v>0.0023597721903419718</v>
      </c>
      <c r="G151" s="127">
        <f>'[2]US'!$J$142</f>
        <v>133.33333333333331</v>
      </c>
      <c r="H151" s="127">
        <f>'[2]US'!$O$142</f>
        <v>120</v>
      </c>
      <c r="I151" s="118">
        <f>'[2]US'!Y142</f>
        <v>184.6153846153846</v>
      </c>
      <c r="J151" s="127">
        <f>'[2]US2'!$J$142</f>
        <v>100</v>
      </c>
      <c r="M151" s="1121"/>
    </row>
    <row r="152" spans="1:13" ht="10.5" customHeight="1">
      <c r="A152" s="1020"/>
      <c r="B152" s="1043">
        <f>+B151+1</f>
        <v>104</v>
      </c>
      <c r="C152" s="1107" t="s">
        <v>1587</v>
      </c>
      <c r="D152" s="105" t="s">
        <v>1896</v>
      </c>
      <c r="E152" s="80">
        <v>1223</v>
      </c>
      <c r="F152" s="1046">
        <v>0.0009747179113364697</v>
      </c>
      <c r="G152" s="127">
        <f>'[2]US'!$J$143</f>
        <v>130</v>
      </c>
      <c r="H152" s="127">
        <f>'[2]US'!$O$143</f>
        <v>100</v>
      </c>
      <c r="I152" s="118">
        <f>'[2]US'!Y143</f>
        <v>185.71428571428572</v>
      </c>
      <c r="J152" s="127">
        <f>'[2]US2'!$J$143</f>
        <v>100</v>
      </c>
      <c r="M152" s="1114"/>
    </row>
    <row r="153" spans="1:13" ht="10.5" customHeight="1">
      <c r="A153" s="1020"/>
      <c r="B153" s="1043">
        <f>+B152+1</f>
        <v>105</v>
      </c>
      <c r="C153" s="1107" t="s">
        <v>1588</v>
      </c>
      <c r="D153" s="1117" t="s">
        <v>1897</v>
      </c>
      <c r="E153" s="80">
        <v>1224</v>
      </c>
      <c r="F153" s="1046">
        <v>0.0007648166600714682</v>
      </c>
      <c r="G153" s="127">
        <f>'[2]US'!$J$144</f>
        <v>103.44827586206897</v>
      </c>
      <c r="H153" s="127">
        <f>'[2]US'!$O$144</f>
        <v>103.44827586206897</v>
      </c>
      <c r="I153" s="118">
        <f>'[2]US'!Y144</f>
        <v>214.28571428571428</v>
      </c>
      <c r="J153" s="127">
        <f>'[2]US2'!$J$144</f>
        <v>100</v>
      </c>
      <c r="M153" s="1093"/>
    </row>
    <row r="154" spans="1:13" ht="10.5" customHeight="1">
      <c r="A154" s="1020"/>
      <c r="B154" s="1043">
        <f>+B153+1</f>
        <v>106</v>
      </c>
      <c r="C154" s="1107" t="s">
        <v>1589</v>
      </c>
      <c r="D154" s="1117" t="s">
        <v>1898</v>
      </c>
      <c r="E154" s="80">
        <v>1130</v>
      </c>
      <c r="F154" s="1046">
        <v>0.00713193887351392</v>
      </c>
      <c r="G154" s="127">
        <f>'[2]US'!$J$145</f>
        <v>100</v>
      </c>
      <c r="H154" s="127">
        <f>'[2]US'!$O$145</f>
        <v>100</v>
      </c>
      <c r="I154" s="118">
        <f>'[2]US'!Y145</f>
        <v>100</v>
      </c>
      <c r="J154" s="127">
        <f>'[2]US2'!$J$145</f>
        <v>100</v>
      </c>
      <c r="M154" s="1087"/>
    </row>
    <row r="155" spans="1:13" ht="10.5" customHeight="1">
      <c r="A155" s="1119" t="s">
        <v>1590</v>
      </c>
      <c r="B155" s="1119"/>
      <c r="C155" s="1119"/>
      <c r="D155" s="1117" t="s">
        <v>1892</v>
      </c>
      <c r="E155" s="1056"/>
      <c r="F155" s="1053">
        <v>0.0021166512732605208</v>
      </c>
      <c r="G155" s="127">
        <f>'[2]US'!$J$146</f>
        <v>100</v>
      </c>
      <c r="H155" s="127">
        <f>'[2]US'!$O$146</f>
        <v>100</v>
      </c>
      <c r="I155" s="118">
        <f>'[2]US'!Y146</f>
        <v>125.00000000000001</v>
      </c>
      <c r="J155" s="127">
        <f>'[2]US2'!$J$146</f>
        <v>100</v>
      </c>
      <c r="M155" s="1056"/>
    </row>
    <row r="156" spans="1:13" ht="10.5" customHeight="1">
      <c r="A156" s="1020"/>
      <c r="B156" s="1043">
        <f>+B154+1</f>
        <v>107</v>
      </c>
      <c r="C156" s="1107" t="s">
        <v>1591</v>
      </c>
      <c r="D156" s="1117" t="s">
        <v>1899</v>
      </c>
      <c r="E156" s="80">
        <v>1218</v>
      </c>
      <c r="F156" s="1046">
        <v>0.0021166512732605208</v>
      </c>
      <c r="G156" s="127">
        <f>'[2]US'!$J$147</f>
        <v>100</v>
      </c>
      <c r="H156" s="127">
        <f>'[2]US'!$O$147</f>
        <v>100</v>
      </c>
      <c r="I156" s="118">
        <f>'[2]US'!Y147</f>
        <v>125</v>
      </c>
      <c r="J156" s="127">
        <f>'[2]US2'!$J$147</f>
        <v>100</v>
      </c>
      <c r="M156" s="1087"/>
    </row>
    <row r="157" spans="1:13" ht="10.5" customHeight="1">
      <c r="A157" s="1122" t="s">
        <v>1592</v>
      </c>
      <c r="B157" s="1122"/>
      <c r="C157" s="1122"/>
      <c r="D157" s="1112" t="s">
        <v>1900</v>
      </c>
      <c r="E157" s="1056"/>
      <c r="F157" s="1074">
        <v>0.004944262190861769</v>
      </c>
      <c r="G157" s="127">
        <f>'[2]US'!$J$148</f>
        <v>100</v>
      </c>
      <c r="H157" s="127">
        <f>'[2]US'!$O$148</f>
        <v>100</v>
      </c>
      <c r="I157" s="118">
        <f>'[2]US'!Y148</f>
        <v>161.14999753248588</v>
      </c>
      <c r="J157" s="127">
        <f>'[2]US2'!$J$148</f>
        <v>100</v>
      </c>
      <c r="M157" s="1056"/>
    </row>
    <row r="158" spans="1:13" ht="10.5" customHeight="1">
      <c r="A158" s="1123" t="s">
        <v>1593</v>
      </c>
      <c r="B158" s="1123"/>
      <c r="C158" s="1123"/>
      <c r="D158" s="1123"/>
      <c r="E158" s="1123"/>
      <c r="F158" s="1053">
        <v>0.0021705906032074423</v>
      </c>
      <c r="G158" s="127">
        <f>'[2]US'!$J$149</f>
        <v>100</v>
      </c>
      <c r="H158" s="127">
        <f>'[2]US'!$O$149</f>
        <v>100</v>
      </c>
      <c r="I158" s="118">
        <f>'[2]US'!Y149</f>
        <v>136</v>
      </c>
      <c r="J158" s="127">
        <f>'[2]US2'!$J$149</f>
        <v>100</v>
      </c>
      <c r="M158" s="1056"/>
    </row>
    <row r="159" spans="1:13" ht="10.5" customHeight="1">
      <c r="A159" s="1020"/>
      <c r="B159" s="161">
        <f>+B156+1</f>
        <v>108</v>
      </c>
      <c r="C159" s="1107" t="s">
        <v>1594</v>
      </c>
      <c r="D159" s="1113" t="s">
        <v>1901</v>
      </c>
      <c r="E159" s="80">
        <v>1203</v>
      </c>
      <c r="F159" s="1046">
        <v>0.0006511771809622328</v>
      </c>
      <c r="G159" s="127">
        <f>'[2]US'!$J$150</f>
        <v>100</v>
      </c>
      <c r="H159" s="127">
        <f>'[2]US'!$O$150</f>
        <v>100</v>
      </c>
      <c r="I159" s="118">
        <f>'[2]US'!Y150</f>
        <v>220.00000000000003</v>
      </c>
      <c r="J159" s="127">
        <f>'[2]US2'!$J$150</f>
        <v>100</v>
      </c>
      <c r="M159" s="1093"/>
    </row>
    <row r="160" spans="1:13" ht="10.5" customHeight="1">
      <c r="A160" s="1020"/>
      <c r="B160" s="161">
        <f>+B159+1</f>
        <v>109</v>
      </c>
      <c r="C160" s="1107" t="s">
        <v>1595</v>
      </c>
      <c r="D160" s="1117" t="s">
        <v>1902</v>
      </c>
      <c r="E160" s="80">
        <v>1203</v>
      </c>
      <c r="F160" s="1046">
        <v>0.0015194134222452098</v>
      </c>
      <c r="G160" s="127">
        <f>'[2]US'!$J$151</f>
        <v>100</v>
      </c>
      <c r="H160" s="127">
        <f>'[2]US'!$O$151</f>
        <v>100</v>
      </c>
      <c r="I160" s="118">
        <f>'[2]US'!Y151</f>
        <v>100</v>
      </c>
      <c r="J160" s="127">
        <f>'[2]US2'!$J$151</f>
        <v>100</v>
      </c>
      <c r="M160" s="1087"/>
    </row>
    <row r="161" spans="1:13" ht="10.5" customHeight="1">
      <c r="A161" s="1037" t="s">
        <v>1596</v>
      </c>
      <c r="B161" s="1043"/>
      <c r="C161" s="1111"/>
      <c r="D161" s="1112" t="s">
        <v>1903</v>
      </c>
      <c r="F161" s="1053">
        <v>0.0004932973384071046</v>
      </c>
      <c r="G161" s="127">
        <f>'[2]US'!$J$152</f>
        <v>100</v>
      </c>
      <c r="H161" s="127">
        <f>'[2]US'!$O$152</f>
        <v>100</v>
      </c>
      <c r="I161" s="118">
        <f>'[2]US'!Y152</f>
        <v>165</v>
      </c>
      <c r="J161" s="127">
        <f>'[2]US2'!$J$152</f>
        <v>100</v>
      </c>
      <c r="M161" s="1056"/>
    </row>
    <row r="162" spans="1:13" ht="10.5" customHeight="1">
      <c r="A162" s="1020"/>
      <c r="B162" s="161">
        <f>+B160+1</f>
        <v>110</v>
      </c>
      <c r="C162" s="1107" t="s">
        <v>1597</v>
      </c>
      <c r="D162" s="1117" t="s">
        <v>1904</v>
      </c>
      <c r="E162" s="80">
        <v>1206</v>
      </c>
      <c r="F162" s="1046">
        <v>0.00014798920152213138</v>
      </c>
      <c r="G162" s="127">
        <f>'[2]US'!$J$153</f>
        <v>100</v>
      </c>
      <c r="H162" s="127">
        <f>'[2]US'!$O$153</f>
        <v>100</v>
      </c>
      <c r="I162" s="118">
        <f>'[2]US'!Y153</f>
        <v>200</v>
      </c>
      <c r="J162" s="127">
        <f>'[2]US2'!$J$153</f>
        <v>100</v>
      </c>
      <c r="M162" s="1093"/>
    </row>
    <row r="163" spans="1:13" ht="11.25" customHeight="1">
      <c r="A163" s="1020"/>
      <c r="B163" s="161">
        <f>+B162+1</f>
        <v>111</v>
      </c>
      <c r="C163" s="1107" t="s">
        <v>1598</v>
      </c>
      <c r="D163" s="1117" t="s">
        <v>1904</v>
      </c>
      <c r="E163" s="80">
        <v>1206</v>
      </c>
      <c r="F163" s="1046">
        <v>0.0003453081368849732</v>
      </c>
      <c r="G163" s="127">
        <f>'[2]US'!$J$154</f>
        <v>100</v>
      </c>
      <c r="H163" s="127">
        <f>'[2]US'!$O$154</f>
        <v>100</v>
      </c>
      <c r="I163" s="118">
        <f>'[2]US'!Y154</f>
        <v>150</v>
      </c>
      <c r="J163" s="127">
        <f>'[2]US2'!$J$154</f>
        <v>100</v>
      </c>
      <c r="M163" s="1087"/>
    </row>
    <row r="164" spans="1:13" ht="11.25" customHeight="1">
      <c r="A164" s="1037" t="s">
        <v>1599</v>
      </c>
      <c r="B164" s="1043"/>
      <c r="C164" s="1111"/>
      <c r="D164" s="1112" t="s">
        <v>1905</v>
      </c>
      <c r="F164" s="1053">
        <v>0.00030215196925793933</v>
      </c>
      <c r="G164" s="127">
        <f>'[2]US'!$J$155</f>
        <v>100</v>
      </c>
      <c r="H164" s="127">
        <f>'[2]US'!$O$155</f>
        <v>100</v>
      </c>
      <c r="I164" s="118">
        <f>'[2]US'!Y155</f>
        <v>347.3684210526316</v>
      </c>
      <c r="J164" s="127">
        <f>'[2]US2'!$J$155</f>
        <v>100</v>
      </c>
      <c r="M164" s="1087"/>
    </row>
    <row r="165" spans="1:13" ht="11.25" customHeight="1">
      <c r="A165" s="1020"/>
      <c r="B165" s="1043">
        <f>+B163+1</f>
        <v>112</v>
      </c>
      <c r="C165" s="1107" t="s">
        <v>1600</v>
      </c>
      <c r="D165" s="1117" t="s">
        <v>1906</v>
      </c>
      <c r="E165" s="80">
        <v>1205</v>
      </c>
      <c r="F165" s="1046">
        <v>0.00030215196925793933</v>
      </c>
      <c r="G165" s="127">
        <f>'[2]US'!$J$156</f>
        <v>100</v>
      </c>
      <c r="H165" s="127">
        <f>'[2]US'!$O$156</f>
        <v>100</v>
      </c>
      <c r="I165" s="118">
        <f>'[2]US'!Y156</f>
        <v>347.3684210526316</v>
      </c>
      <c r="J165" s="127">
        <f>'[2]US2'!$J$156</f>
        <v>100</v>
      </c>
      <c r="M165" s="1093"/>
    </row>
    <row r="166" spans="1:13" ht="11.25" customHeight="1">
      <c r="A166" s="1037" t="s">
        <v>1601</v>
      </c>
      <c r="B166" s="1043"/>
      <c r="C166" s="1111"/>
      <c r="D166" s="1112" t="s">
        <v>1907</v>
      </c>
      <c r="F166" s="1053">
        <v>0.0019782222799892826</v>
      </c>
      <c r="G166" s="127">
        <f>'[2]US'!$J$157</f>
        <v>100</v>
      </c>
      <c r="H166" s="127">
        <f>'[2]US'!$O$157</f>
        <v>100</v>
      </c>
      <c r="I166" s="118">
        <f>'[2]US'!Y157</f>
        <v>159.34276329482395</v>
      </c>
      <c r="J166" s="127">
        <f>'[2]US2'!$J$157</f>
        <v>100</v>
      </c>
      <c r="M166" s="1087"/>
    </row>
    <row r="167" spans="1:13" ht="11.25" customHeight="1">
      <c r="A167" s="1020"/>
      <c r="B167" s="161">
        <f>+B165+1</f>
        <v>113</v>
      </c>
      <c r="C167" s="1107" t="s">
        <v>1602</v>
      </c>
      <c r="D167" s="1117" t="s">
        <v>1908</v>
      </c>
      <c r="E167" s="80">
        <v>1201</v>
      </c>
      <c r="F167" s="1046">
        <v>0.0003924624235837215</v>
      </c>
      <c r="G167" s="127">
        <f>'[2]US'!$J$158</f>
        <v>100</v>
      </c>
      <c r="H167" s="127">
        <f>'[2]US'!$O$158</f>
        <v>100</v>
      </c>
      <c r="I167" s="118">
        <f>'[2]US'!Y158</f>
        <v>222.00000000000003</v>
      </c>
      <c r="J167" s="127">
        <f>'[2]US2'!$J$158</f>
        <v>100</v>
      </c>
      <c r="M167" s="1087"/>
    </row>
    <row r="168" spans="1:13" ht="11.25" customHeight="1">
      <c r="A168" s="1020"/>
      <c r="B168" s="161">
        <f>+B167+1</f>
        <v>114</v>
      </c>
      <c r="C168" s="1107" t="s">
        <v>1909</v>
      </c>
      <c r="D168" s="1045" t="s">
        <v>1910</v>
      </c>
      <c r="E168" s="80">
        <v>1202</v>
      </c>
      <c r="F168" s="1046">
        <v>0.001585759856405561</v>
      </c>
      <c r="G168" s="127">
        <f>'[2]US'!$J$159</f>
        <v>100</v>
      </c>
      <c r="H168" s="127">
        <f>'[2]US'!$O$159</f>
        <v>100</v>
      </c>
      <c r="I168" s="118">
        <f>'[2]US'!Y159</f>
        <v>143.83561643835617</v>
      </c>
      <c r="J168" s="127">
        <f>'[2]US2'!$J$159</f>
        <v>100</v>
      </c>
      <c r="M168" s="1093"/>
    </row>
    <row r="169" spans="1:13" ht="11.25" customHeight="1">
      <c r="A169" s="1118" t="s">
        <v>1603</v>
      </c>
      <c r="C169" s="1111"/>
      <c r="D169" s="1117" t="s">
        <v>1911</v>
      </c>
      <c r="E169" s="1056"/>
      <c r="F169" s="1074">
        <v>0.03959845900982958</v>
      </c>
      <c r="G169" s="127">
        <f>'[2]US'!$J$160</f>
        <v>106.10686131822888</v>
      </c>
      <c r="H169" s="127">
        <f>'[2]US'!$O$160</f>
        <v>99.99999999999999</v>
      </c>
      <c r="I169" s="118">
        <f>'[2]US'!Y160</f>
        <v>181.27481156965635</v>
      </c>
      <c r="J169" s="127">
        <f>'[2]US2'!$J$160</f>
        <v>99.99999999999999</v>
      </c>
      <c r="M169" s="1087"/>
    </row>
    <row r="170" spans="1:13" ht="11.25" customHeight="1">
      <c r="A170" s="1123" t="s">
        <v>1604</v>
      </c>
      <c r="B170" s="1123"/>
      <c r="C170" s="1123"/>
      <c r="D170" s="1123"/>
      <c r="E170" s="1123"/>
      <c r="F170" s="1053">
        <v>0.016768193700986027</v>
      </c>
      <c r="G170" s="127">
        <f>'[2]US'!$J$161</f>
        <v>114.4214876033058</v>
      </c>
      <c r="H170" s="127">
        <f>'[2]US'!$O$161</f>
        <v>100</v>
      </c>
      <c r="I170" s="118">
        <f>'[2]US'!Y161</f>
        <v>145.73684210526315</v>
      </c>
      <c r="J170" s="127">
        <f>'[2]US2'!$J$161</f>
        <v>100</v>
      </c>
      <c r="M170" s="1093"/>
    </row>
    <row r="171" spans="1:13" ht="11.25" customHeight="1">
      <c r="A171" s="1023"/>
      <c r="B171" s="1124">
        <f>+B168+1</f>
        <v>115</v>
      </c>
      <c r="C171" s="1107" t="s">
        <v>1605</v>
      </c>
      <c r="D171" s="1045" t="s">
        <v>1912</v>
      </c>
      <c r="E171" s="80">
        <v>1209</v>
      </c>
      <c r="F171" s="1046">
        <v>0.007545687165443712</v>
      </c>
      <c r="G171" s="127">
        <f>'[2]US'!$J$162</f>
        <v>120.93663911845731</v>
      </c>
      <c r="H171" s="127">
        <f>'[2]US'!$O$162</f>
        <v>100</v>
      </c>
      <c r="I171" s="118">
        <f>'[2]US'!Y162</f>
        <v>154.03508771929825</v>
      </c>
      <c r="J171" s="127">
        <f>'[2]US2'!$J$162</f>
        <v>100</v>
      </c>
      <c r="M171" s="1087"/>
    </row>
    <row r="172" spans="1:13" ht="11.25" customHeight="1">
      <c r="A172" s="1023"/>
      <c r="B172" s="1124">
        <f>+B171+1</f>
        <v>116</v>
      </c>
      <c r="C172" s="1107" t="s">
        <v>1606</v>
      </c>
      <c r="D172" s="1045" t="s">
        <v>1913</v>
      </c>
      <c r="E172" s="80">
        <v>1209</v>
      </c>
      <c r="F172" s="1046">
        <v>0.009222506535542315</v>
      </c>
      <c r="G172" s="127">
        <f>'[2]US'!$J$163</f>
        <v>109.09090909090911</v>
      </c>
      <c r="H172" s="127">
        <f>'[2]US'!$O$163</f>
        <v>100</v>
      </c>
      <c r="I172" s="118">
        <f>'[2]US'!Y163</f>
        <v>138.94736842105263</v>
      </c>
      <c r="J172" s="127">
        <f>'[2]US2'!$J$163</f>
        <v>100</v>
      </c>
      <c r="M172" s="1087"/>
    </row>
    <row r="173" spans="1:10" ht="11.25" customHeight="1">
      <c r="A173" s="1037" t="s">
        <v>1607</v>
      </c>
      <c r="B173" s="1043"/>
      <c r="C173" s="1107"/>
      <c r="D173" s="1117" t="s">
        <v>1914</v>
      </c>
      <c r="F173" s="1053">
        <v>0.02249662227230899</v>
      </c>
      <c r="G173" s="127">
        <f>'[2]US'!$J$164</f>
        <v>100</v>
      </c>
      <c r="H173" s="127">
        <f>'[2]US'!$O$164</f>
        <v>100</v>
      </c>
      <c r="I173" s="118">
        <f>'[2]US'!Y164</f>
        <v>208.33333333333337</v>
      </c>
      <c r="J173" s="127">
        <f>'[2]US2'!$J$164</f>
        <v>100</v>
      </c>
    </row>
    <row r="174" spans="2:13" ht="11.25" customHeight="1">
      <c r="B174" s="1043">
        <f>+B172+1</f>
        <v>117</v>
      </c>
      <c r="C174" s="1107" t="s">
        <v>1608</v>
      </c>
      <c r="D174" s="1117" t="s">
        <v>1915</v>
      </c>
      <c r="E174" s="80">
        <v>1210</v>
      </c>
      <c r="F174" s="1046">
        <v>0.02249662227230899</v>
      </c>
      <c r="G174" s="127">
        <f>'[2]US'!$J$165</f>
        <v>100</v>
      </c>
      <c r="H174" s="127">
        <f>'[2]US'!$O$165</f>
        <v>100</v>
      </c>
      <c r="I174" s="118">
        <f>'[2]US'!Y165</f>
        <v>208.33333333333334</v>
      </c>
      <c r="J174" s="127">
        <f>'[2]US2'!$J$165</f>
        <v>100</v>
      </c>
      <c r="M174" s="1093"/>
    </row>
    <row r="175" spans="2:13" ht="11.25" customHeight="1">
      <c r="B175" s="1043">
        <f>+B174+1</f>
        <v>118</v>
      </c>
      <c r="C175" s="1107" t="s">
        <v>1609</v>
      </c>
      <c r="D175" s="1117" t="s">
        <v>1916</v>
      </c>
      <c r="E175" s="80">
        <v>1212</v>
      </c>
      <c r="F175" s="1046">
        <v>0</v>
      </c>
      <c r="G175" s="127">
        <f>'[2]US'!$J$166</f>
        <v>100</v>
      </c>
      <c r="H175" s="127">
        <f>'[2]US'!$O$166</f>
        <v>100</v>
      </c>
      <c r="I175" s="118">
        <f>'[2]US'!Y166</f>
        <v>109.8901098901099</v>
      </c>
      <c r="J175" s="127">
        <f>'[2]US2'!$J$166</f>
        <v>100</v>
      </c>
      <c r="M175" s="1087"/>
    </row>
    <row r="176" spans="1:10" ht="10.5" customHeight="1">
      <c r="A176" s="1037" t="s">
        <v>1610</v>
      </c>
      <c r="B176" s="1043"/>
      <c r="C176" s="1107"/>
      <c r="D176" s="1117" t="s">
        <v>1917</v>
      </c>
      <c r="F176" s="1053">
        <v>0.00033364303653455967</v>
      </c>
      <c r="G176" s="127">
        <f>'[2]US'!$J$167</f>
        <v>100</v>
      </c>
      <c r="H176" s="127">
        <f>'[2]US'!$O$167</f>
        <v>100</v>
      </c>
      <c r="I176" s="118">
        <f>'[2]US'!Y167</f>
        <v>142.85714285714286</v>
      </c>
      <c r="J176" s="127">
        <f>'[2]US2'!$J$167</f>
        <v>100</v>
      </c>
    </row>
    <row r="177" spans="2:10" ht="12.75" customHeight="1">
      <c r="B177" s="1043">
        <f>+B175+1</f>
        <v>119</v>
      </c>
      <c r="C177" s="1107" t="s">
        <v>1611</v>
      </c>
      <c r="D177" s="1117" t="s">
        <v>1918</v>
      </c>
      <c r="E177" s="80">
        <v>1204</v>
      </c>
      <c r="F177" s="1046">
        <v>0.00033364303653455967</v>
      </c>
      <c r="G177" s="127">
        <f>'[2]US'!$J$168</f>
        <v>100</v>
      </c>
      <c r="H177" s="127">
        <f>'[2]US'!$O$168</f>
        <v>100</v>
      </c>
      <c r="I177" s="118">
        <f>'[2]US'!Y168</f>
        <v>142.85714285714286</v>
      </c>
      <c r="J177" s="127">
        <f>'[2]US2'!$J$168</f>
        <v>100</v>
      </c>
    </row>
    <row r="178" spans="1:10" ht="18.75">
      <c r="A178" s="1125" t="s">
        <v>1612</v>
      </c>
      <c r="B178" s="1125"/>
      <c r="C178" s="1125"/>
      <c r="D178" s="1117" t="s">
        <v>1919</v>
      </c>
      <c r="F178" s="1076">
        <v>0.047089317263832906</v>
      </c>
      <c r="G178" s="127">
        <f>'[2]US'!$J$169</f>
        <v>112.24901946033641</v>
      </c>
      <c r="H178" s="127">
        <f>'[2]US'!$O$169</f>
        <v>109.67287940186812</v>
      </c>
      <c r="I178" s="118">
        <f>'[2]US'!Y169</f>
        <v>193.96765425279247</v>
      </c>
      <c r="J178" s="127">
        <f>'[2]US2'!$J$169</f>
        <v>100.28990384467696</v>
      </c>
    </row>
    <row r="179" spans="1:10" ht="16.5" customHeight="1">
      <c r="A179" s="1126" t="s">
        <v>1613</v>
      </c>
      <c r="B179" s="1126"/>
      <c r="C179" s="1126"/>
      <c r="D179" s="1126"/>
      <c r="E179" s="1126"/>
      <c r="F179" s="1074">
        <v>0.0184138665475986</v>
      </c>
      <c r="G179" s="127">
        <f>'[2]US'!$J$170</f>
        <v>116.5241705523163</v>
      </c>
      <c r="H179" s="127">
        <f>'[2]US'!$O$170</f>
        <v>116.17461494893145</v>
      </c>
      <c r="I179" s="118">
        <f>'[2]US'!Y170</f>
        <v>224.79657655034356</v>
      </c>
      <c r="J179" s="127">
        <f>'[2]US2'!$J$170</f>
        <v>100.00000000000001</v>
      </c>
    </row>
    <row r="180" spans="1:10" ht="12.75">
      <c r="A180" s="1037" t="s">
        <v>1614</v>
      </c>
      <c r="C180" s="1107"/>
      <c r="D180" s="1117" t="s">
        <v>1920</v>
      </c>
      <c r="F180" s="1053">
        <v>0.012858068526370645</v>
      </c>
      <c r="G180" s="127">
        <f>'[2]US'!$J$171</f>
        <v>116.74373369249679</v>
      </c>
      <c r="H180" s="127">
        <f>'[2]US'!$O$171</f>
        <v>118.23786164416738</v>
      </c>
      <c r="I180" s="118">
        <f>'[2]US'!Y171</f>
        <v>242.95512891699278</v>
      </c>
      <c r="J180" s="127">
        <f>'[2]US2'!$J$171</f>
        <v>100</v>
      </c>
    </row>
    <row r="181" spans="2:10" ht="18.75" customHeight="1">
      <c r="B181" s="1043">
        <f>+B177+1</f>
        <v>120</v>
      </c>
      <c r="C181" s="1107" t="s">
        <v>1615</v>
      </c>
      <c r="D181" s="1117" t="s">
        <v>1921</v>
      </c>
      <c r="E181" s="80">
        <v>1121</v>
      </c>
      <c r="F181" s="1046">
        <v>0.0017221309942722404</v>
      </c>
      <c r="G181" s="127">
        <f>'[2]US'!$J$172</f>
        <v>106.66666666666667</v>
      </c>
      <c r="H181" s="127">
        <f>'[2]US'!$O$172</f>
        <v>106.66666666666667</v>
      </c>
      <c r="I181" s="118">
        <f>'[2]US'!Y172</f>
        <v>228.57142857142856</v>
      </c>
      <c r="J181" s="127">
        <f>'[2]US2'!$J$172</f>
        <v>100</v>
      </c>
    </row>
    <row r="182" spans="2:10" ht="12.75" customHeight="1">
      <c r="B182" s="1043">
        <f>+B181+1</f>
        <v>121</v>
      </c>
      <c r="C182" s="1107" t="s">
        <v>1616</v>
      </c>
      <c r="D182" s="1117" t="s">
        <v>1922</v>
      </c>
      <c r="E182" s="80">
        <v>1122</v>
      </c>
      <c r="F182" s="1046">
        <v>0.008778223197160992</v>
      </c>
      <c r="G182" s="127">
        <f>'[2]US'!$J$173</f>
        <v>118.18181818181819</v>
      </c>
      <c r="H182" s="127">
        <f>'[2]US'!$O$173</f>
        <v>120.37037037037037</v>
      </c>
      <c r="I182" s="118">
        <f>'[2]US'!Y173</f>
        <v>260</v>
      </c>
      <c r="J182" s="127">
        <f>'[2]US2'!$J$173</f>
        <v>100</v>
      </c>
    </row>
    <row r="183" spans="2:10" ht="12.75">
      <c r="B183" s="1043">
        <f>+B182+1</f>
        <v>122</v>
      </c>
      <c r="C183" s="1107" t="s">
        <v>1617</v>
      </c>
      <c r="D183" s="1117" t="s">
        <v>1923</v>
      </c>
      <c r="E183" s="80">
        <v>1126</v>
      </c>
      <c r="F183" s="1046">
        <v>0.0023577143349374136</v>
      </c>
      <c r="G183" s="127">
        <f>'[2]US'!$J$174</f>
        <v>118.75</v>
      </c>
      <c r="H183" s="127">
        <f>'[2]US'!$O$174</f>
        <v>118.75</v>
      </c>
      <c r="I183" s="118">
        <f>'[2]US'!Y174</f>
        <v>190</v>
      </c>
      <c r="J183" s="127">
        <f>'[2]US2'!$J$174</f>
        <v>100</v>
      </c>
    </row>
    <row r="184" spans="1:13" ht="15.75" customHeight="1">
      <c r="A184" s="1127" t="s">
        <v>1618</v>
      </c>
      <c r="B184" s="1128"/>
      <c r="C184" s="1129"/>
      <c r="D184" s="1130" t="s">
        <v>1924</v>
      </c>
      <c r="E184" s="1131"/>
      <c r="F184" s="1132">
        <v>0.005555798021227955</v>
      </c>
      <c r="G184" s="127">
        <f>'[2]US'!$J$175</f>
        <v>116.01602430734496</v>
      </c>
      <c r="H184" s="127">
        <f>'[2]US'!$O$175</f>
        <v>111.39953722062201</v>
      </c>
      <c r="I184" s="118">
        <f>'[2]US'!Y175</f>
        <v>182.77130677308466</v>
      </c>
      <c r="J184" s="127">
        <f>'[2]US2'!$J$175</f>
        <v>100.00000000000001</v>
      </c>
      <c r="M184" s="1087"/>
    </row>
    <row r="185" spans="2:13" ht="19.5" customHeight="1">
      <c r="B185" s="161">
        <f>+B183+1</f>
        <v>123</v>
      </c>
      <c r="C185" s="1084" t="s">
        <v>1619</v>
      </c>
      <c r="D185" s="1045" t="s">
        <v>1925</v>
      </c>
      <c r="E185" s="80">
        <v>1014</v>
      </c>
      <c r="F185" s="1046">
        <v>0.0025634998753932972</v>
      </c>
      <c r="G185" s="127">
        <f>'[2]US'!$J$176</f>
        <v>124.70588235294117</v>
      </c>
      <c r="H185" s="127">
        <f>'[2]US'!$O$176</f>
        <v>124.70588235294117</v>
      </c>
      <c r="I185" s="118">
        <f>'[2]US'!Y176</f>
        <v>194.4954128440367</v>
      </c>
      <c r="J185" s="127">
        <f>'[2]US2'!$J$176</f>
        <v>100</v>
      </c>
      <c r="M185" s="1121"/>
    </row>
    <row r="186" spans="2:13" ht="16.5" customHeight="1">
      <c r="B186" s="1060">
        <f>+B185+1</f>
        <v>124</v>
      </c>
      <c r="C186" s="1091" t="s">
        <v>1620</v>
      </c>
      <c r="D186" s="1133" t="s">
        <v>1926</v>
      </c>
      <c r="E186" s="85">
        <v>1015</v>
      </c>
      <c r="F186" s="1063">
        <v>0.0029922981458346577</v>
      </c>
      <c r="G186" s="1064">
        <f>'[2]US'!$J$177</f>
        <v>108.57142857142857</v>
      </c>
      <c r="H186" s="1064">
        <f>'[2]US'!$O$177</f>
        <v>100</v>
      </c>
      <c r="I186" s="1064">
        <f>'[2]US'!Y177</f>
        <v>172.72727272727272</v>
      </c>
      <c r="J186" s="1064">
        <f>'[2]US2'!$J$177</f>
        <v>100</v>
      </c>
      <c r="M186" s="1114"/>
    </row>
    <row r="187" spans="3:13" ht="12.75">
      <c r="C187" s="1065" t="s">
        <v>1807</v>
      </c>
      <c r="F187" s="1046"/>
      <c r="G187" s="127"/>
      <c r="H187" s="127"/>
      <c r="I187" s="127"/>
      <c r="J187" s="127"/>
      <c r="M187" s="1134"/>
    </row>
    <row r="188" spans="1:13" ht="12.75">
      <c r="A188" s="116"/>
      <c r="B188" s="1066"/>
      <c r="C188" s="1031" t="s">
        <v>1758</v>
      </c>
      <c r="D188" s="1067" t="s">
        <v>1759</v>
      </c>
      <c r="F188" s="1046"/>
      <c r="G188" s="1033" t="s">
        <v>1764</v>
      </c>
      <c r="H188" s="1033" t="s">
        <v>1764</v>
      </c>
      <c r="I188" s="1033" t="s">
        <v>1764</v>
      </c>
      <c r="J188" s="1033" t="s">
        <v>1764</v>
      </c>
      <c r="K188" s="415"/>
      <c r="M188" s="1087"/>
    </row>
    <row r="189" spans="1:13" ht="12.75">
      <c r="A189" s="116"/>
      <c r="B189" s="969"/>
      <c r="C189" s="1034"/>
      <c r="D189" s="1068"/>
      <c r="F189" s="1046"/>
      <c r="G189" s="1036" t="s">
        <v>1808</v>
      </c>
      <c r="H189" s="1036" t="s">
        <v>1762</v>
      </c>
      <c r="I189" s="1036" t="s">
        <v>1763</v>
      </c>
      <c r="J189" s="1036" t="s">
        <v>1762</v>
      </c>
      <c r="K189" s="415"/>
      <c r="M189" s="1087"/>
    </row>
    <row r="190" spans="1:13" ht="12.75">
      <c r="A190" s="1135" t="s">
        <v>1621</v>
      </c>
      <c r="B190" s="1136"/>
      <c r="C190" s="1137"/>
      <c r="D190" s="1138" t="s">
        <v>1927</v>
      </c>
      <c r="E190" s="1139"/>
      <c r="F190" s="1140">
        <v>0.004920332272300185</v>
      </c>
      <c r="G190" s="127">
        <f>'[2]US'!$J$178</f>
        <v>115.40714654745211</v>
      </c>
      <c r="H190" s="127">
        <f>'[2]US'!$O$178</f>
        <v>110.656114583658</v>
      </c>
      <c r="I190" s="192">
        <f>'[2]US'!Y178</f>
        <v>146.3340191571057</v>
      </c>
      <c r="J190" s="127">
        <f>'[2]US2'!$J$178</f>
        <v>101.08826466596676</v>
      </c>
      <c r="M190" s="1141"/>
    </row>
    <row r="191" spans="1:13" ht="12" customHeight="1">
      <c r="A191" s="1037" t="s">
        <v>1622</v>
      </c>
      <c r="B191" s="1043"/>
      <c r="C191" s="1107"/>
      <c r="D191" s="1138" t="s">
        <v>1928</v>
      </c>
      <c r="F191" s="1053">
        <v>0.004920332272300185</v>
      </c>
      <c r="G191" s="127">
        <f>'[2]US'!$J$179</f>
        <v>115.40714654745211</v>
      </c>
      <c r="H191" s="127">
        <f>'[2]US'!$O$179</f>
        <v>110.656114583658</v>
      </c>
      <c r="I191" s="118">
        <f>'[2]US'!Y179</f>
        <v>146.3340191571057</v>
      </c>
      <c r="J191" s="127">
        <f>'[2]US2'!$J$179</f>
        <v>101.08826466596676</v>
      </c>
      <c r="M191" s="1142"/>
    </row>
    <row r="192" spans="2:13" ht="12.75">
      <c r="B192" s="1043">
        <f>+B186+1</f>
        <v>125</v>
      </c>
      <c r="C192" s="1084" t="s">
        <v>1623</v>
      </c>
      <c r="D192" s="1088" t="s">
        <v>1929</v>
      </c>
      <c r="E192" s="80">
        <v>1007</v>
      </c>
      <c r="F192" s="1046">
        <v>0.00127410647476543</v>
      </c>
      <c r="G192" s="127">
        <f>'[2]US'!$J$180</f>
        <v>131.8181818181818</v>
      </c>
      <c r="H192" s="127">
        <f>'[2]US'!$O$180</f>
        <v>111.53846153846155</v>
      </c>
      <c r="I192" s="118">
        <f>'[2]US'!Y180</f>
        <v>161.11111111111111</v>
      </c>
      <c r="J192" s="127">
        <f>'[2]US2'!$J$180</f>
        <v>100</v>
      </c>
      <c r="M192" s="1087"/>
    </row>
    <row r="193" spans="2:13" ht="12.75">
      <c r="B193" s="1043">
        <f>+B192+1</f>
        <v>126</v>
      </c>
      <c r="C193" s="1084" t="s">
        <v>1624</v>
      </c>
      <c r="D193" s="1088" t="s">
        <v>1930</v>
      </c>
      <c r="E193" s="80">
        <v>1008</v>
      </c>
      <c r="F193" s="1046">
        <v>0.0007496473259464344</v>
      </c>
      <c r="G193" s="127">
        <f>'[2]US'!$J$181</f>
        <v>100</v>
      </c>
      <c r="H193" s="127">
        <f>'[2]US'!$O$181</f>
        <v>107.14285714285714</v>
      </c>
      <c r="I193" s="118">
        <f>'[2]US'!Y181</f>
        <v>115.38461538461537</v>
      </c>
      <c r="J193" s="127">
        <f>'[2]US2'!$J$181</f>
        <v>107.14285714285714</v>
      </c>
      <c r="M193" s="1087"/>
    </row>
    <row r="194" spans="2:13" ht="12.75">
      <c r="B194" s="1043">
        <f>+B193+1</f>
        <v>127</v>
      </c>
      <c r="C194" s="1084" t="s">
        <v>1625</v>
      </c>
      <c r="D194" s="1045" t="s">
        <v>1931</v>
      </c>
      <c r="E194" s="80">
        <v>1010</v>
      </c>
      <c r="F194" s="1046">
        <v>0.002751940634582185</v>
      </c>
      <c r="G194" s="127">
        <f>'[2]US'!$J$182</f>
        <v>111.76470588235294</v>
      </c>
      <c r="H194" s="127">
        <f>'[2]US'!$O$182</f>
        <v>111.76470588235294</v>
      </c>
      <c r="I194" s="118">
        <f>'[2]US'!Y182</f>
        <v>146.15384615384613</v>
      </c>
      <c r="J194" s="127">
        <f>'[2]US2'!$J$182</f>
        <v>100</v>
      </c>
      <c r="M194" s="1143"/>
    </row>
    <row r="195" spans="2:13" ht="12.75">
      <c r="B195" s="1043">
        <f>+B194+1</f>
        <v>128</v>
      </c>
      <c r="C195" s="1084" t="s">
        <v>1626</v>
      </c>
      <c r="D195" s="1088" t="s">
        <v>1932</v>
      </c>
      <c r="E195" s="80">
        <v>1013</v>
      </c>
      <c r="F195" s="1046">
        <v>0.00014463783700613555</v>
      </c>
      <c r="G195" s="127">
        <f>'[2]US'!$J$183</f>
        <v>120</v>
      </c>
      <c r="H195" s="127">
        <f>'[2]US'!$O$183</f>
        <v>100</v>
      </c>
      <c r="I195" s="118">
        <f>'[2]US'!Y183</f>
        <v>180</v>
      </c>
      <c r="J195" s="127">
        <f>'[2]US2'!$J$183</f>
        <v>100</v>
      </c>
      <c r="M195" s="1093"/>
    </row>
    <row r="196" spans="1:10" ht="12.75">
      <c r="A196" s="1073" t="s">
        <v>1627</v>
      </c>
      <c r="C196" s="1107"/>
      <c r="D196" s="1117" t="s">
        <v>1933</v>
      </c>
      <c r="F196" s="1074">
        <v>0.004248001513696462</v>
      </c>
      <c r="G196" s="127">
        <f>'[2]US'!$J$184</f>
        <v>121.80962203886078</v>
      </c>
      <c r="H196" s="127">
        <f>'[2]US'!$O$184</f>
        <v>110.16147635524798</v>
      </c>
      <c r="I196" s="118">
        <f>'[2]US'!Y184</f>
        <v>149.44136052418463</v>
      </c>
      <c r="J196" s="127">
        <f>'[2]US2'!$J$184</f>
        <v>99.99999999999999</v>
      </c>
    </row>
    <row r="197" spans="1:10" ht="10.5" customHeight="1">
      <c r="A197" s="1123" t="s">
        <v>1628</v>
      </c>
      <c r="B197" s="1123"/>
      <c r="C197" s="1123"/>
      <c r="D197" s="1123"/>
      <c r="E197" s="1123"/>
      <c r="F197" s="1053">
        <v>0.004248001513696462</v>
      </c>
      <c r="G197" s="127">
        <f>'[2]US'!$J$185</f>
        <v>121.80962203886078</v>
      </c>
      <c r="H197" s="127">
        <f>'[2]US'!$O$185</f>
        <v>110.16147635524798</v>
      </c>
      <c r="I197" s="118">
        <f>'[2]US'!Y185</f>
        <v>149.44136052418463</v>
      </c>
      <c r="J197" s="127">
        <f>'[2]US2'!$J$185</f>
        <v>99.99999999999999</v>
      </c>
    </row>
    <row r="198" spans="2:13" ht="12.75">
      <c r="B198" s="161">
        <f>+B195+1</f>
        <v>129</v>
      </c>
      <c r="C198" s="1107" t="s">
        <v>1629</v>
      </c>
      <c r="D198" s="1117" t="s">
        <v>1934</v>
      </c>
      <c r="E198" s="80">
        <v>1101</v>
      </c>
      <c r="F198" s="1046">
        <v>0.0025899580163090538</v>
      </c>
      <c r="G198" s="127">
        <f>'[2]US'!$J$186</f>
        <v>134.6153846153846</v>
      </c>
      <c r="H198" s="127">
        <f>'[2]US'!$O$186</f>
        <v>116.66666666666667</v>
      </c>
      <c r="I198" s="118">
        <f>'[2]US'!Y186</f>
        <v>148.93617021276594</v>
      </c>
      <c r="J198" s="127">
        <f>'[2]US2'!$J$186</f>
        <v>100</v>
      </c>
      <c r="M198" s="1087"/>
    </row>
    <row r="199" spans="1:13" ht="12.75">
      <c r="A199" s="1022"/>
      <c r="B199" s="1094">
        <f>+B198+1</f>
        <v>130</v>
      </c>
      <c r="C199" s="1120" t="s">
        <v>1630</v>
      </c>
      <c r="D199" s="1144" t="s">
        <v>1935</v>
      </c>
      <c r="E199" s="1097">
        <v>1102</v>
      </c>
      <c r="F199" s="1046">
        <v>0.0006996708375500054</v>
      </c>
      <c r="G199" s="127">
        <f>'[2]US'!$J$187</f>
        <v>100</v>
      </c>
      <c r="H199" s="127">
        <f>'[2]US'!$O$187</f>
        <v>100</v>
      </c>
      <c r="I199" s="118">
        <f>'[2]US'!Y187</f>
        <v>130</v>
      </c>
      <c r="J199" s="127">
        <f>'[2]US2'!$J$187</f>
        <v>100</v>
      </c>
      <c r="M199" s="1087"/>
    </row>
    <row r="200" spans="2:13" ht="12.75">
      <c r="B200" s="161">
        <f>+B199+1</f>
        <v>131</v>
      </c>
      <c r="C200" s="1107" t="s">
        <v>1631</v>
      </c>
      <c r="D200" s="1117" t="s">
        <v>1936</v>
      </c>
      <c r="E200" s="80">
        <v>1106</v>
      </c>
      <c r="F200" s="1046">
        <v>0.0009583726598374024</v>
      </c>
      <c r="G200" s="127">
        <f>'[2]US'!$J$188</f>
        <v>103.125</v>
      </c>
      <c r="H200" s="127">
        <f>'[2]US'!$O$188</f>
        <v>100</v>
      </c>
      <c r="I200" s="118">
        <f>'[2]US'!Y188</f>
        <v>165</v>
      </c>
      <c r="J200" s="127">
        <f>'[2]US2'!$J$188</f>
        <v>100</v>
      </c>
      <c r="M200" s="1114"/>
    </row>
    <row r="201" spans="1:13" ht="12.75">
      <c r="A201" s="1122" t="s">
        <v>1632</v>
      </c>
      <c r="B201" s="1122"/>
      <c r="C201" s="1122"/>
      <c r="D201" s="1117" t="s">
        <v>1937</v>
      </c>
      <c r="F201" s="1074">
        <v>0.0026647463612975916</v>
      </c>
      <c r="G201" s="127">
        <f>'[2]US'!$J$189</f>
        <v>129.7654608534965</v>
      </c>
      <c r="H201" s="127">
        <f>'[2]US'!$O$189</f>
        <v>112.35719296164936</v>
      </c>
      <c r="I201" s="118">
        <f>'[2]US'!Y189</f>
        <v>209.71463072032333</v>
      </c>
      <c r="J201" s="127">
        <f>'[2]US2'!$J$189</f>
        <v>103.11352347890896</v>
      </c>
      <c r="M201" s="1093"/>
    </row>
    <row r="202" spans="1:13" ht="12.75">
      <c r="A202" s="1037" t="s">
        <v>1633</v>
      </c>
      <c r="B202" s="1043"/>
      <c r="C202" s="1107"/>
      <c r="D202" s="1117" t="s">
        <v>1938</v>
      </c>
      <c r="F202" s="1053">
        <v>0.0026647463612975916</v>
      </c>
      <c r="G202" s="127">
        <f>'[2]US'!$J$190</f>
        <v>129.7654608534965</v>
      </c>
      <c r="H202" s="127">
        <f>'[2]US'!$O$190</f>
        <v>112.35719296164936</v>
      </c>
      <c r="I202" s="118">
        <f>'[2]US'!Y190</f>
        <v>209.71463072032333</v>
      </c>
      <c r="J202" s="127">
        <f>'[2]US2'!$J$190</f>
        <v>103.11352347890896</v>
      </c>
      <c r="M202" s="1087"/>
    </row>
    <row r="203" spans="2:13" ht="12.75">
      <c r="B203" s="1043">
        <f>+B200+1</f>
        <v>132</v>
      </c>
      <c r="C203" s="1084" t="s">
        <v>1634</v>
      </c>
      <c r="D203" s="1045" t="s">
        <v>1939</v>
      </c>
      <c r="E203" s="80">
        <v>1003</v>
      </c>
      <c r="F203" s="1046">
        <v>0.0008593016210750697</v>
      </c>
      <c r="G203" s="127">
        <f>'[2]US'!$J$191</f>
        <v>122.22222222222223</v>
      </c>
      <c r="H203" s="127">
        <f>'[2]US'!$O$191</f>
        <v>122.22222222222223</v>
      </c>
      <c r="I203" s="118">
        <f>'[2]US'!Y191</f>
        <v>157.14285714285714</v>
      </c>
      <c r="J203" s="127">
        <f>'[2]US2'!$J$191</f>
        <v>100</v>
      </c>
      <c r="M203" s="1145"/>
    </row>
    <row r="204" spans="2:13" ht="12.75">
      <c r="B204" s="1043">
        <f>+B203+1</f>
        <v>133</v>
      </c>
      <c r="C204" s="1084" t="s">
        <v>1635</v>
      </c>
      <c r="D204" s="1045" t="s">
        <v>1940</v>
      </c>
      <c r="E204" s="80">
        <v>1004</v>
      </c>
      <c r="F204" s="1046">
        <v>0.0007467075325113502</v>
      </c>
      <c r="G204" s="127">
        <f>'[2]US'!$J$192</f>
        <v>109.75609756097562</v>
      </c>
      <c r="H204" s="127">
        <f>'[2]US'!$O$192</f>
        <v>113.63636363636364</v>
      </c>
      <c r="I204" s="118">
        <f>'[2]US'!Y192</f>
        <v>227.27272727272728</v>
      </c>
      <c r="J204" s="127">
        <f>'[2]US2'!$J$192</f>
        <v>111.11111111111111</v>
      </c>
      <c r="M204" s="1087"/>
    </row>
    <row r="205" spans="2:13" ht="15.75" customHeight="1">
      <c r="B205" s="1043">
        <f>+B204+1</f>
        <v>134</v>
      </c>
      <c r="C205" s="1084" t="s">
        <v>1636</v>
      </c>
      <c r="D205" s="1045" t="s">
        <v>1941</v>
      </c>
      <c r="E205" s="80">
        <v>1005</v>
      </c>
      <c r="F205" s="1046">
        <v>0.001058737207711172</v>
      </c>
      <c r="G205" s="127">
        <f>'[2]US'!$J$193</f>
        <v>150</v>
      </c>
      <c r="H205" s="127">
        <f>'[2]US'!$O$193</f>
        <v>103.44827586206897</v>
      </c>
      <c r="I205" s="118">
        <f>'[2]US'!Y193</f>
        <v>240</v>
      </c>
      <c r="J205" s="127">
        <f>'[2]US2'!$J$193</f>
        <v>100</v>
      </c>
      <c r="M205" s="1114"/>
    </row>
    <row r="206" spans="1:13" ht="15" customHeight="1">
      <c r="A206" s="1126" t="s">
        <v>1637</v>
      </c>
      <c r="B206" s="1126"/>
      <c r="C206" s="1126"/>
      <c r="D206" s="1126"/>
      <c r="E206" s="1126"/>
      <c r="F206" s="1074">
        <v>0.0030677332453789147</v>
      </c>
      <c r="G206" s="127">
        <f>'[2]US'!$J$194</f>
        <v>100</v>
      </c>
      <c r="H206" s="127">
        <f>'[2]US'!$O$194</f>
        <v>100</v>
      </c>
      <c r="I206" s="118">
        <f>'[2]US'!Y194</f>
        <v>151.83226004293164</v>
      </c>
      <c r="J206" s="127">
        <f>'[2]US2'!$J$194</f>
        <v>100</v>
      </c>
      <c r="M206" s="1093"/>
    </row>
    <row r="207" spans="1:13" ht="12" customHeight="1">
      <c r="A207" s="1037" t="s">
        <v>1638</v>
      </c>
      <c r="C207" s="1107"/>
      <c r="D207" s="1117" t="s">
        <v>1942</v>
      </c>
      <c r="F207" s="1053">
        <v>0.0030677332453789147</v>
      </c>
      <c r="G207" s="127">
        <f>'[2]US'!$J$195</f>
        <v>100</v>
      </c>
      <c r="H207" s="127">
        <f>'[2]US'!$O$195</f>
        <v>100</v>
      </c>
      <c r="I207" s="118">
        <f>'[2]US'!Y195</f>
        <v>151.83226004293164</v>
      </c>
      <c r="J207" s="127">
        <f>'[2]US2'!$J$195</f>
        <v>100</v>
      </c>
      <c r="M207" s="1087"/>
    </row>
    <row r="208" spans="2:13" ht="12" customHeight="1">
      <c r="B208" s="161">
        <f>+B205+1</f>
        <v>135</v>
      </c>
      <c r="C208" s="1107" t="s">
        <v>1639</v>
      </c>
      <c r="D208" s="1117" t="s">
        <v>1943</v>
      </c>
      <c r="E208" s="80">
        <v>1108</v>
      </c>
      <c r="F208" s="1046">
        <v>0.0022754001187550595</v>
      </c>
      <c r="G208" s="127">
        <f>'[2]US'!$J$196</f>
        <v>100</v>
      </c>
      <c r="H208" s="127">
        <f>'[2]US'!$O$196</f>
        <v>100</v>
      </c>
      <c r="I208" s="118">
        <f>'[2]US'!Y196</f>
        <v>146.66666666666666</v>
      </c>
      <c r="J208" s="127">
        <f>'[2]US2'!$J$196</f>
        <v>100</v>
      </c>
      <c r="M208" s="1087"/>
    </row>
    <row r="209" spans="2:13" ht="12" customHeight="1">
      <c r="B209" s="161">
        <f>+B208+1</f>
        <v>136</v>
      </c>
      <c r="C209" s="1107" t="s">
        <v>1640</v>
      </c>
      <c r="D209" s="1117" t="s">
        <v>1944</v>
      </c>
      <c r="E209" s="80">
        <v>806</v>
      </c>
      <c r="F209" s="1046">
        <v>0.0007923331266238552</v>
      </c>
      <c r="G209" s="127">
        <f>'[2]US'!$J$197</f>
        <v>100</v>
      </c>
      <c r="H209" s="127">
        <f>'[2]US'!$O$197</f>
        <v>100</v>
      </c>
      <c r="I209" s="118">
        <f>'[2]US'!Y197</f>
        <v>166.66666666666669</v>
      </c>
      <c r="J209" s="127">
        <f>'[2]US2'!$J$197</f>
        <v>100</v>
      </c>
      <c r="M209" s="1087"/>
    </row>
    <row r="210" spans="1:10" ht="12" customHeight="1">
      <c r="A210" s="1126" t="s">
        <v>1641</v>
      </c>
      <c r="B210" s="1126"/>
      <c r="C210" s="1126"/>
      <c r="D210" s="1126"/>
      <c r="E210" s="1126"/>
      <c r="F210" s="1074">
        <v>0.013774637323561156</v>
      </c>
      <c r="G210" s="127">
        <f>'[2]US'!$J$198</f>
        <v>101.79686043848002</v>
      </c>
      <c r="H210" s="127">
        <f>'[2]US'!$O$198</f>
        <v>102.11444474323348</v>
      </c>
      <c r="I210" s="118">
        <f>'[2]US'!Y198</f>
        <v>189.8397681161468</v>
      </c>
      <c r="J210" s="127">
        <f>'[2]US2'!$J$198</f>
        <v>99.99999999999999</v>
      </c>
    </row>
    <row r="211" spans="1:10" ht="12" customHeight="1">
      <c r="A211" s="1037" t="s">
        <v>1642</v>
      </c>
      <c r="C211" s="1107"/>
      <c r="D211" s="1117" t="s">
        <v>1945</v>
      </c>
      <c r="F211" s="1053">
        <v>0.013774637323561156</v>
      </c>
      <c r="G211" s="127">
        <f>'[2]US'!$J$199</f>
        <v>101.79686043848002</v>
      </c>
      <c r="H211" s="127">
        <f>'[2]US'!$O$199</f>
        <v>102.11444474323348</v>
      </c>
      <c r="I211" s="118">
        <f>'[2]US'!Y199</f>
        <v>189.8397681161468</v>
      </c>
      <c r="J211" s="127">
        <f>'[2]US2'!$J$199</f>
        <v>99.99999999999999</v>
      </c>
    </row>
    <row r="212" spans="2:10" ht="12" customHeight="1">
      <c r="B212" s="161">
        <f>+B209+1</f>
        <v>137</v>
      </c>
      <c r="C212" s="1084" t="s">
        <v>1643</v>
      </c>
      <c r="D212" s="1045" t="s">
        <v>1946</v>
      </c>
      <c r="E212" s="80">
        <v>818</v>
      </c>
      <c r="F212" s="1046">
        <v>0.0058251418957503565</v>
      </c>
      <c r="G212" s="127">
        <f>'[2]US'!$J$200</f>
        <v>105</v>
      </c>
      <c r="H212" s="127">
        <f>'[2]US'!$O$200</f>
        <v>105</v>
      </c>
      <c r="I212" s="118">
        <f>'[2]US'!Y200</f>
        <v>210</v>
      </c>
      <c r="J212" s="127">
        <f>'[2]US2'!$J$200</f>
        <v>100</v>
      </c>
    </row>
    <row r="213" spans="2:10" ht="12" customHeight="1">
      <c r="B213" s="161">
        <f>+B212+1</f>
        <v>138</v>
      </c>
      <c r="C213" s="1084" t="s">
        <v>1644</v>
      </c>
      <c r="D213" s="1045" t="s">
        <v>1947</v>
      </c>
      <c r="E213" s="80">
        <v>819</v>
      </c>
      <c r="F213" s="1046">
        <v>0.0029587845006746995</v>
      </c>
      <c r="G213" s="127">
        <f>'[2]US'!$J$201</f>
        <v>100</v>
      </c>
      <c r="H213" s="127">
        <f>'[2]US'!$O$201</f>
        <v>100</v>
      </c>
      <c r="I213" s="118">
        <f>'[2]US'!Y201</f>
        <v>140</v>
      </c>
      <c r="J213" s="127">
        <f>'[2]US2'!$J$201</f>
        <v>100</v>
      </c>
    </row>
    <row r="214" spans="2:13" ht="12" customHeight="1">
      <c r="B214" s="161">
        <f>+B213+1</f>
        <v>139</v>
      </c>
      <c r="C214" s="1084" t="s">
        <v>1645</v>
      </c>
      <c r="D214" s="1088" t="s">
        <v>1948</v>
      </c>
      <c r="E214" s="80">
        <v>820</v>
      </c>
      <c r="F214" s="1046">
        <v>0.0009085725590470784</v>
      </c>
      <c r="G214" s="127">
        <f>'[2]US'!$J$202</f>
        <v>95.18518518518519</v>
      </c>
      <c r="H214" s="127">
        <f>'[2]US'!$O$202</f>
        <v>100</v>
      </c>
      <c r="I214" s="118">
        <f>'[2]US'!Y202</f>
        <v>177.24137931034483</v>
      </c>
      <c r="J214" s="127">
        <f>'[2]US2'!$J$202</f>
        <v>100</v>
      </c>
      <c r="M214" s="1114"/>
    </row>
    <row r="215" spans="2:13" ht="12" customHeight="1">
      <c r="B215" s="161">
        <f>+B214+1</f>
        <v>140</v>
      </c>
      <c r="C215" s="1084" t="s">
        <v>1646</v>
      </c>
      <c r="D215" s="1045" t="s">
        <v>1949</v>
      </c>
      <c r="E215" s="80">
        <v>1214</v>
      </c>
      <c r="F215" s="1046">
        <v>0.002671037519248672</v>
      </c>
      <c r="G215" s="127">
        <f>'[2]US'!$J$203</f>
        <v>100</v>
      </c>
      <c r="H215" s="127">
        <f>'[2]US'!$O$203</f>
        <v>100</v>
      </c>
      <c r="I215" s="118">
        <f>'[2]US'!Y203</f>
        <v>200</v>
      </c>
      <c r="J215" s="127">
        <f>'[2]US2'!$J$203</f>
        <v>100</v>
      </c>
      <c r="M215" s="1093"/>
    </row>
    <row r="216" spans="2:13" ht="12" customHeight="1">
      <c r="B216" s="161">
        <f>+B215+1</f>
        <v>141</v>
      </c>
      <c r="C216" s="1084" t="s">
        <v>1647</v>
      </c>
      <c r="D216" s="1045" t="s">
        <v>1950</v>
      </c>
      <c r="E216" s="80">
        <v>1215</v>
      </c>
      <c r="F216" s="1046">
        <v>0.001411100848840347</v>
      </c>
      <c r="G216" s="127">
        <f>'[2]US'!$J$204</f>
        <v>100</v>
      </c>
      <c r="H216" s="127">
        <f>'[2]US'!$O$204</f>
        <v>100</v>
      </c>
      <c r="I216" s="118">
        <f>'[2]US'!Y204</f>
        <v>200</v>
      </c>
      <c r="J216" s="127">
        <f>'[2]US2'!$J$204</f>
        <v>100</v>
      </c>
      <c r="M216" s="1093"/>
    </row>
    <row r="217" spans="1:13" ht="12" customHeight="1">
      <c r="A217" s="160" t="s">
        <v>1648</v>
      </c>
      <c r="B217" s="1073"/>
      <c r="C217" s="1107"/>
      <c r="D217" s="1117" t="s">
        <v>1951</v>
      </c>
      <c r="F217" s="1076">
        <v>0.023090813321408176</v>
      </c>
      <c r="G217" s="127">
        <f>'[2]US'!$J$205</f>
        <v>96.96706425111859</v>
      </c>
      <c r="H217" s="127">
        <f>'[2]US'!$O$205</f>
        <v>100.00000000000001</v>
      </c>
      <c r="I217" s="118">
        <f>'[2]US'!Y205</f>
        <v>219.908485475815</v>
      </c>
      <c r="J217" s="127">
        <f>'[2]US2'!$J$205</f>
        <v>100.00000000000001</v>
      </c>
      <c r="M217" s="1093"/>
    </row>
    <row r="218" spans="1:13" ht="12" customHeight="1">
      <c r="A218" s="1073" t="s">
        <v>1649</v>
      </c>
      <c r="C218" s="1107"/>
      <c r="D218" s="1117" t="s">
        <v>1952</v>
      </c>
      <c r="F218" s="1074">
        <v>0.014818822553768658</v>
      </c>
      <c r="G218" s="127">
        <f>'[2]US'!$J$206</f>
        <v>95.27405413357653</v>
      </c>
      <c r="H218" s="127">
        <f>'[2]US'!$O$206</f>
        <v>100</v>
      </c>
      <c r="I218" s="118">
        <f>'[2]US'!Y206</f>
        <v>167.03053587693938</v>
      </c>
      <c r="J218" s="127">
        <f>'[2]US2'!$J$206</f>
        <v>100</v>
      </c>
      <c r="M218" s="1093"/>
    </row>
    <row r="219" spans="1:13" ht="12" customHeight="1">
      <c r="A219" s="1037" t="s">
        <v>1650</v>
      </c>
      <c r="B219" s="1043"/>
      <c r="C219" s="1107"/>
      <c r="D219" s="1117" t="s">
        <v>1953</v>
      </c>
      <c r="F219" s="1053">
        <v>0.014818822553768658</v>
      </c>
      <c r="G219" s="127">
        <f>'[2]US'!$J$207</f>
        <v>95.27405413357653</v>
      </c>
      <c r="H219" s="127">
        <f>'[2]US'!$O$207</f>
        <v>100</v>
      </c>
      <c r="I219" s="118">
        <f>'[2]US'!Y207</f>
        <v>167.03053587693938</v>
      </c>
      <c r="J219" s="127">
        <f>'[2]US2'!$J$207</f>
        <v>100</v>
      </c>
      <c r="M219" s="1087"/>
    </row>
    <row r="220" spans="2:13" ht="12" customHeight="1">
      <c r="B220" s="161">
        <f>+B216+1</f>
        <v>142</v>
      </c>
      <c r="C220" s="1107" t="s">
        <v>1651</v>
      </c>
      <c r="D220" s="1117" t="s">
        <v>1954</v>
      </c>
      <c r="E220" s="80">
        <v>701</v>
      </c>
      <c r="F220" s="1046">
        <v>0.0013931681088863342</v>
      </c>
      <c r="G220" s="127">
        <f>'[2]US'!$J$208</f>
        <v>100</v>
      </c>
      <c r="H220" s="127">
        <f>'[2]US'!$O$208</f>
        <v>100</v>
      </c>
      <c r="I220" s="118">
        <f>'[2]US'!Y208</f>
        <v>210</v>
      </c>
      <c r="J220" s="127">
        <f>'[2]US2'!$J$208</f>
        <v>100</v>
      </c>
      <c r="M220" s="1087"/>
    </row>
    <row r="221" spans="2:13" ht="12" customHeight="1">
      <c r="B221" s="161">
        <f aca="true" t="shared" si="5" ref="B221:B226">+B220+1</f>
        <v>143</v>
      </c>
      <c r="C221" s="1107" t="s">
        <v>1652</v>
      </c>
      <c r="D221" s="1055" t="s">
        <v>1955</v>
      </c>
      <c r="E221" s="80">
        <v>703</v>
      </c>
      <c r="F221" s="1046">
        <v>0.0022947733574922636</v>
      </c>
      <c r="G221" s="127">
        <f>'[2]US'!$J$209</f>
        <v>103.40909090909092</v>
      </c>
      <c r="H221" s="127">
        <f>'[2]US'!$O$209</f>
        <v>100</v>
      </c>
      <c r="I221" s="118">
        <f>'[2]US'!Y209</f>
        <v>202.22222222222223</v>
      </c>
      <c r="J221" s="127">
        <f>'[2]US2'!$J$209</f>
        <v>100</v>
      </c>
      <c r="M221" s="1087"/>
    </row>
    <row r="222" spans="2:13" ht="12" customHeight="1">
      <c r="B222" s="161">
        <f t="shared" si="5"/>
        <v>144</v>
      </c>
      <c r="C222" s="1107" t="s">
        <v>1653</v>
      </c>
      <c r="D222" s="1055" t="s">
        <v>1956</v>
      </c>
      <c r="E222" s="80">
        <v>704</v>
      </c>
      <c r="F222" s="1046">
        <v>0.0027605248314126305</v>
      </c>
      <c r="G222" s="127">
        <f>'[2]US'!$J$210</f>
        <v>100</v>
      </c>
      <c r="H222" s="127">
        <f>'[2]US'!$O$210</f>
        <v>100</v>
      </c>
      <c r="I222" s="118">
        <f>'[2]US'!Y210</f>
        <v>166.66666666666669</v>
      </c>
      <c r="J222" s="127">
        <f>'[2]US2'!$J$210</f>
        <v>100</v>
      </c>
      <c r="M222" s="1087"/>
    </row>
    <row r="223" spans="2:13" ht="12" customHeight="1">
      <c r="B223" s="161">
        <f t="shared" si="5"/>
        <v>145</v>
      </c>
      <c r="C223" s="1107" t="s">
        <v>1654</v>
      </c>
      <c r="D223" s="1117" t="s">
        <v>1957</v>
      </c>
      <c r="E223" s="80">
        <v>705</v>
      </c>
      <c r="F223" s="1046">
        <v>0.0016612772701660003</v>
      </c>
      <c r="G223" s="127">
        <f>'[2]US'!$J$211</f>
        <v>75</v>
      </c>
      <c r="H223" s="127">
        <f>'[2]US'!$O$211</f>
        <v>100</v>
      </c>
      <c r="I223" s="118">
        <f>'[2]US'!Y211</f>
        <v>225</v>
      </c>
      <c r="J223" s="127">
        <f>'[2]US2'!$J$211</f>
        <v>100</v>
      </c>
      <c r="M223" s="1087"/>
    </row>
    <row r="224" spans="2:13" ht="12" customHeight="1">
      <c r="B224" s="161">
        <f t="shared" si="5"/>
        <v>146</v>
      </c>
      <c r="C224" s="1107" t="s">
        <v>1655</v>
      </c>
      <c r="D224" s="1055" t="s">
        <v>1958</v>
      </c>
      <c r="E224" s="80">
        <v>706</v>
      </c>
      <c r="F224" s="1046">
        <v>0.002523900857822715</v>
      </c>
      <c r="G224" s="127">
        <f>'[2]US'!$J$212</f>
        <v>95.23809523809523</v>
      </c>
      <c r="H224" s="127">
        <f>'[2]US'!$O$212</f>
        <v>100</v>
      </c>
      <c r="I224" s="118">
        <f>'[2]US'!Y212</f>
        <v>117.64705882352942</v>
      </c>
      <c r="J224" s="127">
        <f>'[2]US2'!$J$212</f>
        <v>100</v>
      </c>
      <c r="M224" s="1121"/>
    </row>
    <row r="225" spans="2:13" ht="12" customHeight="1">
      <c r="B225" s="161">
        <f t="shared" si="5"/>
        <v>147</v>
      </c>
      <c r="C225" s="1107" t="s">
        <v>1656</v>
      </c>
      <c r="D225" s="1117" t="s">
        <v>1959</v>
      </c>
      <c r="E225" s="80">
        <v>706</v>
      </c>
      <c r="F225" s="1046">
        <v>0.002523900857822715</v>
      </c>
      <c r="G225" s="127">
        <f>'[2]US'!$J$213</f>
        <v>84</v>
      </c>
      <c r="H225" s="127">
        <f>'[2]US'!$O$213</f>
        <v>100</v>
      </c>
      <c r="I225" s="118">
        <f>'[2]US'!Y213</f>
        <v>105</v>
      </c>
      <c r="J225" s="127">
        <f>'[2]US2'!$J$213</f>
        <v>100</v>
      </c>
      <c r="M225" s="1114"/>
    </row>
    <row r="226" spans="2:13" ht="17.25" customHeight="1">
      <c r="B226" s="1043">
        <f t="shared" si="5"/>
        <v>148</v>
      </c>
      <c r="C226" s="1107" t="s">
        <v>1657</v>
      </c>
      <c r="D226" s="1117" t="s">
        <v>1960</v>
      </c>
      <c r="E226" s="80">
        <v>705</v>
      </c>
      <c r="F226" s="1046">
        <v>0.0016612772701660003</v>
      </c>
      <c r="G226" s="127">
        <f>'[2]US'!$J$214</f>
        <v>109.6774193548387</v>
      </c>
      <c r="H226" s="127">
        <f>'[2]US'!$O$214</f>
        <v>100</v>
      </c>
      <c r="I226" s="118">
        <f>'[2]US'!Y214</f>
        <v>194.28571428571428</v>
      </c>
      <c r="J226" s="127">
        <f>'[2]US2'!$J$214</f>
        <v>100</v>
      </c>
      <c r="M226" s="1093"/>
    </row>
    <row r="227" spans="1:13" ht="10.5" customHeight="1">
      <c r="A227" s="1073" t="s">
        <v>1658</v>
      </c>
      <c r="B227" s="1043"/>
      <c r="C227" s="1111"/>
      <c r="D227" s="1112" t="s">
        <v>1961</v>
      </c>
      <c r="F227" s="1074">
        <v>0.0010565617605692097</v>
      </c>
      <c r="G227" s="127">
        <f>'[2]US'!$J$215</f>
        <v>100</v>
      </c>
      <c r="H227" s="127">
        <f>'[2]US'!$O$215</f>
        <v>100</v>
      </c>
      <c r="I227" s="118">
        <f>'[2]US'!Y215</f>
        <v>120</v>
      </c>
      <c r="J227" s="127">
        <f>'[2]US2'!$J$215</f>
        <v>100</v>
      </c>
      <c r="M227" s="1087"/>
    </row>
    <row r="228" spans="1:13" ht="13.5" customHeight="1">
      <c r="A228" s="1037" t="s">
        <v>1659</v>
      </c>
      <c r="B228" s="1043"/>
      <c r="C228" s="1107"/>
      <c r="D228" s="1117" t="s">
        <v>1962</v>
      </c>
      <c r="F228" s="1053">
        <v>0.0010565617605692097</v>
      </c>
      <c r="G228" s="127">
        <f>'[2]US'!$J$216</f>
        <v>100</v>
      </c>
      <c r="H228" s="127">
        <f>'[2]US'!$O$216</f>
        <v>100</v>
      </c>
      <c r="I228" s="118">
        <f>'[2]US'!Y216</f>
        <v>120</v>
      </c>
      <c r="J228" s="127">
        <f>'[2]US2'!$J$216</f>
        <v>100</v>
      </c>
      <c r="M228" s="1087"/>
    </row>
    <row r="229" spans="2:13" ht="17.25" customHeight="1">
      <c r="B229" s="1090">
        <f>+B226+1</f>
        <v>149</v>
      </c>
      <c r="C229" s="1091" t="s">
        <v>1660</v>
      </c>
      <c r="D229" s="1062" t="s">
        <v>1963</v>
      </c>
      <c r="E229" s="85">
        <v>710</v>
      </c>
      <c r="F229" s="1063">
        <v>0.0010565617605692097</v>
      </c>
      <c r="G229" s="1064">
        <f>'[2]US'!$J$217</f>
        <v>100</v>
      </c>
      <c r="H229" s="1064">
        <f>'[2]US'!$O$217</f>
        <v>100</v>
      </c>
      <c r="I229" s="1064">
        <f>'[2]US'!Y217</f>
        <v>120</v>
      </c>
      <c r="J229" s="1064">
        <f>'[2]US2'!$J$217</f>
        <v>100</v>
      </c>
      <c r="M229" s="1087"/>
    </row>
    <row r="230" spans="3:10" ht="12.75">
      <c r="C230" s="1065" t="s">
        <v>1807</v>
      </c>
      <c r="F230" s="1046"/>
      <c r="G230" s="127"/>
      <c r="H230" s="127"/>
      <c r="I230" s="127"/>
      <c r="J230" s="127"/>
    </row>
    <row r="231" spans="1:11" ht="12.75">
      <c r="A231" s="116"/>
      <c r="B231" s="1066"/>
      <c r="C231" s="1031" t="s">
        <v>1758</v>
      </c>
      <c r="D231" s="1067" t="s">
        <v>1759</v>
      </c>
      <c r="F231" s="1046"/>
      <c r="G231" s="1033" t="s">
        <v>1764</v>
      </c>
      <c r="H231" s="1033" t="s">
        <v>1764</v>
      </c>
      <c r="I231" s="1033" t="s">
        <v>1764</v>
      </c>
      <c r="J231" s="1033" t="s">
        <v>1764</v>
      </c>
      <c r="K231" s="415"/>
    </row>
    <row r="232" spans="1:11" ht="15.75" customHeight="1">
      <c r="A232" s="116"/>
      <c r="B232" s="969"/>
      <c r="C232" s="1034"/>
      <c r="D232" s="1068"/>
      <c r="F232" s="1046"/>
      <c r="G232" s="1036" t="s">
        <v>1808</v>
      </c>
      <c r="H232" s="1036" t="s">
        <v>1762</v>
      </c>
      <c r="I232" s="1036" t="s">
        <v>1763</v>
      </c>
      <c r="J232" s="1036" t="s">
        <v>1762</v>
      </c>
      <c r="K232" s="415"/>
    </row>
    <row r="233" spans="1:10" ht="12.75">
      <c r="A233" s="1073" t="s">
        <v>1661</v>
      </c>
      <c r="B233" s="1043"/>
      <c r="C233" s="1092"/>
      <c r="D233" s="1106" t="s">
        <v>1964</v>
      </c>
      <c r="F233" s="1074">
        <v>0.0072154290070703085</v>
      </c>
      <c r="G233" s="127">
        <f>'[2]US'!$J$218</f>
        <v>100</v>
      </c>
      <c r="H233" s="127">
        <f>'[2]US'!$O$218</f>
        <v>100</v>
      </c>
      <c r="I233" s="192">
        <f>'[2]US'!Y218</f>
        <v>343.1372549019608</v>
      </c>
      <c r="J233" s="127">
        <f>'[2]US2'!$J$218</f>
        <v>100</v>
      </c>
    </row>
    <row r="234" spans="1:10" ht="12.75">
      <c r="A234" s="1050" t="s">
        <v>1662</v>
      </c>
      <c r="B234" s="1043"/>
      <c r="C234" s="1107"/>
      <c r="D234" s="1106" t="s">
        <v>1964</v>
      </c>
      <c r="F234" s="1053">
        <v>0.0072154290070703085</v>
      </c>
      <c r="G234" s="127">
        <f>'[2]US'!$J$219</f>
        <v>100</v>
      </c>
      <c r="H234" s="127">
        <f>'[2]US'!$O$219</f>
        <v>100</v>
      </c>
      <c r="I234" s="118">
        <f>'[2]US'!Y219</f>
        <v>343.1372549019608</v>
      </c>
      <c r="J234" s="127">
        <f>'[2]US2'!$J$219</f>
        <v>100</v>
      </c>
    </row>
    <row r="235" spans="2:10" ht="18.75">
      <c r="B235" s="161">
        <f>+B229+1</f>
        <v>150</v>
      </c>
      <c r="C235" s="1107" t="s">
        <v>1663</v>
      </c>
      <c r="D235" s="1117" t="s">
        <v>1965</v>
      </c>
      <c r="E235" s="80">
        <v>707</v>
      </c>
      <c r="F235" s="1046">
        <v>0.0072154290070703085</v>
      </c>
      <c r="G235" s="127">
        <f>'[2]US'!$J$220</f>
        <v>100</v>
      </c>
      <c r="H235" s="127">
        <f>'[2]US'!$O$220</f>
        <v>100</v>
      </c>
      <c r="I235" s="118">
        <f>'[2]US'!Y220</f>
        <v>343.1372549019608</v>
      </c>
      <c r="J235" s="127">
        <f>'[2]US2'!$J$220</f>
        <v>100</v>
      </c>
    </row>
    <row r="236" spans="1:10" ht="12.75">
      <c r="A236" s="160" t="s">
        <v>1664</v>
      </c>
      <c r="B236" s="1073"/>
      <c r="C236" s="1146"/>
      <c r="D236" s="1106" t="s">
        <v>1966</v>
      </c>
      <c r="F236" s="1076">
        <v>0.12332881484697122</v>
      </c>
      <c r="G236" s="127">
        <f>'[2]US'!$J$221</f>
        <v>107.6038957247192</v>
      </c>
      <c r="H236" s="127">
        <f>'[2]US'!$O$221</f>
        <v>100.01504394686852</v>
      </c>
      <c r="I236" s="118">
        <f>'[2]US'!Y221</f>
        <v>150.9387874036732</v>
      </c>
      <c r="J236" s="127">
        <f>'[2]US2'!$J$221</f>
        <v>100.01504394686852</v>
      </c>
    </row>
    <row r="237" spans="1:10" ht="12.75">
      <c r="A237" s="1073" t="s">
        <v>1665</v>
      </c>
      <c r="C237" s="1146"/>
      <c r="D237" s="1106" t="s">
        <v>1967</v>
      </c>
      <c r="F237" s="1074">
        <v>0.03840016980775495</v>
      </c>
      <c r="G237" s="127">
        <f>'[2]US'!$J$222</f>
        <v>123.4104898102923</v>
      </c>
      <c r="H237" s="127">
        <f>'[2]US'!$O$222</f>
        <v>100</v>
      </c>
      <c r="I237" s="118">
        <f>'[2]US'!Y222</f>
        <v>101.58951018970771</v>
      </c>
      <c r="J237" s="127">
        <f>'[2]US2'!$J$222</f>
        <v>100</v>
      </c>
    </row>
    <row r="238" spans="1:10" ht="10.5" customHeight="1">
      <c r="A238" s="1050" t="s">
        <v>1666</v>
      </c>
      <c r="B238" s="1043"/>
      <c r="C238" s="1107"/>
      <c r="D238" s="1117" t="s">
        <v>1968</v>
      </c>
      <c r="F238" s="1053">
        <v>0.03595867135991764</v>
      </c>
      <c r="G238" s="127">
        <f>'[2]US'!$J$223</f>
        <v>125.00000000000001</v>
      </c>
      <c r="H238" s="127">
        <f>'[2]US'!$O$223</f>
        <v>100</v>
      </c>
      <c r="I238" s="118">
        <f>'[2]US'!Y223</f>
        <v>100</v>
      </c>
      <c r="J238" s="127">
        <f>'[2]US2'!$J$223</f>
        <v>100</v>
      </c>
    </row>
    <row r="239" spans="2:13" ht="10.5" customHeight="1">
      <c r="B239" s="1043">
        <f>+B235+1</f>
        <v>151</v>
      </c>
      <c r="C239" s="1120" t="s">
        <v>1667</v>
      </c>
      <c r="D239" s="1055" t="s">
        <v>1969</v>
      </c>
      <c r="E239" s="80">
        <v>1142</v>
      </c>
      <c r="F239" s="1046">
        <v>0.03595867135991764</v>
      </c>
      <c r="G239" s="127">
        <f>'[2]US'!$J$224</f>
        <v>125</v>
      </c>
      <c r="H239" s="127">
        <f>'[2]US'!$O$224</f>
        <v>100</v>
      </c>
      <c r="I239" s="118">
        <f>'[2]US'!Y224</f>
        <v>100</v>
      </c>
      <c r="J239" s="127">
        <f>'[2]US2'!$J$224</f>
        <v>100</v>
      </c>
      <c r="M239" s="1087"/>
    </row>
    <row r="240" spans="1:10" ht="10.5" customHeight="1">
      <c r="A240" s="1050" t="s">
        <v>1668</v>
      </c>
      <c r="B240" s="1043"/>
      <c r="C240" s="1107"/>
      <c r="D240" s="1117" t="s">
        <v>1970</v>
      </c>
      <c r="F240" s="1053">
        <v>0.0024414984478373083</v>
      </c>
      <c r="G240" s="127">
        <f>'[2]US'!$J$225</f>
        <v>100</v>
      </c>
      <c r="H240" s="127">
        <f>'[2]US'!$O$225</f>
        <v>100</v>
      </c>
      <c r="I240" s="118">
        <f>'[2]US'!Y225</f>
        <v>125</v>
      </c>
      <c r="J240" s="127">
        <f>'[2]US2'!$J$225</f>
        <v>100</v>
      </c>
    </row>
    <row r="241" spans="2:10" ht="10.5" customHeight="1">
      <c r="B241" s="1043">
        <f>+B239+1</f>
        <v>152</v>
      </c>
      <c r="C241" s="1107" t="s">
        <v>1669</v>
      </c>
      <c r="D241" s="1117" t="s">
        <v>1971</v>
      </c>
      <c r="E241" s="80">
        <v>809</v>
      </c>
      <c r="F241" s="1046">
        <v>0.0024414984478373083</v>
      </c>
      <c r="G241" s="127">
        <f>'[2]US'!$J$226</f>
        <v>100</v>
      </c>
      <c r="H241" s="127">
        <f>'[2]US'!$O$226</f>
        <v>100</v>
      </c>
      <c r="I241" s="118">
        <f>'[2]US'!Y226</f>
        <v>125</v>
      </c>
      <c r="J241" s="127">
        <f>'[2]US2'!$J$226</f>
        <v>100</v>
      </c>
    </row>
    <row r="242" spans="1:10" ht="18.75">
      <c r="A242" s="1073" t="s">
        <v>1670</v>
      </c>
      <c r="B242" s="1043"/>
      <c r="C242" s="1146"/>
      <c r="D242" s="1106" t="s">
        <v>1972</v>
      </c>
      <c r="F242" s="1074">
        <v>0.06674719856059542</v>
      </c>
      <c r="G242" s="127">
        <f>'[2]US'!$J$227</f>
        <v>100.55369083063705</v>
      </c>
      <c r="H242" s="127">
        <f>'[2]US'!$O$227</f>
        <v>100</v>
      </c>
      <c r="I242" s="118">
        <f>'[2]US'!Y227</f>
        <v>170.85432151297772</v>
      </c>
      <c r="J242" s="127">
        <f>'[2]US2'!$J$227</f>
        <v>100</v>
      </c>
    </row>
    <row r="243" spans="1:10" ht="18.75">
      <c r="A243" s="1050" t="s">
        <v>1671</v>
      </c>
      <c r="B243" s="1043"/>
      <c r="C243" s="1107"/>
      <c r="D243" s="1106" t="s">
        <v>1973</v>
      </c>
      <c r="F243" s="1053">
        <v>0.006414041316666394</v>
      </c>
      <c r="G243" s="127">
        <f>'[2]US'!$J$228</f>
        <v>100</v>
      </c>
      <c r="H243" s="127">
        <f>'[2]US'!$O$228</f>
        <v>100</v>
      </c>
      <c r="I243" s="118">
        <f>'[2]US'!Y228</f>
        <v>215.6862745098039</v>
      </c>
      <c r="J243" s="127">
        <f>'[2]US2'!$J$228</f>
        <v>100</v>
      </c>
    </row>
    <row r="244" spans="2:13" ht="15.75" customHeight="1">
      <c r="B244" s="1043">
        <f>+B241+1</f>
        <v>153</v>
      </c>
      <c r="C244" s="1107" t="s">
        <v>1672</v>
      </c>
      <c r="D244" s="1055" t="s">
        <v>1974</v>
      </c>
      <c r="E244" s="80">
        <v>1308</v>
      </c>
      <c r="F244" s="1046">
        <v>0.006414041316666394</v>
      </c>
      <c r="G244" s="127">
        <f>'[2]US'!$J$229</f>
        <v>100</v>
      </c>
      <c r="H244" s="127">
        <f>'[2]US'!$O$229</f>
        <v>100</v>
      </c>
      <c r="I244" s="118">
        <f>'[2]US'!Y229</f>
        <v>215.68627450980392</v>
      </c>
      <c r="J244" s="127">
        <f>'[2]US2'!$J$229</f>
        <v>100</v>
      </c>
      <c r="M244" s="1093"/>
    </row>
    <row r="245" spans="1:10" ht="13.5" customHeight="1">
      <c r="A245" s="1123" t="s">
        <v>1673</v>
      </c>
      <c r="B245" s="1123"/>
      <c r="C245" s="1123"/>
      <c r="D245" s="1123"/>
      <c r="E245" s="1123"/>
      <c r="F245" s="1053">
        <v>0.05497567768783185</v>
      </c>
      <c r="G245" s="127">
        <f>'[2]US'!$J$230</f>
        <v>100.67224840816999</v>
      </c>
      <c r="H245" s="127">
        <f>'[2]US'!$O$230</f>
        <v>100</v>
      </c>
      <c r="I245" s="118">
        <f>'[2]US'!Y230</f>
        <v>162.78345464725646</v>
      </c>
      <c r="J245" s="127">
        <f>'[2]US2'!$J$230</f>
        <v>100</v>
      </c>
    </row>
    <row r="246" spans="2:10" ht="10.5" customHeight="1">
      <c r="B246" s="1043">
        <f>+B244+1</f>
        <v>154</v>
      </c>
      <c r="C246" s="1107" t="s">
        <v>1674</v>
      </c>
      <c r="D246" s="1117" t="s">
        <v>1975</v>
      </c>
      <c r="E246" s="80">
        <v>1310</v>
      </c>
      <c r="F246" s="1046">
        <v>0.016492703306349554</v>
      </c>
      <c r="G246" s="127">
        <f>'[2]US'!$J$231</f>
        <v>97.22222222222221</v>
      </c>
      <c r="H246" s="127">
        <f>'[2]US'!$O$231</f>
        <v>100</v>
      </c>
      <c r="I246" s="118">
        <f>'[2]US'!Y231</f>
        <v>161.1842105263158</v>
      </c>
      <c r="J246" s="127">
        <f>'[2]US2'!$J$231</f>
        <v>100</v>
      </c>
    </row>
    <row r="247" spans="2:10" ht="10.5" customHeight="1">
      <c r="B247" s="1043">
        <f>+B246+1</f>
        <v>155</v>
      </c>
      <c r="C247" s="1107" t="s">
        <v>1675</v>
      </c>
      <c r="D247" s="1117" t="s">
        <v>1976</v>
      </c>
      <c r="E247" s="80">
        <v>1310</v>
      </c>
      <c r="F247" s="1046">
        <v>0.019241487190741147</v>
      </c>
      <c r="G247" s="127">
        <f>'[2]US'!$J$232</f>
        <v>100.34482758620689</v>
      </c>
      <c r="H247" s="127">
        <f>'[2]US'!$O$232</f>
        <v>100</v>
      </c>
      <c r="I247" s="118">
        <f>'[2]US'!Y232</f>
        <v>173.21428571428572</v>
      </c>
      <c r="J247" s="127">
        <f>'[2]US2'!$J$232</f>
        <v>100</v>
      </c>
    </row>
    <row r="248" spans="2:10" ht="10.5" customHeight="1">
      <c r="B248" s="1043">
        <f>+B247+1</f>
        <v>156</v>
      </c>
      <c r="C248" s="1107" t="s">
        <v>1676</v>
      </c>
      <c r="D248" s="1117" t="s">
        <v>1977</v>
      </c>
      <c r="E248" s="80">
        <v>1310</v>
      </c>
      <c r="F248" s="1046">
        <v>0.019241487190741147</v>
      </c>
      <c r="G248" s="127">
        <f>'[2]US'!$J$233</f>
        <v>103.9568345323741</v>
      </c>
      <c r="H248" s="127">
        <f>'[2]US'!$O$233</f>
        <v>100</v>
      </c>
      <c r="I248" s="118">
        <f>'[2]US'!Y233</f>
        <v>153.72340425531914</v>
      </c>
      <c r="J248" s="127">
        <f>'[2]US2'!$J$233</f>
        <v>100</v>
      </c>
    </row>
    <row r="249" spans="1:10" ht="10.5" customHeight="1">
      <c r="A249" s="1050" t="s">
        <v>1677</v>
      </c>
      <c r="B249" s="1043"/>
      <c r="C249" s="1107"/>
      <c r="D249" s="1106" t="s">
        <v>1978</v>
      </c>
      <c r="F249" s="1053">
        <v>0.005357479556097184</v>
      </c>
      <c r="G249" s="127">
        <f>'[2]US'!$J$234</f>
        <v>100.00000000000001</v>
      </c>
      <c r="H249" s="127">
        <f>'[2]US'!$O$234</f>
        <v>100.00000000000001</v>
      </c>
      <c r="I249" s="118">
        <f>'[2]US'!Y234</f>
        <v>200.00000000000003</v>
      </c>
      <c r="J249" s="127">
        <f>'[2]US2'!$J$234</f>
        <v>100.00000000000001</v>
      </c>
    </row>
    <row r="250" spans="2:10" ht="10.5" customHeight="1">
      <c r="B250" s="1043">
        <f>+B248+1</f>
        <v>157</v>
      </c>
      <c r="C250" s="1107" t="s">
        <v>1678</v>
      </c>
      <c r="D250" s="1117" t="s">
        <v>1979</v>
      </c>
      <c r="E250" s="80">
        <v>1309</v>
      </c>
      <c r="F250" s="1046">
        <v>0.005357479556097184</v>
      </c>
      <c r="G250" s="127">
        <f>'[2]US'!$J$235</f>
        <v>100</v>
      </c>
      <c r="H250" s="127">
        <f>'[2]US'!$O$235</f>
        <v>100</v>
      </c>
      <c r="I250" s="118">
        <f>'[2]US'!Y235</f>
        <v>200</v>
      </c>
      <c r="J250" s="127">
        <f>'[2]US2'!$J$235</f>
        <v>100</v>
      </c>
    </row>
    <row r="251" spans="1:10" ht="10.5" customHeight="1">
      <c r="A251" s="1073" t="s">
        <v>1679</v>
      </c>
      <c r="B251" s="1043"/>
      <c r="C251" s="1146"/>
      <c r="D251" s="1147"/>
      <c r="F251" s="1074">
        <v>0.018181446478620855</v>
      </c>
      <c r="G251" s="127">
        <f>'[2]US'!$J$236</f>
        <v>100.10204645378992</v>
      </c>
      <c r="H251" s="127">
        <f>'[2]US'!$O$236</f>
        <v>100.10204645378992</v>
      </c>
      <c r="I251" s="118">
        <f>'[2]US'!Y236</f>
        <v>182.0537218472773</v>
      </c>
      <c r="J251" s="127">
        <f>'[2]US2'!$J$236</f>
        <v>100.10204645378992</v>
      </c>
    </row>
    <row r="252" spans="1:10" ht="10.5" customHeight="1">
      <c r="A252" s="1050" t="s">
        <v>1680</v>
      </c>
      <c r="B252" s="1043"/>
      <c r="C252" s="1107"/>
      <c r="D252" s="1117"/>
      <c r="F252" s="1148" t="s">
        <v>1681</v>
      </c>
      <c r="G252" s="127">
        <f>'[2]US'!$J$236</f>
        <v>100.10204645378992</v>
      </c>
      <c r="H252" s="127">
        <f>'[2]US'!$O$236</f>
        <v>100.10204645378992</v>
      </c>
      <c r="I252" s="118" t="str">
        <f>'[2]US'!Y237</f>
        <v>-</v>
      </c>
      <c r="J252" s="127">
        <f>'[2]US2'!$J$236</f>
        <v>100.10204645378992</v>
      </c>
    </row>
    <row r="253" spans="2:10" ht="10.5" customHeight="1">
      <c r="B253" s="161">
        <f>+B250+1</f>
        <v>158</v>
      </c>
      <c r="C253" s="1120" t="s">
        <v>1682</v>
      </c>
      <c r="D253" s="1144" t="s">
        <v>1980</v>
      </c>
      <c r="E253" s="80">
        <v>1304</v>
      </c>
      <c r="F253" s="1149" t="s">
        <v>1681</v>
      </c>
      <c r="G253" s="127">
        <f>'[2]US'!$J$236</f>
        <v>100.10204645378992</v>
      </c>
      <c r="H253" s="127">
        <f>'[2]US'!$O$236</f>
        <v>100.10204645378992</v>
      </c>
      <c r="I253" s="118" t="str">
        <f>'[2]US'!Y238</f>
        <v>-</v>
      </c>
      <c r="J253" s="127">
        <f>'[2]US2'!$J$236</f>
        <v>100.10204645378992</v>
      </c>
    </row>
    <row r="254" spans="1:10" ht="10.5" customHeight="1">
      <c r="A254" s="1050" t="s">
        <v>1683</v>
      </c>
      <c r="B254" s="1043"/>
      <c r="C254" s="1107"/>
      <c r="D254" s="1117"/>
      <c r="F254" s="1053">
        <v>0.0148300819626251</v>
      </c>
      <c r="G254" s="127">
        <f>'[2]US'!$J$239</f>
        <v>122.72352941721965</v>
      </c>
      <c r="H254" s="127">
        <f>'[2]US'!$O$239</f>
        <v>122.72352941721965</v>
      </c>
      <c r="I254" s="118">
        <f>'[2]US'!Y239</f>
        <v>223.19499031373468</v>
      </c>
      <c r="J254" s="127">
        <f>'[2]US2'!$J$239</f>
        <v>122.72352941721965</v>
      </c>
    </row>
    <row r="255" spans="2:10" ht="10.5" customHeight="1">
      <c r="B255" s="1043">
        <f>+B253+1</f>
        <v>159</v>
      </c>
      <c r="C255" s="1107" t="s">
        <v>1684</v>
      </c>
      <c r="D255" s="1117" t="s">
        <v>1981</v>
      </c>
      <c r="E255" s="80">
        <v>1301</v>
      </c>
      <c r="F255" s="1149" t="s">
        <v>1681</v>
      </c>
      <c r="G255" s="127">
        <f>'[2]US'!$J$240</f>
        <v>0</v>
      </c>
      <c r="H255" s="127">
        <f>'[2]US'!$O$240</f>
        <v>0</v>
      </c>
      <c r="I255" s="118">
        <f>'[2]US'!Y240</f>
        <v>0</v>
      </c>
      <c r="J255" s="127">
        <f>'[2]US2'!$J$240</f>
        <v>0</v>
      </c>
    </row>
    <row r="256" spans="2:10" ht="10.5" customHeight="1">
      <c r="B256" s="1043">
        <f>+B255+1</f>
        <v>160</v>
      </c>
      <c r="C256" s="1120" t="s">
        <v>1685</v>
      </c>
      <c r="D256" s="1144" t="s">
        <v>1982</v>
      </c>
      <c r="E256" s="80">
        <v>1306</v>
      </c>
      <c r="F256" s="1046">
        <v>0.00653104509538274</v>
      </c>
      <c r="G256" s="127">
        <f>'[2]US'!$J$241</f>
        <v>100</v>
      </c>
      <c r="H256" s="127">
        <f>'[2]US'!$O$241</f>
        <v>100</v>
      </c>
      <c r="I256" s="118">
        <f>'[2]US'!Y241</f>
        <v>200</v>
      </c>
      <c r="J256" s="127">
        <f>'[2]US2'!$J$241</f>
        <v>100</v>
      </c>
    </row>
    <row r="257" spans="2:10" ht="10.5" customHeight="1">
      <c r="B257" s="1043">
        <f>+B256+1</f>
        <v>161</v>
      </c>
      <c r="C257" s="1107" t="s">
        <v>1686</v>
      </c>
      <c r="D257" s="1117" t="s">
        <v>1983</v>
      </c>
      <c r="E257" s="80">
        <v>1307</v>
      </c>
      <c r="F257" s="1046">
        <v>0.008299036867242291</v>
      </c>
      <c r="G257" s="127">
        <f>'[2]US'!$J$242</f>
        <v>100</v>
      </c>
      <c r="H257" s="127">
        <f>'[2]US'!$O$242</f>
        <v>100</v>
      </c>
      <c r="I257" s="118">
        <f>'[2]US'!Y242</f>
        <v>166.66666666666669</v>
      </c>
      <c r="J257" s="127">
        <f>'[2]US2'!$J$242</f>
        <v>100</v>
      </c>
    </row>
    <row r="258" spans="1:10" ht="14.25" customHeight="1">
      <c r="A258" s="1050" t="s">
        <v>1687</v>
      </c>
      <c r="B258" s="1043"/>
      <c r="C258" s="1107"/>
      <c r="D258" s="1117" t="s">
        <v>1984</v>
      </c>
      <c r="F258" s="1053">
        <v>0.0033513645159958245</v>
      </c>
      <c r="G258" s="127">
        <f>'[2]US'!$J$243</f>
        <v>0</v>
      </c>
      <c r="H258" s="127">
        <f>'[2]US'!$O$243</f>
        <v>0</v>
      </c>
      <c r="I258" s="118">
        <f>'[2]US'!Y243</f>
        <v>0</v>
      </c>
      <c r="J258" s="127" t="str">
        <f>'[2]US2'!$J$243</f>
        <v>-</v>
      </c>
    </row>
    <row r="259" spans="2:10" ht="20.25" customHeight="1">
      <c r="B259" s="161">
        <f>+B257+1</f>
        <v>162</v>
      </c>
      <c r="C259" s="1107" t="s">
        <v>1688</v>
      </c>
      <c r="D259" s="1117" t="s">
        <v>1985</v>
      </c>
      <c r="E259" s="80">
        <v>1302</v>
      </c>
      <c r="F259" s="1046">
        <v>0.0033513645159958245</v>
      </c>
      <c r="G259" s="127">
        <f>'[2]US'!$J$244</f>
        <v>0</v>
      </c>
      <c r="H259" s="127">
        <f>'[2]US'!$O$244</f>
        <v>0</v>
      </c>
      <c r="I259" s="118">
        <f>'[2]US'!Y244</f>
        <v>0</v>
      </c>
      <c r="J259" s="127" t="str">
        <f>'[2]US2'!$J$244</f>
        <v>-</v>
      </c>
    </row>
    <row r="260" spans="2:10" ht="15" customHeight="1">
      <c r="B260" s="160" t="s">
        <v>1689</v>
      </c>
      <c r="C260" s="1073"/>
      <c r="D260" s="1106" t="s">
        <v>1986</v>
      </c>
      <c r="F260" s="1076">
        <v>0.012097802666536688</v>
      </c>
      <c r="G260" s="127">
        <f>'[2]US'!$J$245</f>
        <v>48.59270597588264</v>
      </c>
      <c r="H260" s="127">
        <f>'[2]US'!$O$245</f>
        <v>100</v>
      </c>
      <c r="I260" s="118">
        <f>'[2]US'!Y245</f>
        <v>26.632753594732485</v>
      </c>
      <c r="J260" s="127">
        <f>'[2]US2'!$J$245</f>
        <v>100</v>
      </c>
    </row>
    <row r="261" spans="2:10" ht="12.75">
      <c r="B261" s="160"/>
      <c r="C261" s="1073" t="s">
        <v>1690</v>
      </c>
      <c r="D261" s="1106" t="s">
        <v>1986</v>
      </c>
      <c r="F261" s="1074">
        <v>0.012097802666536688</v>
      </c>
      <c r="G261" s="127">
        <f>'[2]US'!$J$246</f>
        <v>48.59270597588264</v>
      </c>
      <c r="H261" s="127">
        <f>'[2]US'!$O$246</f>
        <v>100</v>
      </c>
      <c r="I261" s="118">
        <f>'[2]US'!Y246</f>
        <v>26.632753594732485</v>
      </c>
      <c r="J261" s="127">
        <f>'[2]US2'!$J$246</f>
        <v>100</v>
      </c>
    </row>
    <row r="262" spans="1:10" ht="15" customHeight="1">
      <c r="A262" s="1050" t="s">
        <v>1691</v>
      </c>
      <c r="B262" s="1043"/>
      <c r="C262" s="1107"/>
      <c r="D262" s="1117" t="s">
        <v>1987</v>
      </c>
      <c r="F262" s="1053">
        <v>0.012097802666536688</v>
      </c>
      <c r="G262" s="127">
        <f>'[2]US'!$J$247</f>
        <v>48.59270597588264</v>
      </c>
      <c r="H262" s="127">
        <f>'[2]US'!$O$247</f>
        <v>100</v>
      </c>
      <c r="I262" s="118">
        <f>'[2]US'!Y247</f>
        <v>26.632753594732485</v>
      </c>
      <c r="J262" s="127">
        <f>'[2]US2'!$J$247</f>
        <v>100</v>
      </c>
    </row>
    <row r="263" spans="2:10" ht="18.75">
      <c r="B263" s="161">
        <f>B259+1</f>
        <v>163</v>
      </c>
      <c r="C263" s="1107" t="s">
        <v>1692</v>
      </c>
      <c r="D263" s="1117" t="s">
        <v>1988</v>
      </c>
      <c r="E263" s="80">
        <v>1403</v>
      </c>
      <c r="F263" s="1046">
        <v>0.004038429519296189</v>
      </c>
      <c r="G263" s="127">
        <f>'[2]US'!$J$248</f>
        <v>23.57142857142857</v>
      </c>
      <c r="H263" s="127">
        <f>'[2]US'!$O$248</f>
        <v>100</v>
      </c>
      <c r="I263" s="118">
        <f>'[2]US'!Y248</f>
        <v>13.750000000000002</v>
      </c>
      <c r="J263" s="127">
        <f>'[2]US2'!$J$248</f>
        <v>100</v>
      </c>
    </row>
    <row r="264" spans="2:10" ht="24">
      <c r="B264" s="161">
        <f>+B263+1</f>
        <v>164</v>
      </c>
      <c r="C264" s="1107" t="s">
        <v>1693</v>
      </c>
      <c r="D264" s="1117" t="s">
        <v>1989</v>
      </c>
      <c r="E264" s="80">
        <v>1404</v>
      </c>
      <c r="F264" s="1046">
        <v>0.002130233118930609</v>
      </c>
      <c r="G264" s="127">
        <f>'[2]US'!$J$249</f>
        <v>32.467532467532465</v>
      </c>
      <c r="H264" s="127">
        <f>'[2]US'!$O$249</f>
        <v>100</v>
      </c>
      <c r="I264" s="118">
        <f>'[2]US'!Y249</f>
        <v>33.33333333333333</v>
      </c>
      <c r="J264" s="127">
        <f>'[2]US2'!$J$249</f>
        <v>100</v>
      </c>
    </row>
    <row r="265" spans="2:10" ht="12.75">
      <c r="B265" s="161">
        <f>+B264+1</f>
        <v>165</v>
      </c>
      <c r="C265" s="1107" t="s">
        <v>1694</v>
      </c>
      <c r="D265" s="1117" t="s">
        <v>1990</v>
      </c>
      <c r="E265" s="80">
        <v>1401</v>
      </c>
      <c r="F265" s="1046">
        <v>0.005929140028309889</v>
      </c>
      <c r="G265" s="127">
        <f>'[2]US'!$J$250</f>
        <v>71.42857142857143</v>
      </c>
      <c r="H265" s="127">
        <f>'[2]US'!$O$250</f>
        <v>100</v>
      </c>
      <c r="I265" s="118">
        <f>'[2]US'!Y250</f>
        <v>33</v>
      </c>
      <c r="J265" s="127">
        <f>'[2]US2'!$J$250</f>
        <v>100</v>
      </c>
    </row>
    <row r="266" spans="2:10" ht="12.75" customHeight="1">
      <c r="B266" s="1150" t="s">
        <v>1695</v>
      </c>
      <c r="C266" s="1151"/>
      <c r="D266" s="1152"/>
      <c r="E266" s="1153"/>
      <c r="F266" s="1154">
        <v>0.04027740430366224</v>
      </c>
      <c r="G266" s="127">
        <f>'[2]US'!$J$251</f>
        <v>102.44303965619424</v>
      </c>
      <c r="H266" s="127">
        <f>'[2]US'!$O$251</f>
        <v>103.6737707236965</v>
      </c>
      <c r="I266" s="118">
        <f>'[2]US'!Y251</f>
        <v>119.11747343308602</v>
      </c>
      <c r="J266" s="127">
        <f>'[2]US2'!$J$251</f>
        <v>103.6737707236965</v>
      </c>
    </row>
    <row r="267" spans="2:10" ht="18" customHeight="1">
      <c r="B267" s="1155" t="s">
        <v>1696</v>
      </c>
      <c r="C267" s="1155"/>
      <c r="D267" s="1155"/>
      <c r="E267" s="1155"/>
      <c r="F267" s="1155"/>
      <c r="G267" s="1064">
        <f>'[2]US'!$J$252</f>
        <v>100.3802438764769</v>
      </c>
      <c r="H267" s="1064">
        <f>'[2]US'!$O$252</f>
        <v>99.99999999999997</v>
      </c>
      <c r="I267" s="1064">
        <f>'[2]US'!Y252</f>
        <v>114.5880400421419</v>
      </c>
      <c r="J267" s="1064">
        <f>'[2]US2'!$J$252</f>
        <v>99.99999999999997</v>
      </c>
    </row>
    <row r="268" spans="3:9" ht="15.75" customHeight="1">
      <c r="C268" s="1065" t="s">
        <v>1807</v>
      </c>
      <c r="F268" s="1074"/>
      <c r="G268" s="127"/>
      <c r="H268" s="127"/>
      <c r="I268" s="127"/>
    </row>
    <row r="269" spans="1:11" ht="10.5" customHeight="1">
      <c r="A269" s="116"/>
      <c r="B269" s="1066"/>
      <c r="C269" s="1031" t="s">
        <v>1758</v>
      </c>
      <c r="D269" s="1067" t="s">
        <v>1759</v>
      </c>
      <c r="F269" s="1074"/>
      <c r="G269" s="1033" t="s">
        <v>1764</v>
      </c>
      <c r="H269" s="1033" t="s">
        <v>1764</v>
      </c>
      <c r="I269" s="1033" t="s">
        <v>1764</v>
      </c>
      <c r="J269" s="1033" t="s">
        <v>1764</v>
      </c>
      <c r="K269" s="415"/>
    </row>
    <row r="270" spans="1:11" ht="10.5" customHeight="1">
      <c r="A270" s="1156"/>
      <c r="B270" s="969"/>
      <c r="C270" s="1034"/>
      <c r="D270" s="1068"/>
      <c r="F270" s="1074"/>
      <c r="G270" s="1036" t="s">
        <v>1808</v>
      </c>
      <c r="H270" s="1036" t="s">
        <v>1762</v>
      </c>
      <c r="I270" s="1036" t="s">
        <v>1763</v>
      </c>
      <c r="J270" s="1036" t="s">
        <v>1762</v>
      </c>
      <c r="K270" s="415"/>
    </row>
    <row r="271" spans="1:10" ht="9" customHeight="1">
      <c r="A271" s="1123" t="s">
        <v>1697</v>
      </c>
      <c r="B271" s="1123"/>
      <c r="C271" s="1123"/>
      <c r="D271" s="1123"/>
      <c r="E271" s="1123"/>
      <c r="F271" s="1053">
        <v>0.018458375020205774</v>
      </c>
      <c r="G271" s="127">
        <f>'[2]US'!$J$253</f>
        <v>99.99999999999999</v>
      </c>
      <c r="H271" s="127">
        <f>'[2]US'!$O$253</f>
        <v>99.99999999999999</v>
      </c>
      <c r="I271" s="118">
        <f>'[2]US'!Y253</f>
        <v>112.79113136308482</v>
      </c>
      <c r="J271" s="127">
        <f>'[2]US2'!$J$253</f>
        <v>99.99999999999999</v>
      </c>
    </row>
    <row r="272" spans="2:10" ht="9" customHeight="1">
      <c r="B272" s="161">
        <f>+B265+1</f>
        <v>166</v>
      </c>
      <c r="C272" s="1095" t="s">
        <v>1698</v>
      </c>
      <c r="D272" s="1096" t="s">
        <v>1991</v>
      </c>
      <c r="E272" s="80">
        <v>1112</v>
      </c>
      <c r="F272" s="1046">
        <v>0.013481304734608466</v>
      </c>
      <c r="G272" s="127">
        <f>'[2]US'!$J$254</f>
        <v>100</v>
      </c>
      <c r="H272" s="127">
        <f>'[2]US'!$O$254</f>
        <v>100</v>
      </c>
      <c r="I272" s="118">
        <f>'[2]US'!Y254</f>
        <v>113.0232558139535</v>
      </c>
      <c r="J272" s="127">
        <f>'[2]US2'!$J$254</f>
        <v>100</v>
      </c>
    </row>
    <row r="273" spans="2:10" ht="9" customHeight="1">
      <c r="B273" s="161">
        <f>+B272+1</f>
        <v>167</v>
      </c>
      <c r="C273" s="1084" t="s">
        <v>1699</v>
      </c>
      <c r="D273" s="1088" t="s">
        <v>1992</v>
      </c>
      <c r="E273" s="80">
        <v>1114</v>
      </c>
      <c r="F273" s="1046">
        <v>0.003995179278279232</v>
      </c>
      <c r="G273" s="127">
        <f>'[2]US'!$J$255</f>
        <v>100</v>
      </c>
      <c r="H273" s="127">
        <f>'[2]US'!$O$255</f>
        <v>100</v>
      </c>
      <c r="I273" s="118">
        <f>'[2]US'!Y255</f>
        <v>115.15151515151516</v>
      </c>
      <c r="J273" s="127">
        <f>'[2]US2'!$J$255</f>
        <v>100</v>
      </c>
    </row>
    <row r="274" spans="2:10" ht="9" customHeight="1">
      <c r="B274" s="161">
        <f>+B273+1</f>
        <v>168</v>
      </c>
      <c r="C274" s="1105" t="s">
        <v>1700</v>
      </c>
      <c r="D274" s="1157"/>
      <c r="E274" s="80">
        <v>1115</v>
      </c>
      <c r="F274" s="1046">
        <v>0.000981891007318075</v>
      </c>
      <c r="G274" s="127">
        <f>'[2]US'!$J$256</f>
        <v>100</v>
      </c>
      <c r="H274" s="127">
        <f>'[2]US'!$O$256</f>
        <v>100</v>
      </c>
      <c r="I274" s="118">
        <f>'[2]US'!Y256</f>
        <v>100</v>
      </c>
      <c r="J274" s="127">
        <f>'[2]US2'!$J$256</f>
        <v>100</v>
      </c>
    </row>
    <row r="275" spans="1:10" ht="9" customHeight="1">
      <c r="A275" s="1050" t="s">
        <v>1701</v>
      </c>
      <c r="B275" s="1043"/>
      <c r="C275" s="1107"/>
      <c r="D275" s="1117"/>
      <c r="F275" s="1053">
        <v>0.0014266229581775907</v>
      </c>
      <c r="G275" s="127">
        <f>'[2]US'!$J$257</f>
        <v>105.30003297065612</v>
      </c>
      <c r="H275" s="127">
        <f>'[2]US'!$O$257</f>
        <v>100.00000000000001</v>
      </c>
      <c r="I275" s="118">
        <f>'[2]US'!Y257</f>
        <v>137.83736046347323</v>
      </c>
      <c r="J275" s="127">
        <f>'[2]US2'!$J$257</f>
        <v>100.00000000000001</v>
      </c>
    </row>
    <row r="276" spans="2:10" ht="9" customHeight="1">
      <c r="B276" s="1043">
        <f>+B274+1</f>
        <v>169</v>
      </c>
      <c r="C276" s="1084" t="s">
        <v>1702</v>
      </c>
      <c r="D276" s="1088"/>
      <c r="E276" s="80">
        <v>807</v>
      </c>
      <c r="F276" s="1046">
        <v>0.0003680621380725239</v>
      </c>
      <c r="G276" s="127">
        <f>'[2]US'!$J$258</f>
        <v>100</v>
      </c>
      <c r="H276" s="127">
        <f>'[2]US'!$O$258</f>
        <v>100</v>
      </c>
      <c r="I276" s="118">
        <f>'[2]US'!Y258</f>
        <v>102.85714285714285</v>
      </c>
      <c r="J276" s="127">
        <f>'[2]US2'!$J$258</f>
        <v>100</v>
      </c>
    </row>
    <row r="277" spans="2:10" ht="9" customHeight="1">
      <c r="B277" s="1043">
        <f>+B276+1</f>
        <v>170</v>
      </c>
      <c r="C277" s="1084" t="s">
        <v>1703</v>
      </c>
      <c r="D277" s="1088" t="s">
        <v>1993</v>
      </c>
      <c r="E277" s="80">
        <v>805</v>
      </c>
      <c r="F277" s="1046">
        <v>0.0010585608201050668</v>
      </c>
      <c r="G277" s="127">
        <f>'[2]US'!$J$259</f>
        <v>107.14285714285714</v>
      </c>
      <c r="H277" s="127">
        <f>'[2]US'!$O$259</f>
        <v>100</v>
      </c>
      <c r="I277" s="118">
        <f>'[2]US'!Y259</f>
        <v>150</v>
      </c>
      <c r="J277" s="127">
        <f>'[2]US2'!$J$259</f>
        <v>100</v>
      </c>
    </row>
    <row r="278" spans="2:10" ht="9" customHeight="1">
      <c r="B278" s="1073" t="s">
        <v>1704</v>
      </c>
      <c r="C278" s="1107"/>
      <c r="D278" s="1117"/>
      <c r="F278" s="1074">
        <v>0.0033046805962466896</v>
      </c>
      <c r="G278" s="127">
        <f>'[2]US'!$J$260</f>
        <v>100</v>
      </c>
      <c r="H278" s="127">
        <f>'[2]US'!$O$260</f>
        <v>100</v>
      </c>
      <c r="I278" s="118">
        <f>'[2]US'!Y260</f>
        <v>97.50643466296599</v>
      </c>
      <c r="J278" s="127">
        <f>'[2]US2'!$J$260</f>
        <v>100</v>
      </c>
    </row>
    <row r="279" spans="1:10" ht="9" customHeight="1">
      <c r="A279" s="1037" t="s">
        <v>1705</v>
      </c>
      <c r="B279" s="1043"/>
      <c r="C279" s="1107"/>
      <c r="D279" s="1117"/>
      <c r="F279" s="1053">
        <v>0.002186677152884223</v>
      </c>
      <c r="G279" s="127">
        <f>'[2]US'!$J$261</f>
        <v>100</v>
      </c>
      <c r="H279" s="127">
        <f>'[2]US'!$O$261</f>
        <v>100</v>
      </c>
      <c r="I279" s="118">
        <f>'[2]US'!Y261</f>
        <v>106.45711776146557</v>
      </c>
      <c r="J279" s="127">
        <f>'[2]US2'!$J$261</f>
        <v>100</v>
      </c>
    </row>
    <row r="280" spans="2:10" ht="9" customHeight="1">
      <c r="B280" s="1043">
        <f>+B277+1</f>
        <v>171</v>
      </c>
      <c r="C280" s="1107" t="s">
        <v>1706</v>
      </c>
      <c r="D280" s="1117" t="s">
        <v>1994</v>
      </c>
      <c r="E280" s="80">
        <v>1407</v>
      </c>
      <c r="F280" s="1046">
        <v>0.0011412278114996306</v>
      </c>
      <c r="G280" s="127">
        <f>'[2]US'!$J$262</f>
        <v>100</v>
      </c>
      <c r="H280" s="127">
        <f>'[2]US'!$O$262</f>
        <v>100</v>
      </c>
      <c r="I280" s="118">
        <f>'[2]US'!Y262</f>
        <v>100</v>
      </c>
      <c r="J280" s="127">
        <f>'[2]US2'!$J$262</f>
        <v>100</v>
      </c>
    </row>
    <row r="281" spans="2:10" ht="9" customHeight="1">
      <c r="B281" s="161">
        <f>+B280+1</f>
        <v>172</v>
      </c>
      <c r="C281" s="1120" t="s">
        <v>1707</v>
      </c>
      <c r="D281" s="1144" t="s">
        <v>1995</v>
      </c>
      <c r="E281" s="80">
        <v>1408</v>
      </c>
      <c r="F281" s="1046">
        <v>0.0003025635403388511</v>
      </c>
      <c r="G281" s="127">
        <f>'[2]US'!$J$263</f>
        <v>100</v>
      </c>
      <c r="H281" s="127">
        <f>'[2]US'!$O$263</f>
        <v>100</v>
      </c>
      <c r="I281" s="118">
        <f>'[2]US'!Y263</f>
        <v>146.66666666666666</v>
      </c>
      <c r="J281" s="127">
        <f>'[2]US2'!$J$263</f>
        <v>100</v>
      </c>
    </row>
    <row r="282" spans="2:10" ht="9" customHeight="1">
      <c r="B282" s="161">
        <f>+B281+1</f>
        <v>173</v>
      </c>
      <c r="C282" s="1107" t="s">
        <v>1708</v>
      </c>
      <c r="D282" s="1117"/>
      <c r="E282" s="80">
        <v>913</v>
      </c>
      <c r="F282" s="1046">
        <v>0.0007428858010457409</v>
      </c>
      <c r="G282" s="127">
        <f>'[2]US'!$J$264</f>
        <v>100</v>
      </c>
      <c r="H282" s="127">
        <f>'[2]US'!$O$264</f>
        <v>100</v>
      </c>
      <c r="I282" s="118">
        <f>'[2]US'!Y264</f>
        <v>100</v>
      </c>
      <c r="J282" s="127">
        <f>'[2]US2'!$J$264</f>
        <v>100</v>
      </c>
    </row>
    <row r="283" spans="1:10" ht="9" customHeight="1">
      <c r="A283" s="1037" t="s">
        <v>1709</v>
      </c>
      <c r="B283" s="1043"/>
      <c r="C283" s="1107"/>
      <c r="D283" s="1117"/>
      <c r="F283" s="1053">
        <v>0.0011180034433624668</v>
      </c>
      <c r="G283" s="127">
        <f>'[2]US'!$J$265</f>
        <v>100</v>
      </c>
      <c r="H283" s="127">
        <f>'[2]US'!$O$265</f>
        <v>100</v>
      </c>
      <c r="I283" s="118">
        <f>'[2]US'!Y265</f>
        <v>80</v>
      </c>
      <c r="J283" s="127">
        <f>'[2]US2'!$J$265</f>
        <v>100</v>
      </c>
    </row>
    <row r="284" spans="2:10" ht="9" customHeight="1">
      <c r="B284" s="1043">
        <f>+B282+1</f>
        <v>174</v>
      </c>
      <c r="C284" s="1120" t="s">
        <v>1710</v>
      </c>
      <c r="D284" s="1144" t="s">
        <v>1996</v>
      </c>
      <c r="E284" s="80">
        <v>903</v>
      </c>
      <c r="F284" s="1046">
        <v>0.0011180034433624668</v>
      </c>
      <c r="G284" s="127">
        <f>'[2]US'!$J$266</f>
        <v>100</v>
      </c>
      <c r="H284" s="127">
        <f>'[2]US'!$O$266</f>
        <v>100</v>
      </c>
      <c r="I284" s="118">
        <f>'[2]US'!Y266</f>
        <v>80</v>
      </c>
      <c r="J284" s="127">
        <f>'[2]US2'!$J$266</f>
        <v>100</v>
      </c>
    </row>
    <row r="285" spans="2:10" ht="9" customHeight="1">
      <c r="B285" s="1073" t="s">
        <v>1711</v>
      </c>
      <c r="C285" s="1107"/>
      <c r="D285" s="1117"/>
      <c r="F285" s="1074">
        <v>0.01708772572903218</v>
      </c>
      <c r="G285" s="127">
        <f>'[2]US'!$J$267</f>
        <v>105.31598813603645</v>
      </c>
      <c r="H285" s="127">
        <f>'[2]US'!$O$267</f>
        <v>108.65942906058471</v>
      </c>
      <c r="I285" s="118">
        <f>'[2]US'!Y267</f>
        <v>128.56784482078524</v>
      </c>
      <c r="J285" s="127">
        <f>'[2]US2'!$J$267</f>
        <v>108.65942906058471</v>
      </c>
    </row>
    <row r="286" spans="1:10" ht="9" customHeight="1">
      <c r="A286" s="1037" t="s">
        <v>1712</v>
      </c>
      <c r="B286" s="1043"/>
      <c r="C286" s="1107"/>
      <c r="D286" s="1117"/>
      <c r="F286" s="1053">
        <v>0.00870190615958621</v>
      </c>
      <c r="G286" s="127">
        <f>'[2]US'!$J$268</f>
        <v>100</v>
      </c>
      <c r="H286" s="127">
        <f>'[2]US'!$O$268</f>
        <v>100</v>
      </c>
      <c r="I286" s="118">
        <f>'[2]US'!Y268</f>
        <v>107.13157592464965</v>
      </c>
      <c r="J286" s="127">
        <f>'[2]US2'!$J$268</f>
        <v>100</v>
      </c>
    </row>
    <row r="287" spans="2:10" ht="9" customHeight="1">
      <c r="B287" s="161">
        <f>+B284+1</f>
        <v>175</v>
      </c>
      <c r="C287" s="1084" t="s">
        <v>1713</v>
      </c>
      <c r="D287" s="1088" t="s">
        <v>1997</v>
      </c>
      <c r="E287" s="80">
        <v>605</v>
      </c>
      <c r="F287" s="1046">
        <v>0.0024878295923742334</v>
      </c>
      <c r="G287" s="127">
        <f>'[2]US'!$J$269</f>
        <v>100</v>
      </c>
      <c r="H287" s="127">
        <f>'[2]US'!$O$269</f>
        <v>100</v>
      </c>
      <c r="I287" s="118">
        <f>'[2]US'!Y269</f>
        <v>62.5</v>
      </c>
      <c r="J287" s="127">
        <f>'[2]US2'!$J$269</f>
        <v>100</v>
      </c>
    </row>
    <row r="288" spans="2:10" ht="9" customHeight="1">
      <c r="B288" s="161">
        <f>+B287+1</f>
        <v>176</v>
      </c>
      <c r="C288" s="1084" t="s">
        <v>1714</v>
      </c>
      <c r="D288" s="1088" t="s">
        <v>1998</v>
      </c>
      <c r="E288" s="80">
        <v>606</v>
      </c>
      <c r="F288" s="1046">
        <v>0.006214076567211976</v>
      </c>
      <c r="G288" s="127">
        <f>'[2]US'!$J$270</f>
        <v>100</v>
      </c>
      <c r="H288" s="127">
        <f>'[2]US'!$O$270</f>
        <v>100</v>
      </c>
      <c r="I288" s="118">
        <f>'[2]US'!Y270</f>
        <v>125</v>
      </c>
      <c r="J288" s="127">
        <f>'[2]US2'!$J$270</f>
        <v>100</v>
      </c>
    </row>
    <row r="289" spans="1:10" ht="9" customHeight="1">
      <c r="A289" s="1037" t="s">
        <v>1715</v>
      </c>
      <c r="B289" s="1043"/>
      <c r="C289" s="1107"/>
      <c r="D289" s="1117"/>
      <c r="F289" s="1053">
        <v>0.003230656597551273</v>
      </c>
      <c r="G289" s="127">
        <f>'[2]US'!$J$271</f>
        <v>100</v>
      </c>
      <c r="H289" s="127">
        <f>'[2]US'!$O$271</f>
        <v>100</v>
      </c>
      <c r="I289" s="118">
        <f>'[2]US'!Y271</f>
        <v>111.11111111111111</v>
      </c>
      <c r="J289" s="127">
        <f>'[2]US2'!$J$271</f>
        <v>100</v>
      </c>
    </row>
    <row r="290" spans="2:10" ht="9" customHeight="1">
      <c r="B290" s="1043">
        <f>+B288+1</f>
        <v>177</v>
      </c>
      <c r="C290" s="1107" t="s">
        <v>1716</v>
      </c>
      <c r="D290" s="1117" t="s">
        <v>1999</v>
      </c>
      <c r="E290" s="80">
        <v>608</v>
      </c>
      <c r="F290" s="1046">
        <v>0.003230656597551273</v>
      </c>
      <c r="G290" s="127">
        <f>'[2]US'!$J$272</f>
        <v>100</v>
      </c>
      <c r="H290" s="127">
        <f>'[2]US'!$O$272</f>
        <v>100</v>
      </c>
      <c r="I290" s="118">
        <f>'[2]US'!Y272</f>
        <v>111.11111111111111</v>
      </c>
      <c r="J290" s="127">
        <f>'[2]US2'!$J$272</f>
        <v>100</v>
      </c>
    </row>
    <row r="291" spans="1:10" ht="9" customHeight="1">
      <c r="A291" s="1037" t="s">
        <v>1717</v>
      </c>
      <c r="B291" s="1043"/>
      <c r="C291" s="1107"/>
      <c r="D291" s="1117"/>
      <c r="F291" s="1053">
        <v>0.0015216370819995074</v>
      </c>
      <c r="G291" s="127">
        <f>'[2]US'!$J$273</f>
        <v>100</v>
      </c>
      <c r="H291" s="127">
        <f>'[2]US'!$O$273</f>
        <v>117.64705882352943</v>
      </c>
      <c r="I291" s="118">
        <f>'[2]US'!Y273</f>
        <v>117.64705882352943</v>
      </c>
      <c r="J291" s="127">
        <f>'[2]US2'!$J$273</f>
        <v>117.64705882352943</v>
      </c>
    </row>
    <row r="292" spans="2:10" ht="9" customHeight="1">
      <c r="B292" s="1043">
        <f>+B290+1</f>
        <v>178</v>
      </c>
      <c r="C292" s="1107" t="s">
        <v>1718</v>
      </c>
      <c r="D292" s="1117" t="s">
        <v>2000</v>
      </c>
      <c r="E292" s="80">
        <v>609</v>
      </c>
      <c r="F292" s="1046">
        <v>0.0015216370819995074</v>
      </c>
      <c r="G292" s="127">
        <f>'[2]US'!$J$274</f>
        <v>100</v>
      </c>
      <c r="H292" s="127">
        <f>'[2]US'!$O$274</f>
        <v>117.64705882352942</v>
      </c>
      <c r="I292" s="118">
        <f>'[2]US'!Y274</f>
        <v>117.64705882352942</v>
      </c>
      <c r="J292" s="127">
        <f>'[2]US2'!$J$274</f>
        <v>117.64705882352942</v>
      </c>
    </row>
    <row r="293" spans="1:10" ht="9" customHeight="1">
      <c r="A293" s="1037" t="s">
        <v>1719</v>
      </c>
      <c r="B293" s="1043"/>
      <c r="C293" s="1107"/>
      <c r="D293" s="1117" t="s">
        <v>2001</v>
      </c>
      <c r="F293" s="1053">
        <v>0.003633525889895192</v>
      </c>
      <c r="G293" s="127">
        <f>'[2]US'!$J$275</f>
        <v>125</v>
      </c>
      <c r="H293" s="127">
        <f>'[2]US'!$O$275</f>
        <v>133.33333333333331</v>
      </c>
      <c r="I293" s="118">
        <f>'[2]US'!Y275</f>
        <v>200</v>
      </c>
      <c r="J293" s="127">
        <f>'[2]US2'!$J$275</f>
        <v>133.33333333333331</v>
      </c>
    </row>
    <row r="294" spans="2:10" ht="9" customHeight="1">
      <c r="B294" s="1043">
        <f>+B292+1</f>
        <v>179</v>
      </c>
      <c r="C294" s="1107" t="s">
        <v>1720</v>
      </c>
      <c r="D294" s="1117" t="s">
        <v>2002</v>
      </c>
      <c r="E294" s="80">
        <v>607</v>
      </c>
      <c r="F294" s="1046">
        <v>0.003633525889895192</v>
      </c>
      <c r="G294" s="127">
        <f>'[2]US'!$J$276</f>
        <v>125</v>
      </c>
      <c r="H294" s="127">
        <f>'[2]US'!$O$276</f>
        <v>133.33333333333331</v>
      </c>
      <c r="I294" s="118">
        <f>'[2]US'!Y276</f>
        <v>200</v>
      </c>
      <c r="J294" s="127">
        <f>'[2]US2'!$J$276</f>
        <v>133.33333333333331</v>
      </c>
    </row>
    <row r="295" spans="2:10" ht="9" customHeight="1">
      <c r="B295" s="160" t="s">
        <v>1721</v>
      </c>
      <c r="C295" s="1073"/>
      <c r="D295" s="1117" t="s">
        <v>2003</v>
      </c>
      <c r="F295" s="1076">
        <v>0.04698377867951337</v>
      </c>
      <c r="G295" s="127">
        <f>'[2]US'!$J$277</f>
        <v>113.70769230769231</v>
      </c>
      <c r="H295" s="127">
        <f>'[2]US'!$O$277</f>
        <v>100</v>
      </c>
      <c r="I295" s="118">
        <f>'[2]US'!Y277</f>
        <v>254.86206896551727</v>
      </c>
      <c r="J295" s="127">
        <f>'[2]US2'!$J$277</f>
        <v>100</v>
      </c>
    </row>
    <row r="296" spans="2:10" ht="9" customHeight="1">
      <c r="B296" s="160"/>
      <c r="C296" s="1073" t="s">
        <v>1722</v>
      </c>
      <c r="D296" s="1117" t="s">
        <v>2004</v>
      </c>
      <c r="F296" s="1074">
        <v>0.04698377867951337</v>
      </c>
      <c r="G296" s="127">
        <f>'[2]US'!$J$278</f>
        <v>113.70769230769231</v>
      </c>
      <c r="H296" s="127">
        <f>'[2]US'!$O$278</f>
        <v>100</v>
      </c>
      <c r="I296" s="118">
        <f>'[2]US'!Y278</f>
        <v>254.86206896551727</v>
      </c>
      <c r="J296" s="127">
        <f>'[2]US2'!$J$278</f>
        <v>100</v>
      </c>
    </row>
    <row r="297" spans="1:10" ht="9" customHeight="1">
      <c r="A297" s="1037" t="s">
        <v>1723</v>
      </c>
      <c r="B297" s="1043"/>
      <c r="C297" s="1107"/>
      <c r="D297" s="1117" t="s">
        <v>2005</v>
      </c>
      <c r="F297" s="1053">
        <v>0.04698377867951337</v>
      </c>
      <c r="G297" s="127">
        <f>'[2]US'!$J$279</f>
        <v>113.70769230769231</v>
      </c>
      <c r="H297" s="127">
        <f>'[2]US'!$O$279</f>
        <v>100</v>
      </c>
      <c r="I297" s="118">
        <f>'[2]US'!Y279</f>
        <v>254.86206896551727</v>
      </c>
      <c r="J297" s="127">
        <f>'[2]US2'!$J$279</f>
        <v>100</v>
      </c>
    </row>
    <row r="298" spans="2:10" ht="9" customHeight="1">
      <c r="B298" s="161">
        <f>+B294+1</f>
        <v>180</v>
      </c>
      <c r="C298" s="1120" t="s">
        <v>1724</v>
      </c>
      <c r="D298" s="1144" t="s">
        <v>2006</v>
      </c>
      <c r="E298" s="80">
        <v>601</v>
      </c>
      <c r="F298" s="1046">
        <v>0.04698377867951337</v>
      </c>
      <c r="G298" s="127">
        <f>'[2]US'!$J$280</f>
        <v>113.70769230769231</v>
      </c>
      <c r="H298" s="127">
        <f>'[2]US'!$O$280</f>
        <v>100</v>
      </c>
      <c r="I298" s="118">
        <f>'[2]US'!Y280</f>
        <v>254.86206896551727</v>
      </c>
      <c r="J298" s="127">
        <f>'[2]US2'!$J$280</f>
        <v>100</v>
      </c>
    </row>
    <row r="299" spans="1:10" ht="9" customHeight="1">
      <c r="A299" s="160" t="s">
        <v>1725</v>
      </c>
      <c r="B299" s="1043"/>
      <c r="C299" s="1107"/>
      <c r="D299" s="1117" t="s">
        <v>2007</v>
      </c>
      <c r="F299" s="1076">
        <v>0.04282068427980903</v>
      </c>
      <c r="G299" s="127">
        <f>'[2]US'!$J$281</f>
        <v>105.5818837923471</v>
      </c>
      <c r="H299" s="127">
        <f>'[2]US'!$O$281</f>
        <v>100.11548767268125</v>
      </c>
      <c r="I299" s="118">
        <f>'[2]US'!Y281</f>
        <v>135.69810062405287</v>
      </c>
      <c r="J299" s="127">
        <f>'[2]US2'!$J$281</f>
        <v>100.11548767268125</v>
      </c>
    </row>
    <row r="300" spans="2:10" ht="9" customHeight="1">
      <c r="B300" s="1073" t="s">
        <v>1726</v>
      </c>
      <c r="C300" s="1107"/>
      <c r="D300" s="1117" t="s">
        <v>2008</v>
      </c>
      <c r="F300" s="1074">
        <v>0.004350547388299064</v>
      </c>
      <c r="G300" s="127">
        <f>'[2]US'!$J$282</f>
        <v>110.7272476163912</v>
      </c>
      <c r="H300" s="127">
        <f>'[2]US'!$O$282</f>
        <v>101.13669861024708</v>
      </c>
      <c r="I300" s="118">
        <f>'[2]US'!Y282</f>
        <v>221.4544952327824</v>
      </c>
      <c r="J300" s="127">
        <f>'[2]US2'!$J$282</f>
        <v>101.13669861024708</v>
      </c>
    </row>
    <row r="301" spans="1:10" ht="9" customHeight="1">
      <c r="A301" s="1037" t="s">
        <v>1727</v>
      </c>
      <c r="B301" s="1043"/>
      <c r="C301" s="1107"/>
      <c r="D301" s="1117" t="s">
        <v>2009</v>
      </c>
      <c r="F301" s="1053">
        <v>0.0026405812592612014</v>
      </c>
      <c r="G301" s="127">
        <f>'[2]US'!$J$283</f>
        <v>109.48275862068965</v>
      </c>
      <c r="H301" s="127">
        <f>'[2]US'!$O$283</f>
        <v>100</v>
      </c>
      <c r="I301" s="118">
        <f>'[2]US'!Y283</f>
        <v>218.9655172413793</v>
      </c>
      <c r="J301" s="127">
        <f>'[2]US2'!$J$283</f>
        <v>100</v>
      </c>
    </row>
    <row r="302" spans="2:10" ht="9" customHeight="1">
      <c r="B302" s="161">
        <f>B298+1</f>
        <v>181</v>
      </c>
      <c r="C302" s="1044" t="s">
        <v>1728</v>
      </c>
      <c r="D302" s="1047" t="s">
        <v>2010</v>
      </c>
      <c r="E302" s="80">
        <v>1002</v>
      </c>
      <c r="F302" s="1046">
        <v>0.0026405812592612014</v>
      </c>
      <c r="G302" s="127">
        <f>'[2]US'!$J$284</f>
        <v>109.48275862068965</v>
      </c>
      <c r="H302" s="127">
        <f>'[2]US'!$O$284</f>
        <v>100</v>
      </c>
      <c r="I302" s="118">
        <f>'[2]US'!Y284</f>
        <v>218.9655172413793</v>
      </c>
      <c r="J302" s="127">
        <f>'[2]US2'!$J$284</f>
        <v>100</v>
      </c>
    </row>
    <row r="303" spans="1:10" ht="9" customHeight="1">
      <c r="A303" s="1037" t="s">
        <v>1729</v>
      </c>
      <c r="B303" s="1043"/>
      <c r="C303" s="1107"/>
      <c r="D303" s="1117"/>
      <c r="F303" s="1053">
        <v>0.0017099661290378625</v>
      </c>
      <c r="G303" s="127">
        <f>'[2]US'!$J$285</f>
        <v>0</v>
      </c>
      <c r="H303" s="127">
        <f>'[2]US'!$O$285</f>
        <v>0</v>
      </c>
      <c r="I303" s="118">
        <f>'[2]US'!Y285</f>
        <v>0</v>
      </c>
      <c r="J303" s="127">
        <f>'[2]US2'!$J$285</f>
        <v>0</v>
      </c>
    </row>
    <row r="304" spans="2:10" ht="9" customHeight="1">
      <c r="B304" s="161">
        <f>+B302+1</f>
        <v>182</v>
      </c>
      <c r="C304" s="1158" t="s">
        <v>1730</v>
      </c>
      <c r="D304" s="1055" t="s">
        <v>2011</v>
      </c>
      <c r="E304" s="80">
        <v>1001</v>
      </c>
      <c r="F304" s="1046">
        <v>0.0017099661290378625</v>
      </c>
      <c r="G304" s="127">
        <f>'[2]US'!$J$286</f>
        <v>0</v>
      </c>
      <c r="H304" s="127">
        <f>'[2]US'!$O$286</f>
        <v>0</v>
      </c>
      <c r="I304" s="118">
        <f>'[2]US'!Y286</f>
        <v>0</v>
      </c>
      <c r="J304" s="127">
        <f>'[2]US2'!$J$286</f>
        <v>0</v>
      </c>
    </row>
    <row r="305" spans="1:10" ht="9" customHeight="1">
      <c r="A305" s="1073" t="s">
        <v>1731</v>
      </c>
      <c r="B305" s="1043"/>
      <c r="C305" s="1146"/>
      <c r="D305" s="1117" t="s">
        <v>2012</v>
      </c>
      <c r="F305" s="1074">
        <v>0.038470136891509965</v>
      </c>
      <c r="G305" s="127">
        <f>'[2]US'!$J$287</f>
        <v>105.00000000000001</v>
      </c>
      <c r="H305" s="127">
        <f>'[2]US'!$O$287</f>
        <v>100</v>
      </c>
      <c r="I305" s="118">
        <f>'[2]US'!Y287</f>
        <v>126</v>
      </c>
      <c r="J305" s="127">
        <f>'[2]US2'!$J$287</f>
        <v>100</v>
      </c>
    </row>
    <row r="306" spans="1:10" ht="9" customHeight="1">
      <c r="A306" s="1037" t="s">
        <v>1732</v>
      </c>
      <c r="B306" s="1043"/>
      <c r="C306" s="1146"/>
      <c r="D306" s="1117" t="s">
        <v>2012</v>
      </c>
      <c r="F306" s="1053">
        <v>0.038470136891509965</v>
      </c>
      <c r="G306" s="127">
        <f>'[2]US'!$J$288</f>
        <v>105.00000000000001</v>
      </c>
      <c r="H306" s="127">
        <f>'[2]US'!$O$288</f>
        <v>100</v>
      </c>
      <c r="I306" s="118">
        <f>'[2]US'!Y288</f>
        <v>126</v>
      </c>
      <c r="J306" s="127">
        <f>'[2]US2'!$J$288</f>
        <v>100</v>
      </c>
    </row>
    <row r="307" spans="2:10" ht="9" customHeight="1">
      <c r="B307" s="161">
        <f>+B304+1</f>
        <v>183</v>
      </c>
      <c r="C307" s="161" t="s">
        <v>1733</v>
      </c>
      <c r="D307" s="1117" t="s">
        <v>2013</v>
      </c>
      <c r="E307" s="80">
        <v>604</v>
      </c>
      <c r="F307" s="1046">
        <v>0.038470136891509965</v>
      </c>
      <c r="G307" s="127">
        <f>'[2]US'!$J$289</f>
        <v>105</v>
      </c>
      <c r="H307" s="127">
        <f>'[2]US'!$O$289</f>
        <v>100</v>
      </c>
      <c r="I307" s="118">
        <f>'[2]US'!Y289</f>
        <v>126</v>
      </c>
      <c r="J307" s="127">
        <f>'[2]US2'!$J$289</f>
        <v>100</v>
      </c>
    </row>
    <row r="308" spans="1:10" ht="9" customHeight="1">
      <c r="A308" s="160" t="s">
        <v>1734</v>
      </c>
      <c r="B308" s="1073"/>
      <c r="C308" s="1146"/>
      <c r="D308" s="1106" t="s">
        <v>2014</v>
      </c>
      <c r="F308" s="1076">
        <v>0.045699565547223646</v>
      </c>
      <c r="G308" s="127">
        <f>'[2]US'!$J$290</f>
        <v>99.77083326384951</v>
      </c>
      <c r="H308" s="127">
        <f>'[2]US'!$O$290</f>
        <v>104.2251782684854</v>
      </c>
      <c r="I308" s="118">
        <f>'[2]US'!Y290</f>
        <v>151.9891432277726</v>
      </c>
      <c r="J308" s="127">
        <f>'[2]US2'!$J$290</f>
        <v>104.2251782684854</v>
      </c>
    </row>
    <row r="309" spans="1:10" ht="9" customHeight="1">
      <c r="A309" s="160"/>
      <c r="B309" s="1073" t="s">
        <v>1735</v>
      </c>
      <c r="C309" s="1146"/>
      <c r="D309" s="1147"/>
      <c r="F309" s="1074">
        <v>0.025391113490558396</v>
      </c>
      <c r="G309" s="127">
        <f>'[2]US'!$J$291</f>
        <v>99.58753993660629</v>
      </c>
      <c r="H309" s="127">
        <f>'[2]US'!$O$291</f>
        <v>107.6045822606855</v>
      </c>
      <c r="I309" s="118">
        <f>'[2]US'!Y291</f>
        <v>177.46366843322033</v>
      </c>
      <c r="J309" s="127">
        <f>'[2]US2'!$J$291</f>
        <v>107.6045822606855</v>
      </c>
    </row>
    <row r="310" spans="1:10" ht="9" customHeight="1">
      <c r="A310" s="1159" t="s">
        <v>1736</v>
      </c>
      <c r="B310" s="1159"/>
      <c r="C310" s="1159"/>
      <c r="D310" s="1160" t="s">
        <v>2015</v>
      </c>
      <c r="F310" s="1053">
        <v>0.0035374534404366454</v>
      </c>
      <c r="G310" s="127">
        <f>'[2]US'!$J$292</f>
        <v>103.23734729493893</v>
      </c>
      <c r="H310" s="127">
        <f>'[2]US'!$O$292</f>
        <v>115.25870144980092</v>
      </c>
      <c r="I310" s="118">
        <f>'[2]US'!Y292</f>
        <v>285.8140856691717</v>
      </c>
      <c r="J310" s="127">
        <f>'[2]US2'!$J$292</f>
        <v>115.25870144980092</v>
      </c>
    </row>
    <row r="311" spans="2:10" ht="9" customHeight="1">
      <c r="B311" s="161">
        <f>+B307+1</f>
        <v>184</v>
      </c>
      <c r="C311" s="1107" t="s">
        <v>1737</v>
      </c>
      <c r="D311" s="1117" t="s">
        <v>2016</v>
      </c>
      <c r="E311" s="80">
        <v>915</v>
      </c>
      <c r="F311" s="1046">
        <v>0.0011451965326369942</v>
      </c>
      <c r="G311" s="127">
        <f>'[2]US'!$J$293</f>
        <v>110.00000000000001</v>
      </c>
      <c r="H311" s="127">
        <f>'[2]US'!$O$293</f>
        <v>113.63636363636364</v>
      </c>
      <c r="I311" s="118">
        <f>'[2]US'!Y293</f>
        <v>357.14285714285717</v>
      </c>
      <c r="J311" s="127">
        <f>'[2]US2'!$J$293</f>
        <v>113.63636363636364</v>
      </c>
    </row>
    <row r="312" spans="2:10" ht="9" customHeight="1">
      <c r="B312" s="161">
        <f>+B311+1</f>
        <v>185</v>
      </c>
      <c r="C312" s="1107" t="s">
        <v>1738</v>
      </c>
      <c r="D312" s="1117" t="s">
        <v>2017</v>
      </c>
      <c r="E312" s="80">
        <v>915</v>
      </c>
      <c r="F312" s="1046">
        <v>0.0015344251834421233</v>
      </c>
      <c r="G312" s="127">
        <f>'[2]US'!$J$294</f>
        <v>100</v>
      </c>
      <c r="H312" s="127">
        <f>'[2]US'!$O$294</f>
        <v>125</v>
      </c>
      <c r="I312" s="118">
        <f>'[2]US'!Y294</f>
        <v>312.5</v>
      </c>
      <c r="J312" s="127">
        <f>'[2]US2'!$J$294</f>
        <v>125</v>
      </c>
    </row>
    <row r="313" spans="2:10" ht="9" customHeight="1">
      <c r="B313" s="161">
        <f>+B312+1</f>
        <v>186</v>
      </c>
      <c r="C313" s="1107" t="s">
        <v>1739</v>
      </c>
      <c r="D313" s="1117" t="s">
        <v>2018</v>
      </c>
      <c r="E313" s="80">
        <v>908</v>
      </c>
      <c r="F313" s="1046">
        <v>0.0008578317243575277</v>
      </c>
      <c r="G313" s="127">
        <f>'[2]US'!$J$295</f>
        <v>100</v>
      </c>
      <c r="H313" s="127">
        <f>'[2]US'!$O$295</f>
        <v>100</v>
      </c>
      <c r="I313" s="118">
        <f>'[2]US'!Y295</f>
        <v>142.85714285714286</v>
      </c>
      <c r="J313" s="127">
        <f>'[2]US2'!$J$295</f>
        <v>100</v>
      </c>
    </row>
    <row r="314" spans="1:10" ht="9" customHeight="1">
      <c r="A314" s="1123" t="s">
        <v>1740</v>
      </c>
      <c r="B314" s="1123"/>
      <c r="C314" s="1123"/>
      <c r="D314" s="1123"/>
      <c r="E314" s="1123"/>
      <c r="F314" s="1053">
        <v>0.02185366005012175</v>
      </c>
      <c r="G314" s="127">
        <f>'[2]US'!$J$296</f>
        <v>98.9967453709796</v>
      </c>
      <c r="H314" s="127">
        <f>'[2]US'!$O$296</f>
        <v>106.36560946633669</v>
      </c>
      <c r="I314" s="118">
        <f>'[2]US'!Y296</f>
        <v>159.92497901712287</v>
      </c>
      <c r="J314" s="127">
        <f>'[2]US2'!$J$296</f>
        <v>106.36560946633669</v>
      </c>
    </row>
    <row r="315" spans="2:10" ht="9" customHeight="1">
      <c r="B315" s="1043">
        <f>+B313+1</f>
        <v>187</v>
      </c>
      <c r="C315" s="1084" t="s">
        <v>1741</v>
      </c>
      <c r="D315" s="1088"/>
      <c r="E315" s="80">
        <v>812</v>
      </c>
      <c r="F315" s="1046">
        <v>0.009858303305210874</v>
      </c>
      <c r="G315" s="127">
        <f>'[2]US'!$J$297</f>
        <v>100</v>
      </c>
      <c r="H315" s="127">
        <f>'[2]US'!$O$297</f>
        <v>113.33333333333333</v>
      </c>
      <c r="I315" s="118">
        <f>'[2]US'!Y297</f>
        <v>141.66666666666669</v>
      </c>
      <c r="J315" s="127">
        <f>'[2]US2'!$J$297</f>
        <v>113.33333333333333</v>
      </c>
    </row>
    <row r="316" spans="2:10" ht="9" customHeight="1">
      <c r="B316" s="1043">
        <f>+B315+1</f>
        <v>188</v>
      </c>
      <c r="C316" s="1084" t="s">
        <v>1742</v>
      </c>
      <c r="D316" s="1088" t="s">
        <v>2019</v>
      </c>
      <c r="E316" s="80">
        <v>813</v>
      </c>
      <c r="F316" s="1046">
        <v>0.002791451458349715</v>
      </c>
      <c r="G316" s="127">
        <f>'[2]US'!$J$298</f>
        <v>86.15384615384616</v>
      </c>
      <c r="H316" s="127">
        <f>'[2]US'!$O$298</f>
        <v>100</v>
      </c>
      <c r="I316" s="118">
        <f>'[2]US'!Y298</f>
        <v>175</v>
      </c>
      <c r="J316" s="127">
        <f>'[2]US2'!$J$298</f>
        <v>100</v>
      </c>
    </row>
    <row r="317" spans="2:10" ht="9" customHeight="1">
      <c r="B317" s="1043">
        <f>+B316+1</f>
        <v>189</v>
      </c>
      <c r="C317" s="1084" t="s">
        <v>1743</v>
      </c>
      <c r="D317" s="1088" t="s">
        <v>2020</v>
      </c>
      <c r="E317" s="80">
        <v>814</v>
      </c>
      <c r="F317" s="1046">
        <v>0.003749118567762697</v>
      </c>
      <c r="G317" s="127">
        <f>'[2]US'!$J$299</f>
        <v>100</v>
      </c>
      <c r="H317" s="127">
        <f>'[2]US'!$O$299</f>
        <v>100</v>
      </c>
      <c r="I317" s="118">
        <f>'[2]US'!Y299</f>
        <v>181.57894736842107</v>
      </c>
      <c r="J317" s="127">
        <f>'[2]US2'!$J$299</f>
        <v>100</v>
      </c>
    </row>
    <row r="318" spans="2:10" ht="9" customHeight="1">
      <c r="B318" s="1043">
        <f>+B317+1</f>
        <v>190</v>
      </c>
      <c r="C318" s="1084" t="s">
        <v>1744</v>
      </c>
      <c r="D318" s="1088" t="s">
        <v>2021</v>
      </c>
      <c r="E318" s="80">
        <v>815</v>
      </c>
      <c r="F318" s="1046">
        <v>0.003844544262665525</v>
      </c>
      <c r="G318" s="127">
        <f>'[2]US'!$J$300</f>
        <v>107.14285714285714</v>
      </c>
      <c r="H318" s="127">
        <f>'[2]US'!$O$300</f>
        <v>100</v>
      </c>
      <c r="I318" s="118">
        <f>'[2]US'!Y300</f>
        <v>161.53846153846155</v>
      </c>
      <c r="J318" s="127">
        <f>'[2]US2'!$J$300</f>
        <v>100</v>
      </c>
    </row>
    <row r="319" spans="2:10" ht="9" customHeight="1">
      <c r="B319" s="1043">
        <f>+B318+1</f>
        <v>191</v>
      </c>
      <c r="C319" s="1084" t="s">
        <v>1745</v>
      </c>
      <c r="D319" s="1088" t="s">
        <v>2022</v>
      </c>
      <c r="E319" s="80">
        <v>816</v>
      </c>
      <c r="F319" s="1046">
        <v>0.001610242456132941</v>
      </c>
      <c r="G319" s="127">
        <f>'[2]US'!$J$301</f>
        <v>93.33333333333333</v>
      </c>
      <c r="H319" s="127">
        <f>'[2]US'!$O$301</f>
        <v>104.76190476190477</v>
      </c>
      <c r="I319" s="118">
        <f>'[2]US'!Y301</f>
        <v>191.30434782608697</v>
      </c>
      <c r="J319" s="127">
        <f>'[2]US2'!$J$301</f>
        <v>104.76190476190477</v>
      </c>
    </row>
    <row r="320" spans="2:10" ht="9" customHeight="1">
      <c r="B320" s="1073" t="s">
        <v>1746</v>
      </c>
      <c r="C320" s="1092"/>
      <c r="D320" s="1161" t="s">
        <v>2023</v>
      </c>
      <c r="F320" s="1074">
        <v>0.007348601649679616</v>
      </c>
      <c r="G320" s="127">
        <f>'[2]US'!$J$302</f>
        <v>100</v>
      </c>
      <c r="H320" s="127">
        <f>'[2]US'!$O$302</f>
        <v>100</v>
      </c>
      <c r="I320" s="118">
        <f>'[2]US'!Y302</f>
        <v>155.65582155572955</v>
      </c>
      <c r="J320" s="127">
        <f>'[2]US2'!$J$302</f>
        <v>100</v>
      </c>
    </row>
    <row r="321" spans="1:10" ht="9" customHeight="1">
      <c r="A321" s="1050" t="s">
        <v>1747</v>
      </c>
      <c r="B321" s="1043"/>
      <c r="C321" s="1107"/>
      <c r="D321" s="1161" t="s">
        <v>2024</v>
      </c>
      <c r="F321" s="1053">
        <v>0.005818733146061873</v>
      </c>
      <c r="G321" s="127">
        <f>'[2]US'!$J$303</f>
        <v>100</v>
      </c>
      <c r="H321" s="127">
        <f>'[2]US'!$O$303</f>
        <v>100</v>
      </c>
      <c r="I321" s="118">
        <f>'[2]US'!Y303</f>
        <v>157.14285714285714</v>
      </c>
      <c r="J321" s="127">
        <f>'[2]US2'!$J$303</f>
        <v>100</v>
      </c>
    </row>
    <row r="322" spans="2:10" ht="9" customHeight="1">
      <c r="B322" s="1043">
        <f>+B319+1</f>
        <v>192</v>
      </c>
      <c r="C322" s="1107" t="s">
        <v>1748</v>
      </c>
      <c r="D322" s="1117" t="s">
        <v>2025</v>
      </c>
      <c r="E322" s="80">
        <v>402</v>
      </c>
      <c r="F322" s="1046">
        <v>0.005818733146061873</v>
      </c>
      <c r="G322" s="127">
        <f>'[2]US'!$J$304</f>
        <v>100</v>
      </c>
      <c r="H322" s="127">
        <f>'[2]US'!$O$304</f>
        <v>100</v>
      </c>
      <c r="I322" s="118">
        <f>'[2]US'!Y304</f>
        <v>157.14285714285714</v>
      </c>
      <c r="J322" s="127">
        <f>'[2]US2'!$J$304</f>
        <v>100</v>
      </c>
    </row>
    <row r="323" spans="1:12" ht="9" customHeight="1">
      <c r="A323" s="1050" t="s">
        <v>1749</v>
      </c>
      <c r="B323" s="1043"/>
      <c r="C323" s="1107"/>
      <c r="D323" s="1161" t="s">
        <v>2026</v>
      </c>
      <c r="F323" s="1053">
        <v>0.0015298685036177432</v>
      </c>
      <c r="G323" s="127">
        <f>'[2]US'!$J$305</f>
        <v>100</v>
      </c>
      <c r="H323" s="127">
        <f>'[2]US'!$O$305</f>
        <v>100</v>
      </c>
      <c r="I323" s="118">
        <f>'[2]US'!Y305</f>
        <v>150</v>
      </c>
      <c r="J323" s="127">
        <f>'[2]US2'!$J$305</f>
        <v>100</v>
      </c>
      <c r="L323" s="1162"/>
    </row>
    <row r="324" spans="2:10" ht="9" customHeight="1">
      <c r="B324" s="1043">
        <f>B322+1</f>
        <v>193</v>
      </c>
      <c r="C324" s="1120" t="s">
        <v>1750</v>
      </c>
      <c r="D324" s="1144" t="s">
        <v>2027</v>
      </c>
      <c r="E324" s="80">
        <v>401</v>
      </c>
      <c r="F324" s="1046">
        <v>0.0015298685036177432</v>
      </c>
      <c r="G324" s="127">
        <f>'[2]US'!$J$306</f>
        <v>100</v>
      </c>
      <c r="H324" s="127">
        <f>'[2]US'!$O$306</f>
        <v>100</v>
      </c>
      <c r="I324" s="118">
        <f>'[2]US'!Y306</f>
        <v>150</v>
      </c>
      <c r="J324" s="127">
        <f>'[2]US2'!$J$306</f>
        <v>100</v>
      </c>
    </row>
    <row r="325" spans="2:10" ht="9" customHeight="1">
      <c r="B325" s="1073" t="s">
        <v>1751</v>
      </c>
      <c r="C325" s="1092"/>
      <c r="D325" s="1161" t="s">
        <v>2028</v>
      </c>
      <c r="F325" s="1074">
        <v>0.012959850406985635</v>
      </c>
      <c r="G325" s="127">
        <f>'[2]US'!$J$307</f>
        <v>100.00000000000001</v>
      </c>
      <c r="H325" s="127">
        <f>'[2]US'!$O$307</f>
        <v>100.00000000000001</v>
      </c>
      <c r="I325" s="118">
        <f>'[2]US'!Y307</f>
        <v>100.00000000000001</v>
      </c>
      <c r="J325" s="127">
        <f>'[2]US2'!$J$307</f>
        <v>100.00000000000001</v>
      </c>
    </row>
    <row r="326" spans="1:10" ht="12" customHeight="1">
      <c r="A326" s="1050" t="s">
        <v>1752</v>
      </c>
      <c r="B326" s="1043"/>
      <c r="C326" s="1107"/>
      <c r="D326" s="1117" t="s">
        <v>2029</v>
      </c>
      <c r="F326" s="1053">
        <v>0.012959850406985635</v>
      </c>
      <c r="G326" s="127">
        <f>'[2]US'!$J$308</f>
        <v>100.00000000000001</v>
      </c>
      <c r="H326" s="127">
        <f>'[2]US'!$O$308</f>
        <v>100.00000000000001</v>
      </c>
      <c r="I326" s="118">
        <f>'[2]US'!Y308</f>
        <v>100.00000000000001</v>
      </c>
      <c r="J326" s="127">
        <f>'[2]US2'!$J$308</f>
        <v>100.00000000000001</v>
      </c>
    </row>
    <row r="327" spans="1:10" ht="120" customHeight="1">
      <c r="A327" s="116"/>
      <c r="B327" s="1163">
        <f>+B324+1</f>
        <v>194</v>
      </c>
      <c r="C327" s="1084" t="s">
        <v>1753</v>
      </c>
      <c r="D327" s="1088" t="s">
        <v>2030</v>
      </c>
      <c r="E327" s="1164">
        <v>103</v>
      </c>
      <c r="F327" s="1100">
        <v>0.012959850406985635</v>
      </c>
      <c r="G327" s="118">
        <f>'[2]US'!$J$309</f>
        <v>100</v>
      </c>
      <c r="H327" s="118">
        <f>'[2]US'!$O$309</f>
        <v>100</v>
      </c>
      <c r="I327" s="118">
        <f>'[2]US'!Y309</f>
        <v>100</v>
      </c>
      <c r="J327" s="118">
        <f>'[2]US2'!$J$309</f>
        <v>100</v>
      </c>
    </row>
    <row r="328" spans="1:10" ht="16.5" customHeight="1">
      <c r="A328" s="117" t="s">
        <v>529</v>
      </c>
      <c r="B328" s="116"/>
      <c r="C328" s="1025" t="s">
        <v>1754</v>
      </c>
      <c r="D328" s="1025"/>
      <c r="E328" s="1025"/>
      <c r="F328" s="1025"/>
      <c r="G328" s="1025"/>
      <c r="H328" s="1165"/>
      <c r="I328" s="1165"/>
      <c r="J328" s="1165"/>
    </row>
    <row r="329" spans="3:10" ht="13.5" customHeight="1">
      <c r="C329" s="1025" t="s">
        <v>1755</v>
      </c>
      <c r="D329" s="1025"/>
      <c r="E329" s="1025"/>
      <c r="F329" s="1025"/>
      <c r="G329" s="1025"/>
      <c r="H329" s="1165"/>
      <c r="I329" s="1165"/>
      <c r="J329" s="1165"/>
    </row>
    <row r="330" spans="1:10" ht="12.75" customHeight="1">
      <c r="A330" s="1026"/>
      <c r="B330" s="1026" t="s">
        <v>2031</v>
      </c>
      <c r="C330" s="1026"/>
      <c r="D330" s="1027"/>
      <c r="G330" s="96"/>
      <c r="H330" s="118"/>
      <c r="I330" s="118"/>
      <c r="J330" s="1166"/>
    </row>
    <row r="331" spans="3:9" ht="15.75" customHeight="1">
      <c r="C331" s="1167" t="s">
        <v>2032</v>
      </c>
      <c r="D331" s="1029"/>
      <c r="E331" s="1029"/>
      <c r="F331" s="1029"/>
      <c r="G331" s="96"/>
      <c r="H331" s="127"/>
      <c r="I331" s="127"/>
    </row>
    <row r="332" spans="1:11" ht="9.75" customHeight="1">
      <c r="A332" s="116"/>
      <c r="B332" s="1168" t="s">
        <v>1758</v>
      </c>
      <c r="C332" s="1031"/>
      <c r="D332" s="1169" t="s">
        <v>1759</v>
      </c>
      <c r="E332" s="1164"/>
      <c r="F332" s="1046"/>
      <c r="G332" s="1170" t="s">
        <v>871</v>
      </c>
      <c r="H332" s="1170" t="s">
        <v>871</v>
      </c>
      <c r="I332" s="1170" t="s">
        <v>871</v>
      </c>
      <c r="J332" s="1033" t="s">
        <v>871</v>
      </c>
      <c r="K332" s="415"/>
    </row>
    <row r="333" spans="1:11" ht="9.75" customHeight="1">
      <c r="A333" s="116"/>
      <c r="B333" s="1171"/>
      <c r="C333" s="1034"/>
      <c r="D333" s="1172"/>
      <c r="E333" s="1164"/>
      <c r="F333" s="1046"/>
      <c r="G333" s="1173" t="s">
        <v>870</v>
      </c>
      <c r="H333" s="1174" t="s">
        <v>797</v>
      </c>
      <c r="I333" s="1036" t="s">
        <v>1763</v>
      </c>
      <c r="J333" s="1036" t="s">
        <v>797</v>
      </c>
      <c r="K333" s="415"/>
    </row>
    <row r="334" spans="2:11" ht="15" customHeight="1">
      <c r="B334" s="1175" t="s">
        <v>2033</v>
      </c>
      <c r="D334" s="1176" t="s">
        <v>2034</v>
      </c>
      <c r="G334" s="1177">
        <v>110.4</v>
      </c>
      <c r="H334" s="1177">
        <v>103.6</v>
      </c>
      <c r="I334" s="1177">
        <v>177</v>
      </c>
      <c r="J334" s="1177">
        <v>100.8</v>
      </c>
      <c r="K334" s="415"/>
    </row>
    <row r="335" spans="1:10" ht="12" customHeight="1">
      <c r="A335" s="995" t="s">
        <v>1450</v>
      </c>
      <c r="B335" s="1073"/>
      <c r="D335" s="198" t="s">
        <v>2035</v>
      </c>
      <c r="F335" s="252"/>
      <c r="G335" s="231">
        <v>120.7</v>
      </c>
      <c r="H335" s="231">
        <v>105.7</v>
      </c>
      <c r="I335" s="231">
        <v>204.7</v>
      </c>
      <c r="J335" s="231">
        <v>100.7</v>
      </c>
    </row>
    <row r="336" spans="1:10" ht="12" customHeight="1">
      <c r="A336" s="160"/>
      <c r="B336" s="1178" t="s">
        <v>1451</v>
      </c>
      <c r="C336" s="1178"/>
      <c r="D336" s="1179" t="s">
        <v>2036</v>
      </c>
      <c r="F336" s="252"/>
      <c r="G336" s="1180">
        <v>121.3</v>
      </c>
      <c r="H336" s="1180">
        <v>105.8</v>
      </c>
      <c r="I336" s="1180">
        <v>206.8</v>
      </c>
      <c r="J336" s="1180">
        <v>100.7</v>
      </c>
    </row>
    <row r="337" spans="1:10" ht="13.5" customHeight="1">
      <c r="A337" s="160"/>
      <c r="B337" s="1073"/>
      <c r="C337" s="1037" t="s">
        <v>1452</v>
      </c>
      <c r="D337" s="104" t="s">
        <v>1765</v>
      </c>
      <c r="E337" s="1181"/>
      <c r="F337" s="252"/>
      <c r="G337" s="127">
        <v>119.1</v>
      </c>
      <c r="H337" s="127">
        <v>104.4</v>
      </c>
      <c r="I337" s="127">
        <v>184.8</v>
      </c>
      <c r="J337" s="127">
        <v>101.1</v>
      </c>
    </row>
    <row r="338" spans="1:10" ht="13.5" customHeight="1">
      <c r="A338" s="160"/>
      <c r="B338" s="1073"/>
      <c r="C338" s="1037" t="s">
        <v>1463</v>
      </c>
      <c r="D338" s="104" t="s">
        <v>1775</v>
      </c>
      <c r="E338" s="1181"/>
      <c r="F338" s="252"/>
      <c r="G338" s="127">
        <v>144.2</v>
      </c>
      <c r="H338" s="127">
        <v>112.8</v>
      </c>
      <c r="I338" s="127">
        <v>225.9</v>
      </c>
      <c r="J338" s="127">
        <v>100</v>
      </c>
    </row>
    <row r="339" spans="1:10" ht="13.5" customHeight="1">
      <c r="A339" s="160"/>
      <c r="B339" s="1073"/>
      <c r="C339" s="1050" t="s">
        <v>1470</v>
      </c>
      <c r="D339" s="1182" t="s">
        <v>1782</v>
      </c>
      <c r="G339" s="127">
        <v>104.1</v>
      </c>
      <c r="H339" s="127">
        <v>101.2</v>
      </c>
      <c r="I339" s="127">
        <v>262.1</v>
      </c>
      <c r="J339" s="127">
        <v>96.4</v>
      </c>
    </row>
    <row r="340" spans="1:10" ht="13.5" customHeight="1">
      <c r="A340" s="160"/>
      <c r="B340" s="1073"/>
      <c r="C340" s="1050" t="s">
        <v>1478</v>
      </c>
      <c r="D340" s="104" t="s">
        <v>1790</v>
      </c>
      <c r="G340" s="127">
        <v>121.7</v>
      </c>
      <c r="H340" s="127">
        <v>104.7</v>
      </c>
      <c r="I340" s="127">
        <v>213.2</v>
      </c>
      <c r="J340" s="127">
        <v>102.6</v>
      </c>
    </row>
    <row r="341" spans="1:10" ht="13.5" customHeight="1">
      <c r="A341" s="165"/>
      <c r="B341" s="1183"/>
      <c r="C341" s="1050" t="s">
        <v>1483</v>
      </c>
      <c r="D341" s="104" t="s">
        <v>1795</v>
      </c>
      <c r="E341" s="1056"/>
      <c r="F341" s="1056"/>
      <c r="G341" s="127">
        <v>142.4</v>
      </c>
      <c r="H341" s="127">
        <v>106.4</v>
      </c>
      <c r="I341" s="127">
        <v>320.9</v>
      </c>
      <c r="J341" s="127">
        <v>105.6</v>
      </c>
    </row>
    <row r="342" spans="1:10" ht="13.5" customHeight="1">
      <c r="A342" s="165"/>
      <c r="B342" s="1183"/>
      <c r="C342" s="1057" t="s">
        <v>1487</v>
      </c>
      <c r="D342" s="1184" t="s">
        <v>1799</v>
      </c>
      <c r="E342" s="1056"/>
      <c r="F342" s="1056"/>
      <c r="G342" s="127">
        <v>105</v>
      </c>
      <c r="H342" s="127">
        <v>113.5</v>
      </c>
      <c r="I342" s="127">
        <v>231.8</v>
      </c>
      <c r="J342" s="127">
        <v>103.2</v>
      </c>
    </row>
    <row r="343" spans="1:10" ht="24.75" customHeight="1">
      <c r="A343" s="160"/>
      <c r="B343" s="1073"/>
      <c r="C343" s="1185" t="s">
        <v>1495</v>
      </c>
      <c r="D343" s="1070" t="s">
        <v>1809</v>
      </c>
      <c r="E343" s="1186"/>
      <c r="F343" s="1186"/>
      <c r="G343" s="127">
        <v>106.6</v>
      </c>
      <c r="H343" s="127">
        <v>97.8</v>
      </c>
      <c r="I343" s="127">
        <v>220.1</v>
      </c>
      <c r="J343" s="127">
        <v>97.5</v>
      </c>
    </row>
    <row r="344" spans="1:10" ht="13.5" customHeight="1">
      <c r="A344" s="160"/>
      <c r="B344" s="1073"/>
      <c r="C344" s="1037" t="s">
        <v>1501</v>
      </c>
      <c r="D344" s="104" t="s">
        <v>1815</v>
      </c>
      <c r="G344" s="127">
        <v>120.7</v>
      </c>
      <c r="H344" s="127">
        <v>105.3</v>
      </c>
      <c r="I344" s="127">
        <v>207</v>
      </c>
      <c r="J344" s="127">
        <v>103.3</v>
      </c>
    </row>
    <row r="345" spans="1:10" ht="13.5" customHeight="1">
      <c r="A345" s="160"/>
      <c r="B345" s="1073" t="s">
        <v>1505</v>
      </c>
      <c r="C345" s="1073"/>
      <c r="D345" s="104" t="s">
        <v>2037</v>
      </c>
      <c r="G345" s="127">
        <v>104.2</v>
      </c>
      <c r="H345" s="127">
        <v>101.7</v>
      </c>
      <c r="I345" s="127">
        <v>144.9</v>
      </c>
      <c r="J345" s="127">
        <v>100.7</v>
      </c>
    </row>
    <row r="346" spans="1:10" ht="13.5" customHeight="1">
      <c r="A346" s="1075" t="s">
        <v>1512</v>
      </c>
      <c r="B346" s="1073"/>
      <c r="D346" s="104" t="s">
        <v>2038</v>
      </c>
      <c r="G346" s="127">
        <v>102.6</v>
      </c>
      <c r="H346" s="127">
        <v>102.9</v>
      </c>
      <c r="I346" s="127">
        <v>161.7</v>
      </c>
      <c r="J346" s="127">
        <v>102.9</v>
      </c>
    </row>
    <row r="347" spans="1:10" ht="13.5" customHeight="1">
      <c r="A347" s="160"/>
      <c r="B347" s="1073" t="s">
        <v>1513</v>
      </c>
      <c r="C347" s="1073"/>
      <c r="D347" s="104" t="s">
        <v>2039</v>
      </c>
      <c r="G347" s="127">
        <v>105.7</v>
      </c>
      <c r="H347" s="127">
        <v>104</v>
      </c>
      <c r="I347" s="127">
        <v>158.2</v>
      </c>
      <c r="J347" s="127">
        <v>104</v>
      </c>
    </row>
    <row r="348" spans="1:10" ht="13.5" customHeight="1">
      <c r="A348" s="160"/>
      <c r="B348" s="1073" t="s">
        <v>1518</v>
      </c>
      <c r="C348" s="1073"/>
      <c r="D348" s="104" t="s">
        <v>2040</v>
      </c>
      <c r="G348" s="127">
        <v>105.3</v>
      </c>
      <c r="H348" s="127">
        <v>100</v>
      </c>
      <c r="I348" s="127">
        <v>170.8</v>
      </c>
      <c r="J348" s="127">
        <v>100</v>
      </c>
    </row>
    <row r="349" spans="1:10" ht="13.5" customHeight="1">
      <c r="A349" s="160" t="s">
        <v>1523</v>
      </c>
      <c r="B349" s="1073"/>
      <c r="D349" s="104" t="s">
        <v>2041</v>
      </c>
      <c r="E349" s="83"/>
      <c r="G349" s="127">
        <v>107.2</v>
      </c>
      <c r="H349" s="127">
        <v>103.9</v>
      </c>
      <c r="I349" s="127">
        <v>161.9</v>
      </c>
      <c r="J349" s="127">
        <v>100</v>
      </c>
    </row>
    <row r="350" spans="1:10" ht="13.5" customHeight="1">
      <c r="A350" s="160"/>
      <c r="B350" s="1073" t="s">
        <v>1524</v>
      </c>
      <c r="C350" s="1073"/>
      <c r="D350" s="104" t="s">
        <v>2042</v>
      </c>
      <c r="G350" s="127">
        <v>112.1</v>
      </c>
      <c r="H350" s="127">
        <v>106.8</v>
      </c>
      <c r="I350" s="127">
        <v>172.5</v>
      </c>
      <c r="J350" s="127">
        <v>100</v>
      </c>
    </row>
    <row r="351" spans="1:10" ht="12" customHeight="1">
      <c r="A351" s="160"/>
      <c r="B351" s="1073"/>
      <c r="C351" s="1050" t="s">
        <v>1525</v>
      </c>
      <c r="D351" s="104" t="s">
        <v>2043</v>
      </c>
      <c r="F351" s="1056"/>
      <c r="G351" s="127">
        <v>122.8</v>
      </c>
      <c r="H351" s="127">
        <v>122.8</v>
      </c>
      <c r="I351" s="127">
        <v>210.8</v>
      </c>
      <c r="J351" s="127">
        <v>100</v>
      </c>
    </row>
    <row r="352" spans="1:12" ht="12" customHeight="1">
      <c r="A352" s="160"/>
      <c r="B352" s="1073"/>
      <c r="C352" s="1050" t="s">
        <v>1531</v>
      </c>
      <c r="D352" s="104" t="s">
        <v>1841</v>
      </c>
      <c r="E352" s="1085"/>
      <c r="F352" s="1085"/>
      <c r="G352" s="127">
        <v>109.9</v>
      </c>
      <c r="H352" s="127">
        <v>103</v>
      </c>
      <c r="I352" s="127">
        <v>164.1</v>
      </c>
      <c r="J352" s="127">
        <v>100</v>
      </c>
      <c r="L352" s="127"/>
    </row>
    <row r="353" spans="1:10" ht="12" customHeight="1">
      <c r="A353" s="160"/>
      <c r="B353" s="1073"/>
      <c r="C353" s="1187" t="s">
        <v>1532</v>
      </c>
      <c r="D353" s="223" t="s">
        <v>2044</v>
      </c>
      <c r="E353" s="1083" t="s">
        <v>1532</v>
      </c>
      <c r="G353" s="127">
        <v>109.5</v>
      </c>
      <c r="H353" s="127">
        <v>104.8</v>
      </c>
      <c r="I353" s="127">
        <v>177.8</v>
      </c>
      <c r="J353" s="127">
        <v>100</v>
      </c>
    </row>
    <row r="354" spans="1:10" ht="10.5" customHeight="1">
      <c r="A354" s="165"/>
      <c r="B354" s="1183"/>
      <c r="C354" s="1188" t="s">
        <v>1543</v>
      </c>
      <c r="D354" s="223" t="s">
        <v>2045</v>
      </c>
      <c r="E354" s="1106" t="s">
        <v>1543</v>
      </c>
      <c r="F354" s="1056"/>
      <c r="G354" s="127">
        <v>110.3</v>
      </c>
      <c r="H354" s="127">
        <v>101.9</v>
      </c>
      <c r="I354" s="127">
        <v>149.8</v>
      </c>
      <c r="J354" s="127">
        <v>100</v>
      </c>
    </row>
    <row r="355" spans="1:10" ht="12" customHeight="1">
      <c r="A355" s="165"/>
      <c r="B355" s="1183"/>
      <c r="C355" s="1188" t="s">
        <v>1557</v>
      </c>
      <c r="D355" s="223" t="s">
        <v>2046</v>
      </c>
      <c r="E355" s="1106" t="s">
        <v>1557</v>
      </c>
      <c r="F355" s="1056"/>
      <c r="G355" s="127">
        <v>107.9</v>
      </c>
      <c r="H355" s="127">
        <v>100</v>
      </c>
      <c r="I355" s="127">
        <v>210.4</v>
      </c>
      <c r="J355" s="127">
        <v>100</v>
      </c>
    </row>
    <row r="356" spans="1:10" ht="9.75" customHeight="1">
      <c r="A356" s="160"/>
      <c r="B356" s="1073"/>
      <c r="C356" s="1037" t="s">
        <v>1564</v>
      </c>
      <c r="D356" s="104" t="s">
        <v>2047</v>
      </c>
      <c r="E356" s="1117"/>
      <c r="G356" s="127">
        <v>100</v>
      </c>
      <c r="H356" s="127">
        <v>100</v>
      </c>
      <c r="I356" s="127">
        <v>137.3</v>
      </c>
      <c r="J356" s="127">
        <v>100</v>
      </c>
    </row>
    <row r="357" spans="1:10" ht="12" customHeight="1">
      <c r="A357" s="165"/>
      <c r="B357" s="1073" t="s">
        <v>1568</v>
      </c>
      <c r="C357" s="1073"/>
      <c r="D357" s="104" t="s">
        <v>1877</v>
      </c>
      <c r="E357" s="1112"/>
      <c r="F357" s="1056"/>
      <c r="G357" s="127">
        <v>100.5</v>
      </c>
      <c r="H357" s="127">
        <v>100.1</v>
      </c>
      <c r="I357" s="127">
        <v>147.3</v>
      </c>
      <c r="J357" s="127">
        <v>100</v>
      </c>
    </row>
    <row r="358" spans="1:10" ht="13.5" customHeight="1">
      <c r="A358" s="160" t="s">
        <v>1582</v>
      </c>
      <c r="B358" s="1073"/>
      <c r="D358" s="1117" t="s">
        <v>1891</v>
      </c>
      <c r="E358" s="1117"/>
      <c r="G358" s="127">
        <v>105.9</v>
      </c>
      <c r="H358" s="127">
        <v>100.8</v>
      </c>
      <c r="I358" s="127">
        <v>168.7</v>
      </c>
      <c r="J358" s="127">
        <v>100</v>
      </c>
    </row>
    <row r="359" spans="1:10" ht="14.25" customHeight="1">
      <c r="A359" s="160"/>
      <c r="B359" s="1118" t="s">
        <v>1583</v>
      </c>
      <c r="C359" s="1118"/>
      <c r="D359" s="1117" t="s">
        <v>1892</v>
      </c>
      <c r="E359" s="1117"/>
      <c r="G359" s="127">
        <v>107.2</v>
      </c>
      <c r="H359" s="127">
        <v>103.2</v>
      </c>
      <c r="I359" s="127">
        <v>138.6</v>
      </c>
      <c r="J359" s="127">
        <v>100</v>
      </c>
    </row>
    <row r="360" spans="1:10" ht="17.25" customHeight="1">
      <c r="A360" s="165"/>
      <c r="B360" s="1118" t="s">
        <v>1592</v>
      </c>
      <c r="C360" s="1118"/>
      <c r="D360" s="1112" t="s">
        <v>1900</v>
      </c>
      <c r="E360" s="1112"/>
      <c r="F360" s="1056"/>
      <c r="G360" s="127">
        <v>100</v>
      </c>
      <c r="H360" s="127">
        <v>100</v>
      </c>
      <c r="I360" s="127">
        <v>136</v>
      </c>
      <c r="J360" s="127">
        <v>100</v>
      </c>
    </row>
    <row r="361" spans="1:10" ht="13.5" customHeight="1">
      <c r="A361" s="165"/>
      <c r="B361" s="1118" t="s">
        <v>1603</v>
      </c>
      <c r="C361" s="1118"/>
      <c r="D361" s="1117" t="s">
        <v>1911</v>
      </c>
      <c r="E361" s="1112"/>
      <c r="F361" s="1056"/>
      <c r="G361" s="127">
        <v>106.1</v>
      </c>
      <c r="H361" s="127">
        <v>100</v>
      </c>
      <c r="I361" s="127">
        <v>181.3</v>
      </c>
      <c r="J361" s="127">
        <v>100</v>
      </c>
    </row>
    <row r="362" spans="1:10" ht="18.75" customHeight="1">
      <c r="A362" s="160" t="s">
        <v>1612</v>
      </c>
      <c r="B362" s="1073"/>
      <c r="D362" s="1117" t="s">
        <v>1919</v>
      </c>
      <c r="E362" s="1117"/>
      <c r="G362" s="127">
        <v>112.2</v>
      </c>
      <c r="H362" s="127">
        <v>109.7</v>
      </c>
      <c r="I362" s="127">
        <v>194</v>
      </c>
      <c r="J362" s="127">
        <v>100.3</v>
      </c>
    </row>
    <row r="363" spans="1:10" ht="12.75" customHeight="1">
      <c r="A363" s="1189" t="s">
        <v>1613</v>
      </c>
      <c r="B363" s="1189"/>
      <c r="C363" s="1189"/>
      <c r="D363" s="1130" t="s">
        <v>1924</v>
      </c>
      <c r="E363" s="1190"/>
      <c r="F363" s="1190"/>
      <c r="G363" s="127">
        <v>116.5</v>
      </c>
      <c r="H363" s="127">
        <v>116.2</v>
      </c>
      <c r="I363" s="127">
        <v>224.8</v>
      </c>
      <c r="J363" s="127">
        <v>100</v>
      </c>
    </row>
    <row r="364" spans="1:10" ht="12" customHeight="1">
      <c r="A364" s="1141"/>
      <c r="B364" s="1139" t="s">
        <v>1621</v>
      </c>
      <c r="C364" s="1139"/>
      <c r="D364" s="1138" t="s">
        <v>1927</v>
      </c>
      <c r="E364" s="1138"/>
      <c r="F364" s="1139"/>
      <c r="G364" s="127">
        <v>115.4</v>
      </c>
      <c r="H364" s="127">
        <v>110.7</v>
      </c>
      <c r="I364" s="127">
        <v>146.3</v>
      </c>
      <c r="J364" s="127">
        <v>101.1</v>
      </c>
    </row>
    <row r="365" spans="1:10" ht="12" customHeight="1">
      <c r="A365" s="81"/>
      <c r="B365" s="1191" t="s">
        <v>1627</v>
      </c>
      <c r="C365" s="1191"/>
      <c r="D365" s="1117" t="s">
        <v>1933</v>
      </c>
      <c r="E365" s="1117"/>
      <c r="G365" s="127">
        <v>121.8</v>
      </c>
      <c r="H365" s="127">
        <v>110.2</v>
      </c>
      <c r="I365" s="127">
        <v>149.4</v>
      </c>
      <c r="J365" s="127">
        <v>100</v>
      </c>
    </row>
    <row r="366" spans="1:10" ht="13.5" customHeight="1">
      <c r="A366" s="123"/>
      <c r="B366" s="1192" t="s">
        <v>1632</v>
      </c>
      <c r="C366" s="1192"/>
      <c r="D366" s="1088" t="s">
        <v>1937</v>
      </c>
      <c r="E366" s="1088"/>
      <c r="F366" s="83"/>
      <c r="G366" s="127">
        <v>129.8</v>
      </c>
      <c r="H366" s="127">
        <v>112.4</v>
      </c>
      <c r="I366" s="127">
        <v>209.7</v>
      </c>
      <c r="J366" s="127">
        <v>103.1</v>
      </c>
    </row>
    <row r="367" spans="1:13" ht="15" customHeight="1">
      <c r="A367" s="123"/>
      <c r="B367" s="1193" t="s">
        <v>1637</v>
      </c>
      <c r="C367" s="1193"/>
      <c r="D367" s="1194"/>
      <c r="E367" s="1195"/>
      <c r="F367" s="1195"/>
      <c r="G367" s="127">
        <v>100</v>
      </c>
      <c r="H367" s="127">
        <v>100</v>
      </c>
      <c r="I367" s="127">
        <v>151.8</v>
      </c>
      <c r="J367" s="127">
        <v>100</v>
      </c>
      <c r="M367" s="80" t="s">
        <v>529</v>
      </c>
    </row>
    <row r="368" spans="1:10" ht="9.75" customHeight="1">
      <c r="A368" s="81"/>
      <c r="B368" s="1196" t="s">
        <v>1641</v>
      </c>
      <c r="C368" s="1196"/>
      <c r="D368" s="1197"/>
      <c r="E368" s="1198"/>
      <c r="F368" s="1198"/>
      <c r="G368" s="1064">
        <v>101.8</v>
      </c>
      <c r="H368" s="1064">
        <v>102.1</v>
      </c>
      <c r="I368" s="1064">
        <v>189.8</v>
      </c>
      <c r="J368" s="1064">
        <v>100</v>
      </c>
    </row>
    <row r="369" spans="1:10" ht="68.25" customHeight="1">
      <c r="A369" s="995"/>
      <c r="B369" s="1199"/>
      <c r="C369" s="1200" t="s">
        <v>1807</v>
      </c>
      <c r="D369" s="1201"/>
      <c r="E369" s="1200"/>
      <c r="F369" s="1200"/>
      <c r="G369" s="1200"/>
      <c r="H369" s="1200"/>
      <c r="I369" s="1200"/>
      <c r="J369" s="118"/>
    </row>
    <row r="370" spans="2:9" ht="12" customHeight="1">
      <c r="B370" s="161"/>
      <c r="E370" s="1164"/>
      <c r="F370" s="1046"/>
      <c r="G370" s="127"/>
      <c r="H370" s="127"/>
      <c r="I370" s="127"/>
    </row>
    <row r="371" spans="1:11" ht="12" customHeight="1">
      <c r="A371" s="116"/>
      <c r="B371" s="1168" t="s">
        <v>1758</v>
      </c>
      <c r="C371" s="1031"/>
      <c r="D371" s="1169" t="s">
        <v>1759</v>
      </c>
      <c r="E371" s="1164"/>
      <c r="F371" s="1046"/>
      <c r="G371" s="1170" t="s">
        <v>871</v>
      </c>
      <c r="H371" s="1170" t="s">
        <v>871</v>
      </c>
      <c r="I371" s="1170" t="s">
        <v>871</v>
      </c>
      <c r="J371" s="1033" t="s">
        <v>871</v>
      </c>
      <c r="K371" s="415"/>
    </row>
    <row r="372" spans="1:11" ht="12" customHeight="1">
      <c r="A372" s="116"/>
      <c r="B372" s="1171"/>
      <c r="C372" s="1034"/>
      <c r="D372" s="1172"/>
      <c r="E372" s="1164"/>
      <c r="F372" s="1046"/>
      <c r="G372" s="1173" t="s">
        <v>870</v>
      </c>
      <c r="H372" s="1174" t="s">
        <v>797</v>
      </c>
      <c r="I372" s="1036" t="s">
        <v>1763</v>
      </c>
      <c r="J372" s="1036" t="s">
        <v>797</v>
      </c>
      <c r="K372" s="415"/>
    </row>
    <row r="373" spans="1:10" ht="15.75" customHeight="1">
      <c r="A373" s="160" t="s">
        <v>1648</v>
      </c>
      <c r="B373" s="1073"/>
      <c r="D373" s="104" t="s">
        <v>1951</v>
      </c>
      <c r="E373" s="1117"/>
      <c r="G373" s="127">
        <v>97</v>
      </c>
      <c r="H373" s="127">
        <v>100</v>
      </c>
      <c r="I373" s="127">
        <v>219.9</v>
      </c>
      <c r="J373" s="127">
        <v>100</v>
      </c>
    </row>
    <row r="374" spans="1:10" ht="15.75" customHeight="1">
      <c r="A374" s="160"/>
      <c r="B374" s="1073" t="s">
        <v>1649</v>
      </c>
      <c r="C374" s="1073"/>
      <c r="D374" s="104" t="s">
        <v>2048</v>
      </c>
      <c r="E374" s="1117"/>
      <c r="G374" s="127">
        <v>95.3</v>
      </c>
      <c r="H374" s="127">
        <v>100</v>
      </c>
      <c r="I374" s="127">
        <v>167</v>
      </c>
      <c r="J374" s="127">
        <v>100</v>
      </c>
    </row>
    <row r="375" spans="1:10" ht="15.75" customHeight="1">
      <c r="A375" s="160"/>
      <c r="B375" s="1073" t="s">
        <v>1658</v>
      </c>
      <c r="D375" s="104" t="s">
        <v>2049</v>
      </c>
      <c r="E375" s="1112"/>
      <c r="G375" s="127">
        <v>100</v>
      </c>
      <c r="H375" s="127">
        <v>100</v>
      </c>
      <c r="I375" s="127">
        <v>120</v>
      </c>
      <c r="J375" s="127">
        <v>100</v>
      </c>
    </row>
    <row r="376" spans="1:10" ht="23.25" customHeight="1">
      <c r="A376" s="160"/>
      <c r="B376" s="1073" t="s">
        <v>1661</v>
      </c>
      <c r="D376" s="1106" t="s">
        <v>1964</v>
      </c>
      <c r="E376" s="1106"/>
      <c r="G376" s="127">
        <v>100</v>
      </c>
      <c r="H376" s="127">
        <v>100</v>
      </c>
      <c r="I376" s="127">
        <v>343.1</v>
      </c>
      <c r="J376" s="127">
        <v>100</v>
      </c>
    </row>
    <row r="377" spans="1:10" ht="15.75" customHeight="1">
      <c r="A377" s="160" t="s">
        <v>1664</v>
      </c>
      <c r="B377" s="1073"/>
      <c r="D377" s="104" t="s">
        <v>1966</v>
      </c>
      <c r="E377" s="1147"/>
      <c r="G377" s="127">
        <v>107.6</v>
      </c>
      <c r="H377" s="127">
        <v>100</v>
      </c>
      <c r="I377" s="127">
        <v>150.9</v>
      </c>
      <c r="J377" s="127">
        <v>100</v>
      </c>
    </row>
    <row r="378" spans="1:10" ht="15.75" customHeight="1">
      <c r="A378" s="160"/>
      <c r="B378" s="1073" t="s">
        <v>1665</v>
      </c>
      <c r="D378" s="1106" t="s">
        <v>1967</v>
      </c>
      <c r="E378" s="1147"/>
      <c r="G378" s="127">
        <v>123.4</v>
      </c>
      <c r="H378" s="127">
        <v>100</v>
      </c>
      <c r="I378" s="127">
        <v>101.6</v>
      </c>
      <c r="J378" s="127">
        <v>100</v>
      </c>
    </row>
    <row r="379" spans="1:10" ht="21.75" customHeight="1">
      <c r="A379" s="160"/>
      <c r="B379" s="1073" t="s">
        <v>1670</v>
      </c>
      <c r="D379" s="1106" t="s">
        <v>1972</v>
      </c>
      <c r="E379" s="1147"/>
      <c r="G379" s="127">
        <v>100.6</v>
      </c>
      <c r="H379" s="127">
        <v>100</v>
      </c>
      <c r="I379" s="127">
        <v>170.9</v>
      </c>
      <c r="J379" s="127">
        <v>100</v>
      </c>
    </row>
    <row r="380" spans="1:10" ht="15.75" customHeight="1">
      <c r="A380" s="160"/>
      <c r="B380" s="1073" t="s">
        <v>1679</v>
      </c>
      <c r="D380" s="104" t="s">
        <v>2050</v>
      </c>
      <c r="E380" s="1147"/>
      <c r="G380" s="127">
        <v>100.1</v>
      </c>
      <c r="H380" s="127">
        <v>100</v>
      </c>
      <c r="I380" s="127">
        <v>182.1</v>
      </c>
      <c r="J380" s="127">
        <v>100.1</v>
      </c>
    </row>
    <row r="381" spans="1:10" ht="15.75" customHeight="1">
      <c r="A381" s="160" t="s">
        <v>1689</v>
      </c>
      <c r="B381" s="1073"/>
      <c r="D381" s="1106" t="s">
        <v>1986</v>
      </c>
      <c r="E381" s="1147"/>
      <c r="G381" s="127">
        <v>48.6</v>
      </c>
      <c r="H381" s="127">
        <v>100</v>
      </c>
      <c r="I381" s="127">
        <v>26.6</v>
      </c>
      <c r="J381" s="127">
        <v>100</v>
      </c>
    </row>
    <row r="382" spans="1:10" ht="15.75" customHeight="1">
      <c r="A382" s="160"/>
      <c r="B382" s="1073" t="s">
        <v>1690</v>
      </c>
      <c r="D382" s="1106" t="s">
        <v>2051</v>
      </c>
      <c r="E382" s="1147"/>
      <c r="G382" s="127">
        <v>48.6</v>
      </c>
      <c r="H382" s="127">
        <v>100</v>
      </c>
      <c r="I382" s="127">
        <v>26.6</v>
      </c>
      <c r="J382" s="127">
        <v>100</v>
      </c>
    </row>
    <row r="383" spans="1:10" ht="15.75" customHeight="1">
      <c r="A383" s="160" t="s">
        <v>1695</v>
      </c>
      <c r="B383" s="1073"/>
      <c r="D383" s="104" t="s">
        <v>2052</v>
      </c>
      <c r="E383" s="1106"/>
      <c r="G383" s="127">
        <v>102.4</v>
      </c>
      <c r="H383" s="127">
        <v>103.7</v>
      </c>
      <c r="I383" s="127">
        <v>119.1</v>
      </c>
      <c r="J383" s="127">
        <v>103.7</v>
      </c>
    </row>
    <row r="384" spans="1:10" ht="21" customHeight="1">
      <c r="A384" s="160"/>
      <c r="B384" s="1024" t="s">
        <v>1696</v>
      </c>
      <c r="C384" s="1024"/>
      <c r="D384" s="1202"/>
      <c r="E384" s="1203"/>
      <c r="F384" s="1203"/>
      <c r="G384" s="127">
        <v>100.4</v>
      </c>
      <c r="H384" s="127">
        <v>100</v>
      </c>
      <c r="I384" s="127">
        <v>114.6</v>
      </c>
      <c r="J384" s="127">
        <v>100</v>
      </c>
    </row>
    <row r="385" spans="1:10" ht="15.75" customHeight="1">
      <c r="A385" s="160"/>
      <c r="B385" s="1073" t="s">
        <v>1704</v>
      </c>
      <c r="D385" s="104" t="s">
        <v>2053</v>
      </c>
      <c r="E385" s="1117"/>
      <c r="G385" s="127">
        <v>100</v>
      </c>
      <c r="H385" s="127">
        <v>100</v>
      </c>
      <c r="I385" s="127">
        <v>97.5</v>
      </c>
      <c r="J385" s="127">
        <v>100</v>
      </c>
    </row>
    <row r="386" spans="1:10" ht="15.75" customHeight="1">
      <c r="A386" s="160"/>
      <c r="B386" s="1073" t="s">
        <v>1711</v>
      </c>
      <c r="D386" s="104" t="s">
        <v>2054</v>
      </c>
      <c r="E386" s="1117"/>
      <c r="G386" s="127">
        <v>105.3</v>
      </c>
      <c r="H386" s="127">
        <v>108.7</v>
      </c>
      <c r="I386" s="127">
        <v>128.6</v>
      </c>
      <c r="J386" s="127">
        <v>108.7</v>
      </c>
    </row>
    <row r="387" spans="1:10" ht="15.75" customHeight="1">
      <c r="A387" s="160" t="s">
        <v>1721</v>
      </c>
      <c r="B387" s="1073"/>
      <c r="D387" s="104" t="s">
        <v>2055</v>
      </c>
      <c r="E387" s="1117"/>
      <c r="G387" s="127">
        <v>113.7</v>
      </c>
      <c r="H387" s="127">
        <v>100</v>
      </c>
      <c r="I387" s="127">
        <v>254.6</v>
      </c>
      <c r="J387" s="127">
        <v>100</v>
      </c>
    </row>
    <row r="388" spans="1:10" ht="15.75" customHeight="1">
      <c r="A388" s="160"/>
      <c r="B388" s="1073" t="s">
        <v>1722</v>
      </c>
      <c r="D388" s="104" t="s">
        <v>2056</v>
      </c>
      <c r="E388" s="1117"/>
      <c r="G388" s="127">
        <v>113.7</v>
      </c>
      <c r="H388" s="127">
        <v>100</v>
      </c>
      <c r="I388" s="127">
        <v>254.9</v>
      </c>
      <c r="J388" s="127">
        <v>100</v>
      </c>
    </row>
    <row r="389" spans="1:10" ht="15.75" customHeight="1">
      <c r="A389" s="160" t="s">
        <v>1725</v>
      </c>
      <c r="B389" s="1073"/>
      <c r="D389" s="104" t="s">
        <v>2057</v>
      </c>
      <c r="E389" s="1117"/>
      <c r="G389" s="127">
        <v>105.6</v>
      </c>
      <c r="H389" s="127">
        <v>100.1</v>
      </c>
      <c r="I389" s="127">
        <v>135.7</v>
      </c>
      <c r="J389" s="127">
        <v>100.1</v>
      </c>
    </row>
    <row r="390" spans="1:10" ht="15.75" customHeight="1">
      <c r="A390" s="160"/>
      <c r="B390" s="1073" t="s">
        <v>1726</v>
      </c>
      <c r="D390" s="104" t="s">
        <v>2058</v>
      </c>
      <c r="E390" s="1117"/>
      <c r="G390" s="127">
        <v>110.7</v>
      </c>
      <c r="H390" s="127">
        <v>101.1</v>
      </c>
      <c r="I390" s="127">
        <v>221.5</v>
      </c>
      <c r="J390" s="127">
        <v>101.1</v>
      </c>
    </row>
    <row r="391" spans="1:10" ht="15.75" customHeight="1">
      <c r="A391" s="160"/>
      <c r="B391" s="1073" t="s">
        <v>1731</v>
      </c>
      <c r="D391" s="104" t="s">
        <v>2059</v>
      </c>
      <c r="E391" s="1147"/>
      <c r="G391" s="127">
        <v>105</v>
      </c>
      <c r="H391" s="127">
        <v>100</v>
      </c>
      <c r="I391" s="127">
        <v>126</v>
      </c>
      <c r="J391" s="127">
        <v>100</v>
      </c>
    </row>
    <row r="392" spans="1:10" ht="15.75" customHeight="1">
      <c r="A392" s="160" t="s">
        <v>1734</v>
      </c>
      <c r="B392" s="1073"/>
      <c r="D392" s="104" t="s">
        <v>2060</v>
      </c>
      <c r="E392" s="1147"/>
      <c r="G392" s="127">
        <v>99.8</v>
      </c>
      <c r="H392" s="127">
        <v>104.2</v>
      </c>
      <c r="I392" s="127">
        <v>152</v>
      </c>
      <c r="J392" s="127">
        <v>104.2</v>
      </c>
    </row>
    <row r="393" spans="1:10" ht="15.75" customHeight="1">
      <c r="A393" s="160"/>
      <c r="B393" s="1073" t="s">
        <v>1735</v>
      </c>
      <c r="D393" s="104" t="s">
        <v>2061</v>
      </c>
      <c r="E393" s="1147"/>
      <c r="G393" s="127">
        <v>99.6</v>
      </c>
      <c r="H393" s="127">
        <v>107.6</v>
      </c>
      <c r="I393" s="127">
        <v>177.5</v>
      </c>
      <c r="J393" s="127">
        <v>107.6</v>
      </c>
    </row>
    <row r="394" spans="1:10" ht="15.75" customHeight="1">
      <c r="A394" s="160"/>
      <c r="B394" s="1073" t="s">
        <v>1746</v>
      </c>
      <c r="D394" s="104" t="s">
        <v>2023</v>
      </c>
      <c r="E394" s="1106"/>
      <c r="G394" s="127">
        <v>100</v>
      </c>
      <c r="H394" s="127">
        <v>100</v>
      </c>
      <c r="I394" s="127">
        <v>155.7</v>
      </c>
      <c r="J394" s="127">
        <v>100</v>
      </c>
    </row>
    <row r="395" spans="1:10" ht="15.75" customHeight="1">
      <c r="A395" s="995"/>
      <c r="B395" s="1204" t="s">
        <v>1751</v>
      </c>
      <c r="C395" s="969"/>
      <c r="D395" s="205" t="s">
        <v>2062</v>
      </c>
      <c r="E395" s="1205"/>
      <c r="F395" s="85"/>
      <c r="G395" s="1064">
        <v>100</v>
      </c>
      <c r="H395" s="1064">
        <v>100</v>
      </c>
      <c r="I395" s="1064">
        <v>100</v>
      </c>
      <c r="J395" s="1064">
        <v>100</v>
      </c>
    </row>
  </sheetData>
  <sheetProtection/>
  <mergeCells count="45">
    <mergeCell ref="A363:C363"/>
    <mergeCell ref="B367:C367"/>
    <mergeCell ref="B368:C368"/>
    <mergeCell ref="B371:C372"/>
    <mergeCell ref="D371:D372"/>
    <mergeCell ref="B384:C384"/>
    <mergeCell ref="A271:E271"/>
    <mergeCell ref="A310:C310"/>
    <mergeCell ref="A314:E314"/>
    <mergeCell ref="C328:G328"/>
    <mergeCell ref="C329:G329"/>
    <mergeCell ref="B332:C333"/>
    <mergeCell ref="D332:D333"/>
    <mergeCell ref="A210:E210"/>
    <mergeCell ref="C231:C232"/>
    <mergeCell ref="D231:D232"/>
    <mergeCell ref="A245:E245"/>
    <mergeCell ref="B267:F267"/>
    <mergeCell ref="C269:C270"/>
    <mergeCell ref="D269:D270"/>
    <mergeCell ref="A179:E179"/>
    <mergeCell ref="C188:C189"/>
    <mergeCell ref="D188:D189"/>
    <mergeCell ref="A197:E197"/>
    <mergeCell ref="A201:C201"/>
    <mergeCell ref="A206:E206"/>
    <mergeCell ref="A149:C149"/>
    <mergeCell ref="A155:C155"/>
    <mergeCell ref="A157:C157"/>
    <mergeCell ref="A158:E158"/>
    <mergeCell ref="A170:E170"/>
    <mergeCell ref="A178:C178"/>
    <mergeCell ref="A53:C53"/>
    <mergeCell ref="C100:C101"/>
    <mergeCell ref="D100:D101"/>
    <mergeCell ref="L113:L114"/>
    <mergeCell ref="M113:M114"/>
    <mergeCell ref="C145:C146"/>
    <mergeCell ref="D145:D146"/>
    <mergeCell ref="C1:E1"/>
    <mergeCell ref="C2:E2"/>
    <mergeCell ref="C5:C6"/>
    <mergeCell ref="D5:D6"/>
    <mergeCell ref="C51:C52"/>
    <mergeCell ref="D51:D52"/>
  </mergeCells>
  <conditionalFormatting sqref="E370:E372 D370 A373:J395 B370 M183:M210 M115:M179 L112:M112 M8:M37 M214:M239 M76:M111 M41:M72 L114 M243:M282 P112:R112 N112:N114 M286:M333 B334:D369 B1:C331 E1:F369 D1:D332 A1:A372 G1:J37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1"/>
  <sheetViews>
    <sheetView zoomScalePageLayoutView="0" workbookViewId="0" topLeftCell="A7">
      <selection activeCell="E93" sqref="E93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8.37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7.37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spans="6:37" ht="12.75">
      <c r="F1" s="238" t="s">
        <v>29</v>
      </c>
      <c r="G1" s="195"/>
      <c r="H1" s="200"/>
      <c r="I1" s="200"/>
      <c r="J1" s="200"/>
      <c r="AG1" s="67" t="s">
        <v>86</v>
      </c>
      <c r="AH1" s="63"/>
      <c r="AI1" s="63"/>
      <c r="AJ1" s="63"/>
      <c r="AK1" s="63"/>
    </row>
    <row r="2" spans="6:37" ht="12.75">
      <c r="F2" s="239" t="s">
        <v>30</v>
      </c>
      <c r="G2" s="195"/>
      <c r="H2" s="200"/>
      <c r="I2" s="200"/>
      <c r="J2" s="200"/>
      <c r="AG2" s="69" t="s">
        <v>627</v>
      </c>
      <c r="AH2" s="66"/>
      <c r="AI2" s="66"/>
      <c r="AJ2" s="66"/>
      <c r="AK2" s="66"/>
    </row>
    <row r="3" spans="6:37" ht="12.75">
      <c r="F3" s="239"/>
      <c r="G3" s="195"/>
      <c r="H3" s="200"/>
      <c r="I3" s="200"/>
      <c r="J3" s="200"/>
      <c r="AG3" s="315"/>
      <c r="AH3" s="316"/>
      <c r="AI3" s="316"/>
      <c r="AJ3" s="316"/>
      <c r="AK3" s="316"/>
    </row>
    <row r="4" spans="3:37" ht="10.5" customHeight="1">
      <c r="C4" s="217" t="s">
        <v>31</v>
      </c>
      <c r="D4" s="161"/>
      <c r="E4" s="200"/>
      <c r="F4" s="200"/>
      <c r="G4" s="200"/>
      <c r="H4" s="200"/>
      <c r="I4" s="200"/>
      <c r="J4" s="200"/>
      <c r="K4" s="200"/>
      <c r="L4" s="200"/>
      <c r="AG4" s="59"/>
      <c r="AH4" s="58" t="s">
        <v>306</v>
      </c>
      <c r="AI4" s="70"/>
      <c r="AJ4" s="59" t="s">
        <v>303</v>
      </c>
      <c r="AK4" s="59"/>
    </row>
    <row r="5" spans="3:37" ht="10.5" customHeight="1">
      <c r="C5" s="184" t="s">
        <v>32</v>
      </c>
      <c r="D5" s="217"/>
      <c r="E5" s="200"/>
      <c r="F5" s="200"/>
      <c r="G5" s="200"/>
      <c r="H5" s="200"/>
      <c r="I5" s="200"/>
      <c r="J5" s="200"/>
      <c r="K5" s="200"/>
      <c r="L5" s="200"/>
      <c r="AG5" s="60"/>
      <c r="AH5" s="68" t="s">
        <v>383</v>
      </c>
      <c r="AI5" s="68" t="s">
        <v>382</v>
      </c>
      <c r="AJ5" s="64" t="s">
        <v>217</v>
      </c>
      <c r="AK5" s="60"/>
    </row>
    <row r="6" spans="3:37" ht="13.5" customHeight="1">
      <c r="C6" s="184"/>
      <c r="D6" s="217"/>
      <c r="E6" s="200"/>
      <c r="F6" s="200"/>
      <c r="G6" s="200"/>
      <c r="H6" s="200"/>
      <c r="I6" s="200"/>
      <c r="J6" s="200"/>
      <c r="K6" s="200"/>
      <c r="L6" s="200"/>
      <c r="AG6" s="61"/>
      <c r="AH6" s="317"/>
      <c r="AI6" s="317"/>
      <c r="AJ6" s="317"/>
      <c r="AK6" s="61"/>
    </row>
    <row r="7" spans="2:37" ht="28.5" customHeight="1">
      <c r="B7" s="215" t="s">
        <v>90</v>
      </c>
      <c r="C7" s="240" t="s">
        <v>758</v>
      </c>
      <c r="D7" s="214" t="s">
        <v>683</v>
      </c>
      <c r="E7" s="214" t="s">
        <v>389</v>
      </c>
      <c r="F7" s="214" t="s">
        <v>11</v>
      </c>
      <c r="G7" s="214" t="s">
        <v>629</v>
      </c>
      <c r="H7" s="214" t="s">
        <v>375</v>
      </c>
      <c r="I7" s="214" t="s">
        <v>190</v>
      </c>
      <c r="J7" s="214" t="s">
        <v>626</v>
      </c>
      <c r="K7" s="241" t="s">
        <v>559</v>
      </c>
      <c r="L7" s="215" t="s">
        <v>560</v>
      </c>
      <c r="AG7" s="57" t="s">
        <v>307</v>
      </c>
      <c r="AH7" s="62">
        <v>212139.6</v>
      </c>
      <c r="AI7" s="62">
        <f>SUM(AI8:AI9)</f>
        <v>88136</v>
      </c>
      <c r="AJ7" s="62">
        <f>AI7/AH7*100</f>
        <v>41.54622710705592</v>
      </c>
      <c r="AK7" s="57" t="s">
        <v>308</v>
      </c>
    </row>
    <row r="8" spans="2:37" ht="12" customHeight="1" hidden="1">
      <c r="B8" s="49" t="s">
        <v>192</v>
      </c>
      <c r="C8" s="79">
        <f>SUM(D8+E8+F8+G8+H8+J8+K8+L8)</f>
        <v>309.6</v>
      </c>
      <c r="D8" s="79">
        <v>222</v>
      </c>
      <c r="E8" s="49">
        <v>23.3</v>
      </c>
      <c r="F8" s="49">
        <v>2.3</v>
      </c>
      <c r="H8" s="49">
        <v>51.8</v>
      </c>
      <c r="K8" s="49">
        <v>10.2</v>
      </c>
      <c r="AG8" s="57" t="s">
        <v>309</v>
      </c>
      <c r="AI8" s="57">
        <v>55514.1</v>
      </c>
      <c r="AK8" s="57" t="s">
        <v>114</v>
      </c>
    </row>
    <row r="9" spans="2:37" ht="6" customHeight="1" hidden="1">
      <c r="B9" s="49" t="s">
        <v>193</v>
      </c>
      <c r="C9" s="49">
        <f>SUM(D9+E9+F9+G9+H9+J9+K9+L9)</f>
        <v>1019.1</v>
      </c>
      <c r="D9" s="49">
        <v>599.1</v>
      </c>
      <c r="E9" s="49">
        <v>15.6</v>
      </c>
      <c r="F9" s="79">
        <v>213</v>
      </c>
      <c r="H9" s="49">
        <v>146.3</v>
      </c>
      <c r="K9" s="49">
        <v>37.6</v>
      </c>
      <c r="L9" s="49">
        <v>7.5</v>
      </c>
      <c r="AG9" s="57" t="s">
        <v>378</v>
      </c>
      <c r="AI9" s="62">
        <v>32621.9</v>
      </c>
      <c r="AK9" s="57" t="s">
        <v>379</v>
      </c>
    </row>
    <row r="10" spans="2:37" ht="9.75" customHeight="1">
      <c r="B10" s="52" t="s">
        <v>194</v>
      </c>
      <c r="C10" s="52">
        <f>SUM(D10+E10+F10+G10+H10+J10+K10+L10)</f>
        <v>735.4999999999999</v>
      </c>
      <c r="D10" s="52">
        <v>333.4</v>
      </c>
      <c r="E10" s="52">
        <v>12.3</v>
      </c>
      <c r="F10" s="52">
        <v>258.8</v>
      </c>
      <c r="G10" s="52"/>
      <c r="H10" s="52">
        <v>86.3</v>
      </c>
      <c r="I10" s="52">
        <v>56.5</v>
      </c>
      <c r="J10" s="52"/>
      <c r="K10" s="52">
        <v>43.8</v>
      </c>
      <c r="L10" s="52">
        <v>0.9</v>
      </c>
      <c r="AG10" s="57" t="s">
        <v>309</v>
      </c>
      <c r="AI10" s="57">
        <v>50844.4</v>
      </c>
      <c r="AK10" s="57" t="s">
        <v>114</v>
      </c>
    </row>
    <row r="11" spans="2:37" ht="9.75" customHeight="1">
      <c r="B11" s="52" t="s">
        <v>195</v>
      </c>
      <c r="C11" s="121">
        <f>SUM(D11+E11+F11+G11+H11+J11+K11+L11)</f>
        <v>740.4999999999999</v>
      </c>
      <c r="D11" s="52">
        <v>295.8</v>
      </c>
      <c r="E11" s="52">
        <v>13.1</v>
      </c>
      <c r="F11" s="52">
        <v>356.1</v>
      </c>
      <c r="G11" s="52"/>
      <c r="H11" s="52">
        <v>35.4</v>
      </c>
      <c r="I11" s="52">
        <v>46.6</v>
      </c>
      <c r="J11" s="52"/>
      <c r="K11" s="52">
        <v>39.3</v>
      </c>
      <c r="L11" s="52">
        <v>0.8</v>
      </c>
      <c r="AG11" s="57" t="s">
        <v>438</v>
      </c>
      <c r="AI11" s="62">
        <v>33289</v>
      </c>
      <c r="AK11" s="57" t="s">
        <v>439</v>
      </c>
    </row>
    <row r="12" spans="2:35" ht="9.75" customHeight="1">
      <c r="B12" s="52" t="s">
        <v>49</v>
      </c>
      <c r="C12" s="121">
        <f>SUM(D12+E12+F12+G12+H12+J12+K12+L12)</f>
        <v>933.7</v>
      </c>
      <c r="D12" s="52">
        <v>423.2</v>
      </c>
      <c r="E12" s="52">
        <v>14.7</v>
      </c>
      <c r="F12" s="52">
        <v>392.4</v>
      </c>
      <c r="G12" s="52"/>
      <c r="H12" s="52">
        <v>39.7</v>
      </c>
      <c r="I12" s="52">
        <v>42.6</v>
      </c>
      <c r="J12" s="121"/>
      <c r="K12" s="52">
        <v>63.7</v>
      </c>
      <c r="L12" s="52"/>
      <c r="AI12" s="62"/>
    </row>
    <row r="13" spans="2:12" ht="9.75" customHeight="1">
      <c r="B13" s="52" t="s">
        <v>514</v>
      </c>
      <c r="C13" s="121">
        <f>SUM(D13+E13+F13+G13+H13+J13+K13+L13+I13)</f>
        <v>954.6000000000001</v>
      </c>
      <c r="D13" s="121">
        <v>409.1</v>
      </c>
      <c r="E13" s="52">
        <v>14.5</v>
      </c>
      <c r="F13" s="52">
        <v>385.6</v>
      </c>
      <c r="G13" s="52"/>
      <c r="H13" s="121">
        <v>66.2</v>
      </c>
      <c r="I13" s="121">
        <v>10.4</v>
      </c>
      <c r="J13" s="52"/>
      <c r="K13" s="121">
        <v>66.2</v>
      </c>
      <c r="L13" s="52">
        <v>2.6</v>
      </c>
    </row>
    <row r="14" spans="2:19" ht="9.75" customHeight="1">
      <c r="B14" s="52" t="s">
        <v>698</v>
      </c>
      <c r="C14" s="121">
        <f>SUM(D14+E14+F14+G14+H14+J14+K14+L14+I14)</f>
        <v>767.8000000000001</v>
      </c>
      <c r="D14" s="121">
        <v>253.7</v>
      </c>
      <c r="E14" s="52">
        <v>14.4</v>
      </c>
      <c r="F14" s="52">
        <v>356.6</v>
      </c>
      <c r="G14" s="52"/>
      <c r="H14" s="121">
        <v>83.5</v>
      </c>
      <c r="I14" s="52">
        <v>6.4</v>
      </c>
      <c r="J14" s="52">
        <v>10.3</v>
      </c>
      <c r="K14" s="52">
        <v>30.2</v>
      </c>
      <c r="L14" s="52">
        <v>12.7</v>
      </c>
      <c r="M14" s="52"/>
      <c r="N14" s="61"/>
      <c r="O14" s="61"/>
      <c r="P14" s="61"/>
      <c r="Q14" s="61"/>
      <c r="R14" s="61"/>
      <c r="S14" s="61"/>
    </row>
    <row r="15" spans="2:19" ht="9.75" customHeight="1">
      <c r="B15" s="52" t="s">
        <v>796</v>
      </c>
      <c r="C15" s="121">
        <v>744.6</v>
      </c>
      <c r="D15" s="52">
        <v>146.7</v>
      </c>
      <c r="E15" s="121">
        <v>13.2</v>
      </c>
      <c r="F15" s="121">
        <v>337.9</v>
      </c>
      <c r="G15" s="52">
        <v>93.2</v>
      </c>
      <c r="H15" s="52">
        <v>83.7</v>
      </c>
      <c r="I15" s="52">
        <v>34.9</v>
      </c>
      <c r="J15" s="52">
        <v>3.1</v>
      </c>
      <c r="K15" s="52">
        <v>26.1</v>
      </c>
      <c r="L15" s="52">
        <v>5.8</v>
      </c>
      <c r="M15" s="52"/>
      <c r="N15" s="61"/>
      <c r="O15" s="61"/>
      <c r="P15" s="61"/>
      <c r="Q15" s="61"/>
      <c r="R15" s="61"/>
      <c r="S15" s="61"/>
    </row>
    <row r="16" spans="2:36" ht="9.75" customHeight="1">
      <c r="B16" s="52" t="s">
        <v>745</v>
      </c>
      <c r="C16" s="121">
        <f>SUM(D16:L16)</f>
        <v>790.2</v>
      </c>
      <c r="D16" s="52">
        <v>81.8</v>
      </c>
      <c r="E16" s="121">
        <v>18</v>
      </c>
      <c r="F16" s="121">
        <v>457.5</v>
      </c>
      <c r="G16" s="52">
        <v>105.1</v>
      </c>
      <c r="H16" s="52">
        <v>78.7</v>
      </c>
      <c r="I16" s="52">
        <v>29.3</v>
      </c>
      <c r="J16" s="52"/>
      <c r="K16" s="52">
        <v>17.1</v>
      </c>
      <c r="L16" s="52">
        <v>2.7</v>
      </c>
      <c r="M16" s="52"/>
      <c r="AH16" s="62"/>
      <c r="AI16" s="62"/>
      <c r="AJ16" s="62"/>
    </row>
    <row r="17" spans="1:36" s="61" customFormat="1" ht="9.75" customHeight="1">
      <c r="A17" s="52"/>
      <c r="B17" s="52" t="s">
        <v>640</v>
      </c>
      <c r="C17" s="121">
        <v>744.6</v>
      </c>
      <c r="D17" s="52">
        <v>137.4</v>
      </c>
      <c r="E17" s="121">
        <v>13.9</v>
      </c>
      <c r="F17" s="121">
        <v>519.9</v>
      </c>
      <c r="G17" s="52">
        <v>143</v>
      </c>
      <c r="H17" s="52">
        <v>99.5</v>
      </c>
      <c r="I17" s="52"/>
      <c r="J17" s="52"/>
      <c r="K17" s="52">
        <v>30.8</v>
      </c>
      <c r="L17" s="52">
        <v>3.7</v>
      </c>
      <c r="M17" s="52"/>
      <c r="AH17" s="278"/>
      <c r="AI17" s="278"/>
      <c r="AJ17" s="278"/>
    </row>
    <row r="18" spans="2:36" ht="9.75" customHeight="1">
      <c r="B18" s="52" t="s">
        <v>145</v>
      </c>
      <c r="C18" s="121">
        <v>1717.1</v>
      </c>
      <c r="D18" s="52">
        <v>805.8</v>
      </c>
      <c r="E18" s="121">
        <v>16</v>
      </c>
      <c r="F18" s="121">
        <v>607.7</v>
      </c>
      <c r="G18" s="52">
        <v>149.3</v>
      </c>
      <c r="H18" s="52">
        <v>100.9</v>
      </c>
      <c r="I18" s="52"/>
      <c r="J18" s="52"/>
      <c r="K18" s="52">
        <v>36.8</v>
      </c>
      <c r="L18" s="52">
        <v>0.6</v>
      </c>
      <c r="M18" s="52"/>
      <c r="AH18" s="62"/>
      <c r="AI18" s="62"/>
      <c r="AJ18" s="62"/>
    </row>
    <row r="19" spans="2:36" ht="9.75" customHeight="1">
      <c r="B19" s="52" t="s">
        <v>804</v>
      </c>
      <c r="C19" s="121">
        <v>3319.4</v>
      </c>
      <c r="D19" s="121">
        <v>1971.5</v>
      </c>
      <c r="E19" s="121">
        <v>18.6</v>
      </c>
      <c r="F19" s="121">
        <v>882.9</v>
      </c>
      <c r="G19" s="52">
        <v>247.6</v>
      </c>
      <c r="H19" s="121">
        <v>128.8</v>
      </c>
      <c r="I19" s="52"/>
      <c r="J19" s="52"/>
      <c r="K19" s="121">
        <v>63.5</v>
      </c>
      <c r="L19" s="52">
        <v>6.5</v>
      </c>
      <c r="M19" s="52"/>
      <c r="AH19" s="62"/>
      <c r="AI19" s="62"/>
      <c r="AJ19" s="62"/>
    </row>
    <row r="20" spans="2:36" ht="9.75" customHeight="1">
      <c r="B20" s="52" t="s">
        <v>805</v>
      </c>
      <c r="C20" s="121">
        <v>4027.0000000000005</v>
      </c>
      <c r="D20" s="121">
        <v>2257.2000000000003</v>
      </c>
      <c r="E20" s="121">
        <v>15.1</v>
      </c>
      <c r="F20" s="121">
        <v>1195.6</v>
      </c>
      <c r="G20" s="52">
        <v>370.8</v>
      </c>
      <c r="H20" s="121">
        <v>115.5</v>
      </c>
      <c r="I20" s="52">
        <v>0</v>
      </c>
      <c r="J20" s="52"/>
      <c r="K20" s="121">
        <v>56.4</v>
      </c>
      <c r="L20" s="52">
        <v>16.4</v>
      </c>
      <c r="M20" s="52"/>
      <c r="AH20" s="62"/>
      <c r="AI20" s="62"/>
      <c r="AJ20" s="62"/>
    </row>
    <row r="21" spans="2:36" ht="9.75" customHeight="1">
      <c r="B21" s="50" t="s">
        <v>806</v>
      </c>
      <c r="C21" s="273">
        <v>4255.1</v>
      </c>
      <c r="D21" s="273">
        <v>2126.6</v>
      </c>
      <c r="E21" s="273">
        <v>17.6</v>
      </c>
      <c r="F21" s="273">
        <v>1478</v>
      </c>
      <c r="G21" s="50">
        <v>450.5</v>
      </c>
      <c r="H21" s="273">
        <v>119</v>
      </c>
      <c r="I21" s="50">
        <v>0</v>
      </c>
      <c r="J21" s="50"/>
      <c r="K21" s="273">
        <v>61.7</v>
      </c>
      <c r="L21" s="50">
        <v>1.7</v>
      </c>
      <c r="M21" s="52"/>
      <c r="AH21" s="62"/>
      <c r="AI21" s="62"/>
      <c r="AJ21" s="62"/>
    </row>
    <row r="22" spans="2:12" ht="9.75" customHeight="1" hidden="1">
      <c r="B22" s="52" t="s">
        <v>801</v>
      </c>
      <c r="C22" s="121" t="e">
        <f>SUM(D22:L22)</f>
        <v>#REF!</v>
      </c>
      <c r="D22" s="121">
        <v>26</v>
      </c>
      <c r="E22" s="121">
        <v>2.9</v>
      </c>
      <c r="F22" s="121" t="e">
        <f>#REF!</f>
        <v>#REF!</v>
      </c>
      <c r="G22" s="52">
        <v>66.5</v>
      </c>
      <c r="H22" s="121">
        <v>17.3</v>
      </c>
      <c r="I22" s="52" t="e">
        <f>#REF!</f>
        <v>#REF!</v>
      </c>
      <c r="J22" s="52"/>
      <c r="K22" s="121">
        <v>13.3</v>
      </c>
      <c r="L22" s="52">
        <v>0.1</v>
      </c>
    </row>
    <row r="23" spans="2:12" ht="9.75" customHeight="1" hidden="1">
      <c r="B23" s="52" t="s">
        <v>807</v>
      </c>
      <c r="C23" s="121" t="e">
        <f>SUM(D23:L23)</f>
        <v>#REF!</v>
      </c>
      <c r="D23" s="121">
        <v>38.2</v>
      </c>
      <c r="E23" s="121">
        <v>4.5</v>
      </c>
      <c r="F23" s="121">
        <v>507.6</v>
      </c>
      <c r="G23" s="52">
        <v>99.9</v>
      </c>
      <c r="H23" s="121">
        <v>22</v>
      </c>
      <c r="I23" s="52" t="e">
        <f>#REF!</f>
        <v>#REF!</v>
      </c>
      <c r="J23" s="52"/>
      <c r="K23" s="121">
        <v>18.9</v>
      </c>
      <c r="L23" s="52">
        <v>0.1</v>
      </c>
    </row>
    <row r="24" spans="2:12" ht="9.75" customHeight="1" hidden="1">
      <c r="B24" s="52" t="s">
        <v>809</v>
      </c>
      <c r="C24" s="121">
        <f aca="true" t="shared" si="0" ref="C24:C31">SUM(D24:L24)</f>
        <v>925.7</v>
      </c>
      <c r="D24" s="121">
        <v>61.4</v>
      </c>
      <c r="E24" s="121">
        <v>5.3</v>
      </c>
      <c r="F24" s="121">
        <v>676.8</v>
      </c>
      <c r="G24" s="52">
        <v>131.7</v>
      </c>
      <c r="H24" s="121">
        <v>29.6</v>
      </c>
      <c r="I24" s="52">
        <v>0</v>
      </c>
      <c r="J24" s="52"/>
      <c r="K24" s="121">
        <v>20.8</v>
      </c>
      <c r="L24" s="52">
        <v>0.1</v>
      </c>
    </row>
    <row r="25" spans="2:12" ht="9.75" customHeight="1" hidden="1">
      <c r="B25" s="52" t="s">
        <v>814</v>
      </c>
      <c r="C25" s="121">
        <f t="shared" si="0"/>
        <v>982.3</v>
      </c>
      <c r="D25" s="121">
        <v>66.4</v>
      </c>
      <c r="E25" s="121">
        <v>6.2</v>
      </c>
      <c r="F25" s="121">
        <v>676.8</v>
      </c>
      <c r="G25" s="52">
        <v>163.9</v>
      </c>
      <c r="H25" s="121">
        <v>44.8</v>
      </c>
      <c r="I25" s="52">
        <v>0</v>
      </c>
      <c r="J25" s="52"/>
      <c r="K25" s="121">
        <v>24</v>
      </c>
      <c r="L25" s="52">
        <v>0.2</v>
      </c>
    </row>
    <row r="26" spans="2:12" ht="9.75" customHeight="1" hidden="1">
      <c r="B26" s="52" t="s">
        <v>821</v>
      </c>
      <c r="C26" s="121">
        <f t="shared" si="0"/>
        <v>1041</v>
      </c>
      <c r="D26" s="121">
        <v>95.7</v>
      </c>
      <c r="E26" s="121">
        <v>6.7</v>
      </c>
      <c r="F26" s="121">
        <v>676.8</v>
      </c>
      <c r="G26" s="52">
        <v>179.9</v>
      </c>
      <c r="H26" s="121">
        <v>52</v>
      </c>
      <c r="I26" s="52">
        <v>0</v>
      </c>
      <c r="J26" s="52"/>
      <c r="K26" s="121">
        <v>29.7</v>
      </c>
      <c r="L26" s="52">
        <v>0.2</v>
      </c>
    </row>
    <row r="27" spans="2:12" ht="9.75" customHeight="1" hidden="1">
      <c r="B27" s="52" t="s">
        <v>824</v>
      </c>
      <c r="C27" s="121">
        <f t="shared" si="0"/>
        <v>1090.4999999999998</v>
      </c>
      <c r="D27" s="121">
        <v>124.8</v>
      </c>
      <c r="E27" s="121">
        <v>6.7</v>
      </c>
      <c r="F27" s="121">
        <v>676.8</v>
      </c>
      <c r="G27" s="52">
        <v>196.2</v>
      </c>
      <c r="H27" s="121">
        <v>52.3</v>
      </c>
      <c r="I27" s="52">
        <v>0</v>
      </c>
      <c r="J27" s="52"/>
      <c r="K27" s="121">
        <v>31.6</v>
      </c>
      <c r="L27" s="52">
        <v>2.1</v>
      </c>
    </row>
    <row r="28" spans="2:12" ht="9.75" customHeight="1" hidden="1">
      <c r="B28" s="52" t="s">
        <v>827</v>
      </c>
      <c r="C28" s="121">
        <f t="shared" si="0"/>
        <v>1124.5999999999997</v>
      </c>
      <c r="D28" s="121">
        <v>137.7</v>
      </c>
      <c r="E28" s="121">
        <v>6.7</v>
      </c>
      <c r="F28" s="121">
        <v>676.8</v>
      </c>
      <c r="G28" s="52">
        <v>211</v>
      </c>
      <c r="H28" s="121">
        <v>55.2</v>
      </c>
      <c r="I28" s="52">
        <v>0</v>
      </c>
      <c r="J28" s="52"/>
      <c r="K28" s="121">
        <v>35.1</v>
      </c>
      <c r="L28" s="52">
        <v>2.1</v>
      </c>
    </row>
    <row r="29" spans="1:13" s="61" customFormat="1" ht="9.75" customHeight="1" hidden="1">
      <c r="A29" s="52"/>
      <c r="B29" s="52" t="s">
        <v>829</v>
      </c>
      <c r="C29" s="121">
        <f>SUM(D29:L29)</f>
        <v>2106.4</v>
      </c>
      <c r="D29" s="121">
        <v>1076.8</v>
      </c>
      <c r="E29" s="121">
        <v>7.4</v>
      </c>
      <c r="F29" s="121">
        <v>676.8</v>
      </c>
      <c r="G29" s="52">
        <v>225.8</v>
      </c>
      <c r="H29" s="121">
        <v>71.1</v>
      </c>
      <c r="I29" s="52">
        <v>0</v>
      </c>
      <c r="J29" s="52"/>
      <c r="K29" s="121">
        <v>41.3</v>
      </c>
      <c r="L29" s="52">
        <v>7.2</v>
      </c>
      <c r="M29" s="52"/>
    </row>
    <row r="30" spans="2:12" ht="9.75" customHeight="1" hidden="1">
      <c r="B30" s="52" t="s">
        <v>831</v>
      </c>
      <c r="C30" s="121">
        <f t="shared" si="0"/>
        <v>2942.7000000000007</v>
      </c>
      <c r="D30" s="121">
        <v>1681.5</v>
      </c>
      <c r="E30" s="121">
        <v>13</v>
      </c>
      <c r="F30" s="121">
        <v>845.8</v>
      </c>
      <c r="G30" s="52">
        <v>255.8</v>
      </c>
      <c r="H30" s="121">
        <v>83.9</v>
      </c>
      <c r="I30" s="52">
        <v>0</v>
      </c>
      <c r="J30" s="52"/>
      <c r="K30" s="121">
        <v>48.4</v>
      </c>
      <c r="L30" s="52">
        <v>14.3</v>
      </c>
    </row>
    <row r="31" spans="2:12" ht="9.75" customHeight="1" hidden="1">
      <c r="B31" s="52" t="s">
        <v>833</v>
      </c>
      <c r="C31" s="121">
        <f t="shared" si="0"/>
        <v>3704.3999999999996</v>
      </c>
      <c r="D31" s="121">
        <v>2219.1</v>
      </c>
      <c r="E31" s="121">
        <v>13.9</v>
      </c>
      <c r="F31" s="121">
        <v>1006.7</v>
      </c>
      <c r="G31" s="52">
        <v>306.1</v>
      </c>
      <c r="H31" s="121">
        <v>90.5</v>
      </c>
      <c r="I31" s="52"/>
      <c r="J31" s="52"/>
      <c r="K31" s="121">
        <v>51.7</v>
      </c>
      <c r="L31" s="52">
        <v>16.4</v>
      </c>
    </row>
    <row r="32" spans="2:12" ht="9.75" customHeight="1" hidden="1">
      <c r="B32" s="52" t="s">
        <v>836</v>
      </c>
      <c r="C32" s="121">
        <f>SUM(D32:L32)</f>
        <v>4027</v>
      </c>
      <c r="D32" s="121">
        <v>2257.2</v>
      </c>
      <c r="E32" s="121">
        <v>15.1</v>
      </c>
      <c r="F32" s="121">
        <v>1195.6</v>
      </c>
      <c r="G32" s="52">
        <v>370.8</v>
      </c>
      <c r="H32" s="121">
        <v>115.5</v>
      </c>
      <c r="I32" s="52"/>
      <c r="J32" s="52"/>
      <c r="K32" s="121">
        <v>56.4</v>
      </c>
      <c r="L32" s="52">
        <v>16.4</v>
      </c>
    </row>
    <row r="33" spans="2:12" ht="9.75" customHeight="1">
      <c r="B33" s="52" t="s">
        <v>153</v>
      </c>
      <c r="C33" s="121">
        <f>SUM(D33:L33)</f>
        <v>285.2</v>
      </c>
      <c r="D33" s="121">
        <v>8.7</v>
      </c>
      <c r="E33" s="121">
        <v>1.3</v>
      </c>
      <c r="F33" s="121">
        <v>229.8</v>
      </c>
      <c r="G33" s="52">
        <v>32.8</v>
      </c>
      <c r="H33" s="121">
        <v>4.4</v>
      </c>
      <c r="I33" s="52">
        <v>0</v>
      </c>
      <c r="J33" s="52"/>
      <c r="K33" s="121">
        <v>8</v>
      </c>
      <c r="L33" s="52">
        <v>0.2</v>
      </c>
    </row>
    <row r="34" spans="2:12" ht="9.75" customHeight="1" hidden="1">
      <c r="B34" s="52" t="s">
        <v>839</v>
      </c>
      <c r="C34" s="121" t="e">
        <f aca="true" t="shared" si="1" ref="C34:C45">SUM(D34:L34)</f>
        <v>#REF!</v>
      </c>
      <c r="D34" s="121" t="e">
        <f>#REF!+#REF!+#REF!+#REF!+#REF!+#REF!</f>
        <v>#REF!</v>
      </c>
      <c r="E34" s="121" t="e">
        <f>#REF!+#REF!</f>
        <v>#REF!</v>
      </c>
      <c r="F34" s="121" t="e">
        <f>#REF!</f>
        <v>#REF!</v>
      </c>
      <c r="G34" s="52" t="e">
        <f>#REF!</f>
        <v>#REF!</v>
      </c>
      <c r="H34" s="121" t="e">
        <f>#REF!+#REF!</f>
        <v>#REF!</v>
      </c>
      <c r="I34" s="52">
        <v>1</v>
      </c>
      <c r="J34" s="52"/>
      <c r="K34" s="121" t="e">
        <f>#REF!</f>
        <v>#REF!</v>
      </c>
      <c r="L34" s="52" t="e">
        <f>#REF!</f>
        <v>#REF!</v>
      </c>
    </row>
    <row r="35" spans="2:12" ht="9.75" customHeight="1" hidden="1">
      <c r="B35" s="52" t="s">
        <v>840</v>
      </c>
      <c r="C35" s="121" t="e">
        <f t="shared" si="1"/>
        <v>#REF!</v>
      </c>
      <c r="D35" s="121" t="e">
        <f>#REF!+#REF!+#REF!+#REF!+#REF!+#REF!</f>
        <v>#REF!</v>
      </c>
      <c r="E35" s="121" t="e">
        <f>#REF!+#REF!</f>
        <v>#REF!</v>
      </c>
      <c r="F35" s="121" t="e">
        <f>#REF!</f>
        <v>#REF!</v>
      </c>
      <c r="G35" s="52" t="e">
        <f>#REF!</f>
        <v>#REF!</v>
      </c>
      <c r="H35" s="121" t="e">
        <f>#REF!+#REF!</f>
        <v>#REF!</v>
      </c>
      <c r="I35" s="52">
        <v>2</v>
      </c>
      <c r="J35" s="52"/>
      <c r="K35" s="121" t="e">
        <f>#REF!</f>
        <v>#REF!</v>
      </c>
      <c r="L35" s="52" t="e">
        <f>#REF!</f>
        <v>#REF!</v>
      </c>
    </row>
    <row r="36" spans="2:12" ht="9.75" customHeight="1" hidden="1">
      <c r="B36" s="52" t="s">
        <v>841</v>
      </c>
      <c r="C36" s="121" t="e">
        <f t="shared" si="1"/>
        <v>#REF!</v>
      </c>
      <c r="D36" s="121" t="e">
        <f>#REF!+#REF!+#REF!+#REF!+#REF!+#REF!</f>
        <v>#REF!</v>
      </c>
      <c r="E36" s="121" t="e">
        <f>#REF!+#REF!</f>
        <v>#REF!</v>
      </c>
      <c r="F36" s="121" t="e">
        <f>#REF!</f>
        <v>#REF!</v>
      </c>
      <c r="G36" s="52" t="e">
        <f>#REF!</f>
        <v>#REF!</v>
      </c>
      <c r="H36" s="121" t="e">
        <f>#REF!+#REF!</f>
        <v>#REF!</v>
      </c>
      <c r="I36" s="52">
        <v>3</v>
      </c>
      <c r="J36" s="52"/>
      <c r="K36" s="121" t="e">
        <f>#REF!</f>
        <v>#REF!</v>
      </c>
      <c r="L36" s="52" t="e">
        <f>#REF!</f>
        <v>#REF!</v>
      </c>
    </row>
    <row r="37" spans="2:12" ht="9.75" customHeight="1" hidden="1">
      <c r="B37" s="52" t="s">
        <v>842</v>
      </c>
      <c r="C37" s="121" t="e">
        <f t="shared" si="1"/>
        <v>#REF!</v>
      </c>
      <c r="D37" s="121" t="e">
        <f>#REF!+#REF!+#REF!+#REF!+#REF!+#REF!</f>
        <v>#REF!</v>
      </c>
      <c r="E37" s="121" t="e">
        <f>#REF!+#REF!</f>
        <v>#REF!</v>
      </c>
      <c r="F37" s="121" t="e">
        <f>#REF!</f>
        <v>#REF!</v>
      </c>
      <c r="G37" s="52" t="e">
        <f>#REF!</f>
        <v>#REF!</v>
      </c>
      <c r="H37" s="121" t="e">
        <f>#REF!+#REF!</f>
        <v>#REF!</v>
      </c>
      <c r="I37" s="52">
        <v>4</v>
      </c>
      <c r="J37" s="52"/>
      <c r="K37" s="121" t="e">
        <f>#REF!</f>
        <v>#REF!</v>
      </c>
      <c r="L37" s="52" t="e">
        <f>#REF!</f>
        <v>#REF!</v>
      </c>
    </row>
    <row r="38" spans="2:12" ht="9" customHeight="1" hidden="1">
      <c r="B38" s="52" t="s">
        <v>843</v>
      </c>
      <c r="C38" s="121" t="e">
        <f t="shared" si="1"/>
        <v>#REF!</v>
      </c>
      <c r="D38" s="121" t="e">
        <f>#REF!+#REF!+#REF!+#REF!+#REF!+#REF!</f>
        <v>#REF!</v>
      </c>
      <c r="E38" s="121" t="e">
        <f>#REF!+#REF!</f>
        <v>#REF!</v>
      </c>
      <c r="F38" s="121" t="e">
        <f>#REF!</f>
        <v>#REF!</v>
      </c>
      <c r="G38" s="52" t="e">
        <f>#REF!</f>
        <v>#REF!</v>
      </c>
      <c r="H38" s="121" t="e">
        <f>#REF!+#REF!</f>
        <v>#REF!</v>
      </c>
      <c r="I38" s="52">
        <v>5</v>
      </c>
      <c r="J38" s="52"/>
      <c r="K38" s="121" t="e">
        <f>#REF!</f>
        <v>#REF!</v>
      </c>
      <c r="L38" s="52" t="e">
        <f>#REF!</f>
        <v>#REF!</v>
      </c>
    </row>
    <row r="39" spans="2:12" ht="9" customHeight="1" hidden="1">
      <c r="B39" s="52" t="s">
        <v>844</v>
      </c>
      <c r="C39" s="121" t="e">
        <f t="shared" si="1"/>
        <v>#REF!</v>
      </c>
      <c r="D39" s="121" t="e">
        <f>#REF!+#REF!+#REF!+#REF!+#REF!+#REF!</f>
        <v>#REF!</v>
      </c>
      <c r="E39" s="121" t="e">
        <f>#REF!+#REF!</f>
        <v>#REF!</v>
      </c>
      <c r="F39" s="121" t="e">
        <f>#REF!</f>
        <v>#REF!</v>
      </c>
      <c r="G39" s="52" t="e">
        <f>#REF!</f>
        <v>#REF!</v>
      </c>
      <c r="H39" s="121" t="e">
        <f>#REF!+#REF!</f>
        <v>#REF!</v>
      </c>
      <c r="I39" s="52">
        <v>6</v>
      </c>
      <c r="J39" s="52"/>
      <c r="K39" s="121" t="e">
        <f>#REF!</f>
        <v>#REF!</v>
      </c>
      <c r="L39" s="52" t="e">
        <f>#REF!</f>
        <v>#REF!</v>
      </c>
    </row>
    <row r="40" spans="2:12" ht="9" customHeight="1" hidden="1">
      <c r="B40" s="52" t="s">
        <v>845</v>
      </c>
      <c r="C40" s="121" t="e">
        <f t="shared" si="1"/>
        <v>#REF!</v>
      </c>
      <c r="D40" s="121" t="e">
        <f>#REF!+#REF!+#REF!+#REF!+#REF!+#REF!</f>
        <v>#REF!</v>
      </c>
      <c r="E40" s="121" t="e">
        <f>#REF!+#REF!</f>
        <v>#REF!</v>
      </c>
      <c r="F40" s="121" t="e">
        <f>#REF!</f>
        <v>#REF!</v>
      </c>
      <c r="G40" s="52" t="e">
        <f>#REF!</f>
        <v>#REF!</v>
      </c>
      <c r="H40" s="121" t="e">
        <f>#REF!+#REF!</f>
        <v>#REF!</v>
      </c>
      <c r="I40" s="52">
        <v>7</v>
      </c>
      <c r="J40" s="52"/>
      <c r="K40" s="121" t="e">
        <f>#REF!</f>
        <v>#REF!</v>
      </c>
      <c r="L40" s="52" t="e">
        <f>#REF!</f>
        <v>#REF!</v>
      </c>
    </row>
    <row r="41" spans="2:12" ht="9" customHeight="1" hidden="1">
      <c r="B41" s="52" t="s">
        <v>846</v>
      </c>
      <c r="C41" s="121" t="e">
        <f t="shared" si="1"/>
        <v>#REF!</v>
      </c>
      <c r="D41" s="121" t="e">
        <f>#REF!+#REF!+#REF!+#REF!+#REF!+#REF!</f>
        <v>#REF!</v>
      </c>
      <c r="E41" s="121" t="e">
        <f>#REF!+#REF!</f>
        <v>#REF!</v>
      </c>
      <c r="F41" s="121" t="e">
        <f>#REF!</f>
        <v>#REF!</v>
      </c>
      <c r="G41" s="52" t="e">
        <f>#REF!</f>
        <v>#REF!</v>
      </c>
      <c r="H41" s="121" t="e">
        <f>#REF!+#REF!</f>
        <v>#REF!</v>
      </c>
      <c r="I41" s="52">
        <v>8</v>
      </c>
      <c r="J41" s="52"/>
      <c r="K41" s="121" t="e">
        <f>#REF!</f>
        <v>#REF!</v>
      </c>
      <c r="L41" s="52" t="e">
        <f>#REF!</f>
        <v>#REF!</v>
      </c>
    </row>
    <row r="42" spans="2:12" ht="9" customHeight="1" hidden="1">
      <c r="B42" s="52" t="s">
        <v>847</v>
      </c>
      <c r="C42" s="121" t="e">
        <f t="shared" si="1"/>
        <v>#REF!</v>
      </c>
      <c r="D42" s="121" t="e">
        <f>#REF!+#REF!+#REF!+#REF!+#REF!+#REF!</f>
        <v>#REF!</v>
      </c>
      <c r="E42" s="121" t="e">
        <f>#REF!+#REF!</f>
        <v>#REF!</v>
      </c>
      <c r="F42" s="121" t="e">
        <f>#REF!</f>
        <v>#REF!</v>
      </c>
      <c r="G42" s="52" t="e">
        <f>#REF!</f>
        <v>#REF!</v>
      </c>
      <c r="H42" s="121" t="e">
        <f>#REF!+#REF!</f>
        <v>#REF!</v>
      </c>
      <c r="I42" s="52">
        <v>9</v>
      </c>
      <c r="J42" s="52"/>
      <c r="K42" s="121" t="e">
        <f>#REF!</f>
        <v>#REF!</v>
      </c>
      <c r="L42" s="52" t="e">
        <f>#REF!</f>
        <v>#REF!</v>
      </c>
    </row>
    <row r="43" spans="2:12" ht="9" customHeight="1" hidden="1">
      <c r="B43" s="52" t="s">
        <v>848</v>
      </c>
      <c r="C43" s="121" t="e">
        <f t="shared" si="1"/>
        <v>#REF!</v>
      </c>
      <c r="D43" s="121" t="e">
        <f>#REF!+#REF!+#REF!+#REF!+#REF!+#REF!</f>
        <v>#REF!</v>
      </c>
      <c r="E43" s="121" t="e">
        <f>#REF!+#REF!</f>
        <v>#REF!</v>
      </c>
      <c r="F43" s="121" t="e">
        <f>#REF!</f>
        <v>#REF!</v>
      </c>
      <c r="G43" s="52" t="e">
        <f>#REF!</f>
        <v>#REF!</v>
      </c>
      <c r="H43" s="121" t="e">
        <f>#REF!+#REF!</f>
        <v>#REF!</v>
      </c>
      <c r="I43" s="52">
        <v>10</v>
      </c>
      <c r="J43" s="52"/>
      <c r="K43" s="121" t="e">
        <f>#REF!</f>
        <v>#REF!</v>
      </c>
      <c r="L43" s="52" t="e">
        <f>#REF!</f>
        <v>#REF!</v>
      </c>
    </row>
    <row r="44" spans="2:12" ht="9" customHeight="1" hidden="1">
      <c r="B44" s="52" t="s">
        <v>849</v>
      </c>
      <c r="C44" s="121" t="e">
        <f t="shared" si="1"/>
        <v>#REF!</v>
      </c>
      <c r="D44" s="121" t="e">
        <f>#REF!+#REF!+#REF!+#REF!+#REF!+#REF!</f>
        <v>#REF!</v>
      </c>
      <c r="E44" s="121" t="e">
        <f>#REF!+#REF!</f>
        <v>#REF!</v>
      </c>
      <c r="F44" s="121" t="e">
        <f>#REF!</f>
        <v>#REF!</v>
      </c>
      <c r="G44" s="52" t="e">
        <f>#REF!</f>
        <v>#REF!</v>
      </c>
      <c r="H44" s="121" t="e">
        <f>#REF!+#REF!</f>
        <v>#REF!</v>
      </c>
      <c r="I44" s="52">
        <v>11</v>
      </c>
      <c r="J44" s="52"/>
      <c r="K44" s="121" t="e">
        <f>#REF!</f>
        <v>#REF!</v>
      </c>
      <c r="L44" s="52" t="e">
        <f>#REF!</f>
        <v>#REF!</v>
      </c>
    </row>
    <row r="45" spans="2:12" ht="9" customHeight="1">
      <c r="B45" s="50" t="s">
        <v>866</v>
      </c>
      <c r="C45" s="273">
        <f t="shared" si="1"/>
        <v>544.8</v>
      </c>
      <c r="D45" s="273">
        <v>27.6</v>
      </c>
      <c r="E45" s="273">
        <v>2.4</v>
      </c>
      <c r="F45" s="273">
        <v>423.2</v>
      </c>
      <c r="G45" s="50">
        <v>64.9</v>
      </c>
      <c r="H45" s="273">
        <v>9.3</v>
      </c>
      <c r="I45" s="50">
        <v>0</v>
      </c>
      <c r="J45" s="50"/>
      <c r="K45" s="273">
        <v>17.1</v>
      </c>
      <c r="L45" s="50">
        <v>0.3</v>
      </c>
    </row>
    <row r="46" spans="2:12" ht="9" customHeight="1">
      <c r="B46" s="52" t="s">
        <v>839</v>
      </c>
      <c r="C46" s="121">
        <f>SUM(D46:L46)</f>
        <v>282.7</v>
      </c>
      <c r="D46" s="121">
        <v>13.4</v>
      </c>
      <c r="E46" s="121">
        <v>1.7</v>
      </c>
      <c r="F46" s="121">
        <v>210.3</v>
      </c>
      <c r="G46" s="52">
        <v>44.4</v>
      </c>
      <c r="H46" s="121">
        <v>4.7</v>
      </c>
      <c r="I46" s="52">
        <v>0</v>
      </c>
      <c r="J46" s="52"/>
      <c r="K46" s="121">
        <v>8</v>
      </c>
      <c r="L46" s="52">
        <v>0.2</v>
      </c>
    </row>
    <row r="47" spans="2:12" ht="9" customHeight="1">
      <c r="B47" s="50" t="s">
        <v>867</v>
      </c>
      <c r="C47" s="273">
        <f>SUM(D47:L47)</f>
        <v>566.2000000000002</v>
      </c>
      <c r="D47" s="273">
        <v>31.4</v>
      </c>
      <c r="E47" s="273">
        <v>2.9</v>
      </c>
      <c r="F47" s="273">
        <v>420.6</v>
      </c>
      <c r="G47" s="50">
        <v>85.3</v>
      </c>
      <c r="H47" s="273">
        <v>10.2</v>
      </c>
      <c r="I47" s="50">
        <v>0</v>
      </c>
      <c r="J47" s="50"/>
      <c r="K47" s="273">
        <v>15.6</v>
      </c>
      <c r="L47" s="50">
        <v>0.2</v>
      </c>
    </row>
    <row r="48" spans="2:12" ht="9" customHeight="1">
      <c r="B48" s="52"/>
      <c r="C48" s="121"/>
      <c r="D48" s="121"/>
      <c r="E48" s="121"/>
      <c r="F48" s="121"/>
      <c r="G48" s="52"/>
      <c r="H48" s="121"/>
      <c r="I48" s="52"/>
      <c r="J48" s="52"/>
      <c r="K48" s="121"/>
      <c r="L48" s="52"/>
    </row>
    <row r="49" spans="3:12" ht="11.25" customHeight="1">
      <c r="C49" s="217" t="s">
        <v>33</v>
      </c>
      <c r="D49" s="200"/>
      <c r="E49" s="200"/>
      <c r="F49" s="200"/>
      <c r="G49" s="200"/>
      <c r="H49" s="200"/>
      <c r="I49" s="200"/>
      <c r="J49" s="200"/>
      <c r="K49" s="200"/>
      <c r="L49" s="200"/>
    </row>
    <row r="50" spans="3:12" ht="12">
      <c r="C50" s="184" t="s">
        <v>454</v>
      </c>
      <c r="D50" s="200"/>
      <c r="E50" s="200"/>
      <c r="F50" s="200"/>
      <c r="G50" s="200"/>
      <c r="H50" s="200"/>
      <c r="I50" s="200"/>
      <c r="J50" s="200"/>
      <c r="K50" s="200"/>
      <c r="L50" s="200"/>
    </row>
    <row r="51" spans="3:12" ht="12">
      <c r="C51" s="184"/>
      <c r="D51" s="200"/>
      <c r="E51" s="200"/>
      <c r="F51" s="200"/>
      <c r="G51" s="200"/>
      <c r="H51" s="200"/>
      <c r="I51" s="200"/>
      <c r="J51" s="200"/>
      <c r="K51" s="200"/>
      <c r="L51" s="200"/>
    </row>
    <row r="52" spans="2:13" ht="33" customHeight="1">
      <c r="B52" s="215" t="s">
        <v>90</v>
      </c>
      <c r="C52" s="240" t="s">
        <v>758</v>
      </c>
      <c r="D52" s="214" t="s">
        <v>683</v>
      </c>
      <c r="E52" s="214" t="s">
        <v>389</v>
      </c>
      <c r="F52" s="214" t="s">
        <v>11</v>
      </c>
      <c r="G52" s="214" t="s">
        <v>629</v>
      </c>
      <c r="H52" s="214" t="s">
        <v>375</v>
      </c>
      <c r="I52" s="214" t="s">
        <v>190</v>
      </c>
      <c r="J52" s="214" t="s">
        <v>626</v>
      </c>
      <c r="K52" s="241" t="s">
        <v>559</v>
      </c>
      <c r="L52" s="215" t="s">
        <v>560</v>
      </c>
      <c r="M52" s="200"/>
    </row>
    <row r="53" spans="2:12" ht="9.75" customHeight="1">
      <c r="B53" s="52" t="s">
        <v>482</v>
      </c>
      <c r="C53" s="52">
        <f>SUM(D53+E53+F53+G53+H53+J53+K53+L53)</f>
        <v>630.5000000000001</v>
      </c>
      <c r="D53" s="52">
        <v>302.3</v>
      </c>
      <c r="E53" s="52">
        <v>19.6</v>
      </c>
      <c r="F53" s="52">
        <v>250.5</v>
      </c>
      <c r="G53" s="52"/>
      <c r="H53" s="52">
        <v>23.5</v>
      </c>
      <c r="I53" s="52"/>
      <c r="J53" s="52"/>
      <c r="K53" s="52">
        <v>20.2</v>
      </c>
      <c r="L53" s="121">
        <v>14.4</v>
      </c>
    </row>
    <row r="54" spans="2:12" ht="9.75" customHeight="1">
      <c r="B54" s="52" t="s">
        <v>45</v>
      </c>
      <c r="C54" s="52">
        <f>SUM(D54+E54+F54+G54+H54+J54+K54+L54)</f>
        <v>750.5</v>
      </c>
      <c r="D54" s="52">
        <v>342.1</v>
      </c>
      <c r="E54" s="121">
        <v>12</v>
      </c>
      <c r="F54" s="52">
        <v>268.4</v>
      </c>
      <c r="G54" s="52"/>
      <c r="H54" s="52">
        <v>85.3</v>
      </c>
      <c r="I54" s="52"/>
      <c r="J54" s="52"/>
      <c r="K54" s="52">
        <v>42.7</v>
      </c>
      <c r="L54" s="52"/>
    </row>
    <row r="55" spans="2:12" ht="9.75" customHeight="1">
      <c r="B55" s="52" t="s">
        <v>7</v>
      </c>
      <c r="C55" s="121">
        <f>SUM(D55+E55+F55+G55+H55+J55+K55+L55)</f>
        <v>685.5999999999999</v>
      </c>
      <c r="D55" s="52">
        <v>335.2</v>
      </c>
      <c r="E55" s="121">
        <v>14</v>
      </c>
      <c r="F55" s="52">
        <v>259.3</v>
      </c>
      <c r="G55" s="52"/>
      <c r="H55" s="52">
        <v>36.4</v>
      </c>
      <c r="I55" s="52"/>
      <c r="J55" s="121"/>
      <c r="K55" s="52">
        <v>39.9</v>
      </c>
      <c r="L55" s="52">
        <v>0.8</v>
      </c>
    </row>
    <row r="56" spans="2:12" ht="9.75" customHeight="1">
      <c r="B56" s="52" t="s">
        <v>716</v>
      </c>
      <c r="C56" s="121">
        <f>SUM(D56+E56+F56+G56+H56+J56+K56+L56)</f>
        <v>831.2</v>
      </c>
      <c r="D56" s="121">
        <v>395</v>
      </c>
      <c r="E56" s="52">
        <v>13.3</v>
      </c>
      <c r="F56" s="52">
        <v>319.7</v>
      </c>
      <c r="G56" s="52"/>
      <c r="H56" s="52">
        <v>39.5</v>
      </c>
      <c r="I56" s="52"/>
      <c r="J56" s="52"/>
      <c r="K56" s="52">
        <v>63.7</v>
      </c>
      <c r="L56" s="52"/>
    </row>
    <row r="57" spans="2:12" ht="9.75" customHeight="1">
      <c r="B57" s="52" t="s">
        <v>752</v>
      </c>
      <c r="C57" s="121">
        <f>SUM(D57+E57+F57+G57+H57+J57+K57+L57+I57)</f>
        <v>927.9</v>
      </c>
      <c r="D57" s="121">
        <v>419.2</v>
      </c>
      <c r="E57" s="121">
        <v>14.2</v>
      </c>
      <c r="F57" s="121">
        <v>348.9</v>
      </c>
      <c r="G57" s="52"/>
      <c r="H57" s="121">
        <v>66</v>
      </c>
      <c r="I57" s="52">
        <v>10.4</v>
      </c>
      <c r="J57" s="52"/>
      <c r="K57" s="121">
        <v>66.6</v>
      </c>
      <c r="L57" s="121">
        <v>2.6</v>
      </c>
    </row>
    <row r="58" spans="2:12" ht="9.75" customHeight="1">
      <c r="B58" s="52" t="s">
        <v>699</v>
      </c>
      <c r="C58" s="121">
        <f>SUM(D58+E58+F58+G58+H58+J58+K58+L58+I58)</f>
        <v>792.2000000000002</v>
      </c>
      <c r="D58" s="121">
        <v>252.8</v>
      </c>
      <c r="E58" s="121">
        <v>17</v>
      </c>
      <c r="F58" s="121">
        <v>381.3</v>
      </c>
      <c r="G58" s="52"/>
      <c r="H58" s="121">
        <v>82.7</v>
      </c>
      <c r="I58" s="52">
        <v>6.3</v>
      </c>
      <c r="J58" s="52">
        <v>9.2</v>
      </c>
      <c r="K58" s="121">
        <v>30.2</v>
      </c>
      <c r="L58" s="121">
        <v>12.7</v>
      </c>
    </row>
    <row r="59" spans="2:12" ht="9.75" customHeight="1">
      <c r="B59" s="52" t="s">
        <v>513</v>
      </c>
      <c r="C59" s="121">
        <v>745.3</v>
      </c>
      <c r="D59" s="52">
        <v>146.7</v>
      </c>
      <c r="E59" s="121">
        <v>14</v>
      </c>
      <c r="F59" s="121">
        <v>337.9</v>
      </c>
      <c r="G59" s="52">
        <v>93.2</v>
      </c>
      <c r="H59" s="52">
        <v>83.7</v>
      </c>
      <c r="I59" s="52">
        <v>34.9</v>
      </c>
      <c r="J59" s="52">
        <v>3.1</v>
      </c>
      <c r="K59" s="52">
        <v>26.1</v>
      </c>
      <c r="L59" s="52">
        <v>5.7</v>
      </c>
    </row>
    <row r="60" spans="2:12" ht="9.75" customHeight="1">
      <c r="B60" s="52" t="s">
        <v>744</v>
      </c>
      <c r="C60" s="121">
        <f>SUM(D60+E60+F60+G60+H60+J60+K60+L60+I60)</f>
        <v>800.1</v>
      </c>
      <c r="D60" s="52">
        <v>81.7</v>
      </c>
      <c r="E60" s="121">
        <v>18.1</v>
      </c>
      <c r="F60" s="52">
        <v>465.5</v>
      </c>
      <c r="G60" s="52">
        <v>105.1</v>
      </c>
      <c r="H60" s="52">
        <v>78.7</v>
      </c>
      <c r="I60" s="121">
        <v>29.3</v>
      </c>
      <c r="J60" s="121"/>
      <c r="K60" s="121">
        <v>17.1</v>
      </c>
      <c r="L60" s="52">
        <v>4.6</v>
      </c>
    </row>
    <row r="61" spans="2:12" ht="9.75" customHeight="1">
      <c r="B61" s="52" t="s">
        <v>154</v>
      </c>
      <c r="C61" s="121">
        <v>949</v>
      </c>
      <c r="D61" s="52">
        <v>137.4</v>
      </c>
      <c r="E61" s="121">
        <v>14</v>
      </c>
      <c r="F61" s="52">
        <v>519.9</v>
      </c>
      <c r="G61" s="121">
        <v>143</v>
      </c>
      <c r="H61" s="52">
        <v>100.1</v>
      </c>
      <c r="I61" s="121"/>
      <c r="J61" s="121"/>
      <c r="K61" s="121">
        <v>30.8</v>
      </c>
      <c r="L61" s="52">
        <v>3.8</v>
      </c>
    </row>
    <row r="62" spans="2:12" ht="9.75" customHeight="1">
      <c r="B62" s="52" t="s">
        <v>287</v>
      </c>
      <c r="C62" s="121">
        <v>1717.1</v>
      </c>
      <c r="D62" s="52">
        <v>805.8</v>
      </c>
      <c r="E62" s="121">
        <v>16</v>
      </c>
      <c r="F62" s="121">
        <v>607.7</v>
      </c>
      <c r="G62" s="52">
        <v>149.3</v>
      </c>
      <c r="H62" s="52">
        <v>100.9</v>
      </c>
      <c r="I62" s="52"/>
      <c r="J62" s="52"/>
      <c r="K62" s="52">
        <v>36.8</v>
      </c>
      <c r="L62" s="52">
        <v>0.6</v>
      </c>
    </row>
    <row r="63" spans="2:13" ht="9.75" customHeight="1">
      <c r="B63" s="52" t="s">
        <v>804</v>
      </c>
      <c r="C63" s="121">
        <v>3319.3</v>
      </c>
      <c r="D63" s="121">
        <v>1971.5</v>
      </c>
      <c r="E63" s="121">
        <v>18.5</v>
      </c>
      <c r="F63" s="121">
        <v>882.9</v>
      </c>
      <c r="G63" s="52">
        <v>247.6</v>
      </c>
      <c r="H63" s="121">
        <v>128.8</v>
      </c>
      <c r="I63" s="52"/>
      <c r="J63" s="52"/>
      <c r="K63" s="121">
        <v>63.5</v>
      </c>
      <c r="L63" s="52">
        <v>6.5</v>
      </c>
      <c r="M63" s="52"/>
    </row>
    <row r="64" spans="2:13" ht="9.75" customHeight="1">
      <c r="B64" s="52" t="s">
        <v>805</v>
      </c>
      <c r="C64" s="121">
        <v>4035.5000000000005</v>
      </c>
      <c r="D64" s="121">
        <v>2263.5</v>
      </c>
      <c r="E64" s="121">
        <v>17.299999999999997</v>
      </c>
      <c r="F64" s="121">
        <v>1195.6</v>
      </c>
      <c r="G64" s="52">
        <v>370.8</v>
      </c>
      <c r="H64" s="121">
        <v>115.5</v>
      </c>
      <c r="I64" s="52"/>
      <c r="J64" s="52"/>
      <c r="K64" s="121">
        <v>56.4</v>
      </c>
      <c r="L64" s="52">
        <v>16.4</v>
      </c>
      <c r="M64" s="52"/>
    </row>
    <row r="65" spans="2:12" ht="9.75" customHeight="1">
      <c r="B65" s="50" t="s">
        <v>806</v>
      </c>
      <c r="C65" s="273">
        <v>4254.9</v>
      </c>
      <c r="D65" s="273">
        <v>2126.5</v>
      </c>
      <c r="E65" s="273">
        <v>17.5</v>
      </c>
      <c r="F65" s="273">
        <v>1478</v>
      </c>
      <c r="G65" s="50">
        <v>450.5</v>
      </c>
      <c r="H65" s="273">
        <v>119</v>
      </c>
      <c r="I65" s="50"/>
      <c r="J65" s="50"/>
      <c r="K65" s="273">
        <v>61.7</v>
      </c>
      <c r="L65" s="50">
        <v>1.7</v>
      </c>
    </row>
    <row r="66" spans="1:12" ht="1.5" customHeight="1" hidden="1">
      <c r="A66" s="78"/>
      <c r="B66" s="52" t="s">
        <v>801</v>
      </c>
      <c r="C66" s="121" t="e">
        <f>SUM(D66:L66)</f>
        <v>#REF!</v>
      </c>
      <c r="D66" s="121">
        <v>24.9</v>
      </c>
      <c r="E66" s="121">
        <v>1.6</v>
      </c>
      <c r="F66" s="121">
        <v>338.4</v>
      </c>
      <c r="G66" s="52" t="e">
        <f>#REF!</f>
        <v>#REF!</v>
      </c>
      <c r="H66" s="121">
        <v>17.3</v>
      </c>
      <c r="I66" s="52"/>
      <c r="J66" s="52"/>
      <c r="K66" s="121">
        <v>13.3</v>
      </c>
      <c r="L66" s="52">
        <v>0.1</v>
      </c>
    </row>
    <row r="67" spans="1:12" ht="1.5" customHeight="1" hidden="1">
      <c r="A67" s="78"/>
      <c r="B67" s="52" t="s">
        <v>807</v>
      </c>
      <c r="C67" s="121">
        <f>SUM(D67:L67)</f>
        <v>693.1</v>
      </c>
      <c r="D67" s="121">
        <v>40.6</v>
      </c>
      <c r="E67" s="121">
        <v>4</v>
      </c>
      <c r="F67" s="121">
        <v>507.6</v>
      </c>
      <c r="G67" s="52">
        <v>99.9</v>
      </c>
      <c r="H67" s="121">
        <v>22</v>
      </c>
      <c r="I67" s="52"/>
      <c r="J67" s="52"/>
      <c r="K67" s="121">
        <v>18.9</v>
      </c>
      <c r="L67" s="52">
        <v>0.1</v>
      </c>
    </row>
    <row r="68" spans="1:12" ht="1.5" customHeight="1" hidden="1">
      <c r="A68" s="78"/>
      <c r="B68" s="52" t="s">
        <v>809</v>
      </c>
      <c r="C68" s="121">
        <f aca="true" t="shared" si="2" ref="C68:C74">SUM(D68:L68)</f>
        <v>928.3999999999999</v>
      </c>
      <c r="D68" s="121">
        <v>64.6</v>
      </c>
      <c r="E68" s="121">
        <v>4.8</v>
      </c>
      <c r="F68" s="121">
        <v>676.8</v>
      </c>
      <c r="G68" s="52">
        <v>131.7</v>
      </c>
      <c r="H68" s="121">
        <v>29.6</v>
      </c>
      <c r="I68" s="52"/>
      <c r="J68" s="52"/>
      <c r="K68" s="121">
        <v>20.8</v>
      </c>
      <c r="L68" s="52">
        <v>0.1</v>
      </c>
    </row>
    <row r="69" spans="1:12" ht="1.5" customHeight="1" hidden="1">
      <c r="A69" s="78"/>
      <c r="B69" s="52" t="s">
        <v>814</v>
      </c>
      <c r="C69" s="121">
        <f t="shared" si="2"/>
        <v>1000.6999999999999</v>
      </c>
      <c r="D69" s="121">
        <v>85.9</v>
      </c>
      <c r="E69" s="121">
        <v>5.4</v>
      </c>
      <c r="F69" s="121">
        <v>676.8</v>
      </c>
      <c r="G69" s="52">
        <v>163.6</v>
      </c>
      <c r="H69" s="121">
        <v>44.8</v>
      </c>
      <c r="I69" s="52"/>
      <c r="J69" s="52"/>
      <c r="K69" s="121">
        <v>24</v>
      </c>
      <c r="L69" s="52">
        <v>0.2</v>
      </c>
    </row>
    <row r="70" spans="1:12" ht="1.5" customHeight="1" hidden="1">
      <c r="A70" s="78"/>
      <c r="B70" s="52" t="s">
        <v>821</v>
      </c>
      <c r="C70" s="121">
        <f t="shared" si="2"/>
        <v>1050.6</v>
      </c>
      <c r="D70" s="121">
        <v>105.3</v>
      </c>
      <c r="E70" s="121">
        <v>6.7</v>
      </c>
      <c r="F70" s="121">
        <v>676.8</v>
      </c>
      <c r="G70" s="52">
        <v>179.9</v>
      </c>
      <c r="H70" s="121">
        <v>52</v>
      </c>
      <c r="I70" s="52"/>
      <c r="J70" s="52"/>
      <c r="K70" s="121">
        <v>29.7</v>
      </c>
      <c r="L70" s="52">
        <v>0.2</v>
      </c>
    </row>
    <row r="71" spans="1:12" ht="1.5" customHeight="1" hidden="1">
      <c r="A71" s="78"/>
      <c r="B71" s="52" t="s">
        <v>824</v>
      </c>
      <c r="C71" s="121">
        <f t="shared" si="2"/>
        <v>1099.3999999999999</v>
      </c>
      <c r="D71" s="121">
        <v>134.4</v>
      </c>
      <c r="E71" s="121">
        <v>6.7</v>
      </c>
      <c r="F71" s="121">
        <v>676.8</v>
      </c>
      <c r="G71" s="52">
        <v>196.2</v>
      </c>
      <c r="H71" s="121">
        <v>52.3</v>
      </c>
      <c r="I71" s="52"/>
      <c r="J71" s="52"/>
      <c r="K71" s="121">
        <v>31.6</v>
      </c>
      <c r="L71" s="52">
        <v>1.4</v>
      </c>
    </row>
    <row r="72" spans="1:12" ht="1.5" customHeight="1" hidden="1">
      <c r="A72" s="78"/>
      <c r="B72" s="52" t="s">
        <v>827</v>
      </c>
      <c r="C72" s="121">
        <f t="shared" si="2"/>
        <v>1133</v>
      </c>
      <c r="D72" s="121">
        <v>147.3</v>
      </c>
      <c r="E72" s="121">
        <v>6.2</v>
      </c>
      <c r="F72" s="121">
        <v>676.8</v>
      </c>
      <c r="G72" s="52">
        <v>211</v>
      </c>
      <c r="H72" s="121">
        <v>55.2</v>
      </c>
      <c r="I72" s="52"/>
      <c r="J72" s="52"/>
      <c r="K72" s="121">
        <v>35.1</v>
      </c>
      <c r="L72" s="52">
        <v>1.4</v>
      </c>
    </row>
    <row r="73" spans="1:13" s="61" customFormat="1" ht="1.5" customHeight="1" hidden="1">
      <c r="A73" s="272"/>
      <c r="B73" s="52" t="s">
        <v>829</v>
      </c>
      <c r="C73" s="121">
        <f>SUM(D73:L73)</f>
        <v>2122.7000000000003</v>
      </c>
      <c r="D73" s="121">
        <v>1094.4</v>
      </c>
      <c r="E73" s="121">
        <v>6.8</v>
      </c>
      <c r="F73" s="121">
        <v>676.8</v>
      </c>
      <c r="G73" s="52">
        <v>225.8</v>
      </c>
      <c r="H73" s="121">
        <v>71.1</v>
      </c>
      <c r="I73" s="52"/>
      <c r="J73" s="52"/>
      <c r="K73" s="121">
        <v>41.3</v>
      </c>
      <c r="L73" s="52">
        <v>6.5</v>
      </c>
      <c r="M73" s="52"/>
    </row>
    <row r="74" spans="1:12" ht="1.5" customHeight="1" hidden="1">
      <c r="A74" s="78"/>
      <c r="B74" s="52" t="s">
        <v>831</v>
      </c>
      <c r="C74" s="121">
        <f t="shared" si="2"/>
        <v>2959.3</v>
      </c>
      <c r="D74" s="121">
        <v>1699.1</v>
      </c>
      <c r="E74" s="121">
        <v>12</v>
      </c>
      <c r="F74" s="121">
        <v>845.8</v>
      </c>
      <c r="G74" s="52">
        <v>255.8</v>
      </c>
      <c r="H74" s="121">
        <v>83.9</v>
      </c>
      <c r="I74" s="52"/>
      <c r="J74" s="52"/>
      <c r="K74" s="121">
        <v>48.4</v>
      </c>
      <c r="L74" s="52">
        <v>14.3</v>
      </c>
    </row>
    <row r="75" spans="1:12" ht="1.5" customHeight="1" hidden="1">
      <c r="A75" s="78"/>
      <c r="B75" s="52" t="s">
        <v>834</v>
      </c>
      <c r="C75" s="121">
        <f>SUM(D75:L75)</f>
        <v>3722.7999999999993</v>
      </c>
      <c r="D75" s="121">
        <v>2236.7</v>
      </c>
      <c r="E75" s="121">
        <v>14.7</v>
      </c>
      <c r="F75" s="121">
        <v>1006.7</v>
      </c>
      <c r="G75" s="52">
        <v>306.1</v>
      </c>
      <c r="H75" s="121">
        <v>90.5</v>
      </c>
      <c r="I75" s="52"/>
      <c r="J75" s="52"/>
      <c r="K75" s="121">
        <v>51.7</v>
      </c>
      <c r="L75" s="52">
        <v>16.4</v>
      </c>
    </row>
    <row r="76" spans="1:12" ht="1.5" customHeight="1" hidden="1">
      <c r="A76" s="78"/>
      <c r="B76" s="52" t="s">
        <v>836</v>
      </c>
      <c r="C76" s="121">
        <f>SUM(D76:L76)</f>
        <v>4035.5000000000005</v>
      </c>
      <c r="D76" s="52">
        <v>2263.5</v>
      </c>
      <c r="E76" s="52">
        <v>17.3</v>
      </c>
      <c r="F76" s="52">
        <v>1195.6</v>
      </c>
      <c r="G76" s="52">
        <v>370.8</v>
      </c>
      <c r="H76" s="52">
        <v>115.5</v>
      </c>
      <c r="I76" s="52"/>
      <c r="J76" s="52"/>
      <c r="K76" s="52">
        <v>56.4</v>
      </c>
      <c r="L76" s="52">
        <v>16.4</v>
      </c>
    </row>
    <row r="77" spans="2:12" ht="9.75" customHeight="1">
      <c r="B77" s="52" t="s">
        <v>153</v>
      </c>
      <c r="C77" s="121">
        <f>SUM(D77:L77)</f>
        <v>284.59999999999997</v>
      </c>
      <c r="D77" s="121">
        <v>8.6</v>
      </c>
      <c r="E77" s="121">
        <v>0.8</v>
      </c>
      <c r="F77" s="121">
        <v>229.8</v>
      </c>
      <c r="G77" s="52">
        <v>32.8</v>
      </c>
      <c r="H77" s="121">
        <v>4.4</v>
      </c>
      <c r="I77" s="52"/>
      <c r="J77" s="52"/>
      <c r="K77" s="121">
        <v>8</v>
      </c>
      <c r="L77" s="52">
        <v>0.2</v>
      </c>
    </row>
    <row r="78" spans="2:12" ht="9.75" customHeight="1" hidden="1">
      <c r="B78" s="52" t="s">
        <v>839</v>
      </c>
      <c r="C78" s="121" t="e">
        <f aca="true" t="shared" si="3" ref="C78:C89">SUM(D78:L78)</f>
        <v>#REF!</v>
      </c>
      <c r="D78" s="121" t="e">
        <f>#REF!+#REF!+#REF!+#REF!</f>
        <v>#REF!</v>
      </c>
      <c r="E78" s="121" t="e">
        <f>#REF!+#REF!</f>
        <v>#REF!</v>
      </c>
      <c r="F78" s="121" t="e">
        <f>#REF!</f>
        <v>#REF!</v>
      </c>
      <c r="G78" s="52" t="e">
        <f>#REF!</f>
        <v>#REF!</v>
      </c>
      <c r="H78" s="121" t="e">
        <f>#REF!+#REF!+#REF!</f>
        <v>#REF!</v>
      </c>
      <c r="I78" s="52"/>
      <c r="J78" s="52"/>
      <c r="K78" s="121" t="e">
        <f>#REF!</f>
        <v>#REF!</v>
      </c>
      <c r="L78" s="52" t="e">
        <f>#REF!</f>
        <v>#REF!</v>
      </c>
    </row>
    <row r="79" spans="2:12" ht="9.75" customHeight="1" hidden="1">
      <c r="B79" s="52" t="s">
        <v>840</v>
      </c>
      <c r="C79" s="121" t="e">
        <f t="shared" si="3"/>
        <v>#REF!</v>
      </c>
      <c r="D79" s="121" t="e">
        <f>#REF!+#REF!+#REF!+#REF!</f>
        <v>#REF!</v>
      </c>
      <c r="E79" s="121" t="e">
        <f>#REF!+#REF!</f>
        <v>#REF!</v>
      </c>
      <c r="F79" s="121" t="e">
        <f>#REF!</f>
        <v>#REF!</v>
      </c>
      <c r="G79" s="52" t="e">
        <f>#REF!</f>
        <v>#REF!</v>
      </c>
      <c r="H79" s="121" t="e">
        <f>#REF!+#REF!+#REF!</f>
        <v>#REF!</v>
      </c>
      <c r="I79" s="52"/>
      <c r="J79" s="52"/>
      <c r="K79" s="121" t="e">
        <f>#REF!</f>
        <v>#REF!</v>
      </c>
      <c r="L79" s="52" t="e">
        <f>#REF!</f>
        <v>#REF!</v>
      </c>
    </row>
    <row r="80" spans="2:12" ht="9.75" customHeight="1" hidden="1">
      <c r="B80" s="52" t="s">
        <v>841</v>
      </c>
      <c r="C80" s="121" t="e">
        <f t="shared" si="3"/>
        <v>#REF!</v>
      </c>
      <c r="D80" s="121" t="e">
        <f>#REF!+#REF!+#REF!+#REF!</f>
        <v>#REF!</v>
      </c>
      <c r="E80" s="121" t="e">
        <f>#REF!+#REF!</f>
        <v>#REF!</v>
      </c>
      <c r="F80" s="121" t="e">
        <f>#REF!</f>
        <v>#REF!</v>
      </c>
      <c r="G80" s="52" t="e">
        <f>#REF!</f>
        <v>#REF!</v>
      </c>
      <c r="H80" s="121" t="e">
        <f>#REF!+#REF!+#REF!</f>
        <v>#REF!</v>
      </c>
      <c r="I80" s="52"/>
      <c r="J80" s="52"/>
      <c r="K80" s="121" t="e">
        <f>#REF!</f>
        <v>#REF!</v>
      </c>
      <c r="L80" s="52" t="e">
        <f>#REF!</f>
        <v>#REF!</v>
      </c>
    </row>
    <row r="81" spans="2:12" ht="9.75" customHeight="1" hidden="1">
      <c r="B81" s="52" t="s">
        <v>842</v>
      </c>
      <c r="C81" s="121" t="e">
        <f t="shared" si="3"/>
        <v>#REF!</v>
      </c>
      <c r="D81" s="121" t="e">
        <f>#REF!+#REF!+#REF!+#REF!</f>
        <v>#REF!</v>
      </c>
      <c r="E81" s="121" t="e">
        <f>#REF!+#REF!</f>
        <v>#REF!</v>
      </c>
      <c r="F81" s="121" t="e">
        <f>#REF!</f>
        <v>#REF!</v>
      </c>
      <c r="G81" s="52" t="e">
        <f>#REF!</f>
        <v>#REF!</v>
      </c>
      <c r="H81" s="121" t="e">
        <f>#REF!+#REF!+#REF!</f>
        <v>#REF!</v>
      </c>
      <c r="I81" s="52"/>
      <c r="J81" s="52"/>
      <c r="K81" s="121" t="e">
        <f>#REF!</f>
        <v>#REF!</v>
      </c>
      <c r="L81" s="52" t="e">
        <f>#REF!</f>
        <v>#REF!</v>
      </c>
    </row>
    <row r="82" spans="2:12" ht="10.5" hidden="1">
      <c r="B82" s="52" t="s">
        <v>843</v>
      </c>
      <c r="C82" s="121" t="e">
        <f t="shared" si="3"/>
        <v>#REF!</v>
      </c>
      <c r="D82" s="121" t="e">
        <f>#REF!+#REF!+#REF!+#REF!</f>
        <v>#REF!</v>
      </c>
      <c r="E82" s="121" t="e">
        <f>#REF!+#REF!</f>
        <v>#REF!</v>
      </c>
      <c r="F82" s="121" t="e">
        <f>#REF!</f>
        <v>#REF!</v>
      </c>
      <c r="G82" s="52" t="e">
        <f>#REF!</f>
        <v>#REF!</v>
      </c>
      <c r="H82" s="121" t="e">
        <f>#REF!+#REF!+#REF!</f>
        <v>#REF!</v>
      </c>
      <c r="I82" s="52"/>
      <c r="J82" s="52"/>
      <c r="K82" s="121" t="e">
        <f>#REF!</f>
        <v>#REF!</v>
      </c>
      <c r="L82" s="52" t="e">
        <f>#REF!</f>
        <v>#REF!</v>
      </c>
    </row>
    <row r="83" spans="2:12" ht="10.5" hidden="1">
      <c r="B83" s="52" t="s">
        <v>844</v>
      </c>
      <c r="C83" s="121" t="e">
        <f t="shared" si="3"/>
        <v>#REF!</v>
      </c>
      <c r="D83" s="121" t="e">
        <f>#REF!+#REF!+#REF!+#REF!</f>
        <v>#REF!</v>
      </c>
      <c r="E83" s="121" t="e">
        <f>#REF!+#REF!</f>
        <v>#REF!</v>
      </c>
      <c r="F83" s="121" t="e">
        <f>#REF!</f>
        <v>#REF!</v>
      </c>
      <c r="G83" s="52" t="e">
        <f>#REF!</f>
        <v>#REF!</v>
      </c>
      <c r="H83" s="121" t="e">
        <f>#REF!+#REF!+#REF!</f>
        <v>#REF!</v>
      </c>
      <c r="I83" s="52"/>
      <c r="J83" s="52"/>
      <c r="K83" s="121" t="e">
        <f>#REF!</f>
        <v>#REF!</v>
      </c>
      <c r="L83" s="52" t="e">
        <f>#REF!</f>
        <v>#REF!</v>
      </c>
    </row>
    <row r="84" spans="2:12" ht="10.5" hidden="1">
      <c r="B84" s="52" t="s">
        <v>845</v>
      </c>
      <c r="C84" s="121" t="e">
        <f t="shared" si="3"/>
        <v>#REF!</v>
      </c>
      <c r="D84" s="121" t="e">
        <f>#REF!+#REF!+#REF!+#REF!</f>
        <v>#REF!</v>
      </c>
      <c r="E84" s="121" t="e">
        <f>#REF!+#REF!</f>
        <v>#REF!</v>
      </c>
      <c r="F84" s="121" t="e">
        <f>#REF!</f>
        <v>#REF!</v>
      </c>
      <c r="G84" s="52" t="e">
        <f>#REF!</f>
        <v>#REF!</v>
      </c>
      <c r="H84" s="121" t="e">
        <f>#REF!+#REF!+#REF!</f>
        <v>#REF!</v>
      </c>
      <c r="I84" s="52"/>
      <c r="J84" s="52"/>
      <c r="K84" s="121" t="e">
        <f>#REF!</f>
        <v>#REF!</v>
      </c>
      <c r="L84" s="52" t="e">
        <f>#REF!</f>
        <v>#REF!</v>
      </c>
    </row>
    <row r="85" spans="1:13" s="61" customFormat="1" ht="10.5" hidden="1">
      <c r="A85" s="52"/>
      <c r="B85" s="52" t="s">
        <v>846</v>
      </c>
      <c r="C85" s="121" t="e">
        <f t="shared" si="3"/>
        <v>#REF!</v>
      </c>
      <c r="D85" s="121" t="e">
        <f>#REF!+#REF!+#REF!+#REF!</f>
        <v>#REF!</v>
      </c>
      <c r="E85" s="121" t="e">
        <f>#REF!+#REF!</f>
        <v>#REF!</v>
      </c>
      <c r="F85" s="121" t="e">
        <f>#REF!</f>
        <v>#REF!</v>
      </c>
      <c r="G85" s="52" t="e">
        <f>#REF!</f>
        <v>#REF!</v>
      </c>
      <c r="H85" s="121" t="e">
        <f>#REF!+#REF!+#REF!</f>
        <v>#REF!</v>
      </c>
      <c r="I85" s="52"/>
      <c r="J85" s="52"/>
      <c r="K85" s="121" t="e">
        <f>#REF!</f>
        <v>#REF!</v>
      </c>
      <c r="L85" s="52" t="e">
        <f>#REF!</f>
        <v>#REF!</v>
      </c>
      <c r="M85" s="52"/>
    </row>
    <row r="86" spans="2:12" ht="10.5" hidden="1">
      <c r="B86" s="52" t="s">
        <v>847</v>
      </c>
      <c r="C86" s="121" t="e">
        <f t="shared" si="3"/>
        <v>#REF!</v>
      </c>
      <c r="D86" s="121" t="e">
        <f>#REF!+#REF!+#REF!+#REF!</f>
        <v>#REF!</v>
      </c>
      <c r="E86" s="121" t="e">
        <f>#REF!+#REF!</f>
        <v>#REF!</v>
      </c>
      <c r="F86" s="121" t="e">
        <f>#REF!</f>
        <v>#REF!</v>
      </c>
      <c r="G86" s="52" t="e">
        <f>#REF!</f>
        <v>#REF!</v>
      </c>
      <c r="H86" s="121" t="e">
        <f>#REF!+#REF!+#REF!</f>
        <v>#REF!</v>
      </c>
      <c r="I86" s="52"/>
      <c r="J86" s="52"/>
      <c r="K86" s="121" t="e">
        <f>#REF!</f>
        <v>#REF!</v>
      </c>
      <c r="L86" s="52" t="e">
        <f>#REF!</f>
        <v>#REF!</v>
      </c>
    </row>
    <row r="87" spans="2:12" ht="10.5" hidden="1">
      <c r="B87" s="52" t="s">
        <v>848</v>
      </c>
      <c r="C87" s="121" t="e">
        <f t="shared" si="3"/>
        <v>#REF!</v>
      </c>
      <c r="D87" s="121" t="e">
        <f>#REF!+#REF!+#REF!+#REF!</f>
        <v>#REF!</v>
      </c>
      <c r="E87" s="121" t="e">
        <f>#REF!+#REF!</f>
        <v>#REF!</v>
      </c>
      <c r="F87" s="121" t="e">
        <f>#REF!</f>
        <v>#REF!</v>
      </c>
      <c r="G87" s="52" t="e">
        <f>#REF!</f>
        <v>#REF!</v>
      </c>
      <c r="H87" s="121" t="e">
        <f>#REF!+#REF!+#REF!</f>
        <v>#REF!</v>
      </c>
      <c r="I87" s="52"/>
      <c r="J87" s="52"/>
      <c r="K87" s="121" t="e">
        <f>#REF!</f>
        <v>#REF!</v>
      </c>
      <c r="L87" s="52" t="e">
        <f>#REF!</f>
        <v>#REF!</v>
      </c>
    </row>
    <row r="88" spans="2:12" ht="10.5" hidden="1">
      <c r="B88" s="52" t="s">
        <v>849</v>
      </c>
      <c r="C88" s="121" t="e">
        <f t="shared" si="3"/>
        <v>#REF!</v>
      </c>
      <c r="D88" s="121" t="e">
        <f>#REF!+#REF!+#REF!+#REF!</f>
        <v>#REF!</v>
      </c>
      <c r="E88" s="121" t="e">
        <f>#REF!+#REF!</f>
        <v>#REF!</v>
      </c>
      <c r="F88" s="121" t="e">
        <f>#REF!</f>
        <v>#REF!</v>
      </c>
      <c r="G88" s="52" t="e">
        <f>#REF!</f>
        <v>#REF!</v>
      </c>
      <c r="H88" s="121" t="e">
        <f>#REF!+#REF!+#REF!</f>
        <v>#REF!</v>
      </c>
      <c r="I88" s="52"/>
      <c r="J88" s="52"/>
      <c r="K88" s="121" t="e">
        <f>#REF!</f>
        <v>#REF!</v>
      </c>
      <c r="L88" s="52" t="e">
        <f>#REF!</f>
        <v>#REF!</v>
      </c>
    </row>
    <row r="89" spans="2:12" ht="10.5">
      <c r="B89" s="50" t="s">
        <v>866</v>
      </c>
      <c r="C89" s="273">
        <f t="shared" si="3"/>
        <v>544.4</v>
      </c>
      <c r="D89" s="273">
        <v>27.6</v>
      </c>
      <c r="E89" s="273">
        <v>2</v>
      </c>
      <c r="F89" s="273">
        <v>423.2</v>
      </c>
      <c r="G89" s="50">
        <v>64.9</v>
      </c>
      <c r="H89" s="273">
        <v>9.3</v>
      </c>
      <c r="I89" s="50">
        <v>0</v>
      </c>
      <c r="J89" s="50"/>
      <c r="K89" s="273">
        <v>17.1</v>
      </c>
      <c r="L89" s="50">
        <v>0.3</v>
      </c>
    </row>
    <row r="90" spans="2:12" ht="10.5">
      <c r="B90" s="52" t="s">
        <v>839</v>
      </c>
      <c r="C90" s="121">
        <f>SUM(D90:L90)</f>
        <v>282.79999999999995</v>
      </c>
      <c r="D90" s="121">
        <v>13.4</v>
      </c>
      <c r="E90" s="121">
        <v>1.8</v>
      </c>
      <c r="F90" s="121">
        <v>210.3</v>
      </c>
      <c r="G90" s="52">
        <v>44.4</v>
      </c>
      <c r="H90" s="121">
        <v>4.7</v>
      </c>
      <c r="I90" s="52"/>
      <c r="J90" s="52"/>
      <c r="K90" s="121">
        <v>8</v>
      </c>
      <c r="L90" s="52">
        <v>0.2</v>
      </c>
    </row>
    <row r="91" spans="2:12" ht="10.5">
      <c r="B91" s="50" t="s">
        <v>867</v>
      </c>
      <c r="C91" s="273">
        <f>SUM(D91:L91)</f>
        <v>566.3000000000001</v>
      </c>
      <c r="D91" s="273">
        <v>31.4</v>
      </c>
      <c r="E91" s="273">
        <v>3</v>
      </c>
      <c r="F91" s="273">
        <v>420.6</v>
      </c>
      <c r="G91" s="50">
        <v>85.3</v>
      </c>
      <c r="H91" s="273">
        <v>10.2</v>
      </c>
      <c r="I91" s="50"/>
      <c r="J91" s="50"/>
      <c r="K91" s="273">
        <v>15.6</v>
      </c>
      <c r="L91" s="50">
        <v>0.2</v>
      </c>
    </row>
  </sheetData>
  <sheetProtection/>
  <printOptions/>
  <pageMargins left="0.748031496062992" right="0.354330708661417" top="0.56" bottom="0" header="0.2" footer="0.17"/>
  <pageSetup horizontalDpi="600" verticalDpi="600" orientation="landscape" paperSize="9" r:id="rId1"/>
  <headerFooter alignWithMargins="0">
    <oddHeader>&amp;L&amp;8&amp;USection 10. Industry</oddHeader>
    <oddFooter xml:space="preserve">&amp;L&amp;18 27&amp;R&amp;18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83"/>
  <sheetViews>
    <sheetView zoomScale="120" zoomScaleNormal="120" zoomScalePageLayoutView="0" workbookViewId="0" topLeftCell="A1">
      <selection activeCell="A1" sqref="A1:N16384"/>
    </sheetView>
  </sheetViews>
  <sheetFormatPr defaultColWidth="9.00390625" defaultRowHeight="12.75"/>
  <cols>
    <col min="1" max="1" width="0.2421875" style="65" customWidth="1"/>
    <col min="2" max="2" width="1.875" style="65" customWidth="1"/>
    <col min="3" max="3" width="0.12890625" style="65" customWidth="1"/>
    <col min="4" max="4" width="14.125" style="65" customWidth="1"/>
    <col min="5" max="5" width="15.25390625" style="65" customWidth="1"/>
    <col min="6" max="6" width="7.375" style="65" customWidth="1"/>
    <col min="7" max="7" width="9.125" style="65" customWidth="1"/>
    <col min="8" max="8" width="6.125" style="65" customWidth="1"/>
    <col min="9" max="9" width="8.875" style="65" customWidth="1"/>
    <col min="10" max="11" width="8.75390625" style="65" customWidth="1"/>
    <col min="12" max="12" width="9.125" style="65" customWidth="1"/>
    <col min="13" max="13" width="7.75390625" style="65" customWidth="1"/>
    <col min="14" max="14" width="6.75390625" style="65" customWidth="1"/>
    <col min="15" max="15" width="9.00390625" style="65" customWidth="1"/>
    <col min="16" max="16" width="8.875" style="65" customWidth="1"/>
    <col min="17" max="17" width="9.375" style="65" customWidth="1"/>
    <col min="18" max="18" width="10.875" style="65" customWidth="1"/>
    <col min="19" max="19" width="10.25390625" style="65" customWidth="1"/>
    <col min="20" max="21" width="9.75390625" style="65" customWidth="1"/>
    <col min="22" max="16384" width="9.125" style="65" customWidth="1"/>
  </cols>
  <sheetData>
    <row r="1" spans="1:18" ht="10.5">
      <c r="A1" s="80"/>
      <c r="B1" s="80"/>
      <c r="C1" s="80"/>
      <c r="D1" s="49"/>
      <c r="E1" s="49"/>
      <c r="F1" s="195" t="s">
        <v>689</v>
      </c>
      <c r="G1" s="200"/>
      <c r="H1" s="200"/>
      <c r="I1" s="200"/>
      <c r="J1" s="200"/>
      <c r="K1" s="200"/>
      <c r="L1" s="200"/>
      <c r="M1" s="200"/>
      <c r="N1" s="200"/>
      <c r="O1" s="200"/>
      <c r="P1" s="49"/>
      <c r="Q1" s="49"/>
      <c r="R1" s="57"/>
    </row>
    <row r="2" spans="1:18" ht="10.5">
      <c r="A2" s="80"/>
      <c r="B2" s="80"/>
      <c r="C2" s="80"/>
      <c r="D2" s="49"/>
      <c r="E2" s="49"/>
      <c r="F2" s="256" t="s">
        <v>148</v>
      </c>
      <c r="G2" s="167"/>
      <c r="H2" s="167"/>
      <c r="I2" s="167"/>
      <c r="J2" s="167"/>
      <c r="K2" s="167"/>
      <c r="L2" s="167"/>
      <c r="M2" s="200"/>
      <c r="N2" s="200"/>
      <c r="O2" s="200"/>
      <c r="P2" s="49"/>
      <c r="Q2" s="49"/>
      <c r="R2" s="57"/>
    </row>
    <row r="3" spans="1:19" ht="9" customHeight="1">
      <c r="A3" s="83"/>
      <c r="B3" s="83"/>
      <c r="C3" s="83"/>
      <c r="D3" s="49"/>
      <c r="E3" s="50"/>
      <c r="F3" s="49"/>
      <c r="G3" s="50"/>
      <c r="H3" s="49"/>
      <c r="I3" s="49"/>
      <c r="J3" s="49"/>
      <c r="K3" s="49"/>
      <c r="L3" s="49"/>
      <c r="M3" s="49"/>
      <c r="N3" s="49"/>
      <c r="O3" s="49"/>
      <c r="P3" s="50"/>
      <c r="Q3" s="49"/>
      <c r="R3" s="57"/>
      <c r="S3"/>
    </row>
    <row r="4" spans="1:19" ht="9.75" customHeight="1">
      <c r="A4" s="103"/>
      <c r="B4" s="103"/>
      <c r="C4" s="103"/>
      <c r="D4" s="305" t="s">
        <v>365</v>
      </c>
      <c r="E4" s="306" t="s">
        <v>199</v>
      </c>
      <c r="F4" s="289" t="s">
        <v>46</v>
      </c>
      <c r="G4" s="293" t="s">
        <v>200</v>
      </c>
      <c r="H4" s="730" t="s">
        <v>816</v>
      </c>
      <c r="I4" s="728"/>
      <c r="J4" s="728"/>
      <c r="K4" s="728"/>
      <c r="L4" s="728"/>
      <c r="M4" s="728"/>
      <c r="N4" s="728"/>
      <c r="O4" s="729"/>
      <c r="P4" s="307"/>
      <c r="Q4" s="53"/>
      <c r="R4" s="308"/>
      <c r="S4" s="71"/>
    </row>
    <row r="5" spans="1:19" ht="10.5" customHeight="1">
      <c r="A5" s="83"/>
      <c r="B5" s="83"/>
      <c r="C5" s="83"/>
      <c r="D5" s="309" t="s">
        <v>529</v>
      </c>
      <c r="E5" s="306" t="s">
        <v>366</v>
      </c>
      <c r="F5" s="292" t="s">
        <v>198</v>
      </c>
      <c r="G5" s="293" t="s">
        <v>201</v>
      </c>
      <c r="H5" s="290">
        <v>2004</v>
      </c>
      <c r="I5" s="290">
        <v>2005</v>
      </c>
      <c r="J5" s="286">
        <v>2006</v>
      </c>
      <c r="K5" s="286">
        <v>2007</v>
      </c>
      <c r="L5" s="286">
        <v>2008</v>
      </c>
      <c r="M5" s="286">
        <v>2009</v>
      </c>
      <c r="N5" s="286">
        <v>2010</v>
      </c>
      <c r="O5" s="286">
        <v>2011</v>
      </c>
      <c r="P5" s="285" t="s">
        <v>850</v>
      </c>
      <c r="Q5" s="291" t="s">
        <v>851</v>
      </c>
      <c r="R5" s="272" t="s">
        <v>838</v>
      </c>
      <c r="S5" s="71"/>
    </row>
    <row r="6" spans="1:19" ht="9.75" customHeight="1">
      <c r="A6" s="83"/>
      <c r="B6" s="83"/>
      <c r="C6" s="83"/>
      <c r="D6" s="50"/>
      <c r="E6" s="310"/>
      <c r="F6" s="126"/>
      <c r="G6" s="294"/>
      <c r="H6" s="311" t="s">
        <v>884</v>
      </c>
      <c r="I6" s="311" t="s">
        <v>884</v>
      </c>
      <c r="J6" s="311" t="s">
        <v>884</v>
      </c>
      <c r="K6" s="311" t="s">
        <v>884</v>
      </c>
      <c r="L6" s="311" t="s">
        <v>884</v>
      </c>
      <c r="M6" s="311" t="s">
        <v>884</v>
      </c>
      <c r="N6" s="311" t="s">
        <v>884</v>
      </c>
      <c r="O6" s="311" t="s">
        <v>884</v>
      </c>
      <c r="P6" s="287"/>
      <c r="Q6" s="126"/>
      <c r="R6" s="312"/>
      <c r="S6" s="71"/>
    </row>
    <row r="7" spans="1:18" ht="9" customHeight="1">
      <c r="A7" s="127"/>
      <c r="B7" s="127"/>
      <c r="C7" s="127"/>
      <c r="D7" s="49" t="s">
        <v>680</v>
      </c>
      <c r="E7" s="51" t="s">
        <v>681</v>
      </c>
      <c r="F7" s="222" t="s">
        <v>231</v>
      </c>
      <c r="G7" s="51" t="s">
        <v>228</v>
      </c>
      <c r="H7" s="79">
        <v>6.2</v>
      </c>
      <c r="I7" s="79">
        <v>32.9</v>
      </c>
      <c r="J7" s="79">
        <v>7.9</v>
      </c>
      <c r="K7" s="79">
        <v>7.9</v>
      </c>
      <c r="L7" s="79">
        <v>7.4</v>
      </c>
      <c r="M7" s="79">
        <v>6.4</v>
      </c>
      <c r="N7" s="79">
        <v>7.2</v>
      </c>
      <c r="O7" s="79">
        <v>7.3</v>
      </c>
      <c r="P7" s="79">
        <f>O7/L7*100</f>
        <v>98.64864864864865</v>
      </c>
      <c r="Q7" s="79">
        <f>O7/M7*100</f>
        <v>114.0625</v>
      </c>
      <c r="R7" s="62">
        <f>O7/N7*100</f>
        <v>101.38888888888889</v>
      </c>
    </row>
    <row r="8" spans="1:18" ht="10.5">
      <c r="A8" s="127"/>
      <c r="B8" s="127"/>
      <c r="C8" s="127"/>
      <c r="D8" s="49" t="s">
        <v>220</v>
      </c>
      <c r="E8" s="51" t="s">
        <v>682</v>
      </c>
      <c r="F8" s="222" t="s">
        <v>231</v>
      </c>
      <c r="G8" s="51" t="s">
        <v>228</v>
      </c>
      <c r="H8" s="79">
        <v>2.5</v>
      </c>
      <c r="I8" s="79">
        <v>31.2</v>
      </c>
      <c r="J8" s="79">
        <v>2.6</v>
      </c>
      <c r="K8" s="79">
        <v>3.2</v>
      </c>
      <c r="L8" s="79">
        <v>3.6</v>
      </c>
      <c r="M8" s="79">
        <v>0.6</v>
      </c>
      <c r="N8" s="79">
        <v>0.9</v>
      </c>
      <c r="O8" s="79">
        <v>0.9</v>
      </c>
      <c r="P8" s="79">
        <f>O8/L8*100</f>
        <v>25</v>
      </c>
      <c r="Q8" s="79">
        <f>O8/M8*100</f>
        <v>150</v>
      </c>
      <c r="R8" s="62">
        <f>O8/N8*100</f>
        <v>100</v>
      </c>
    </row>
    <row r="9" spans="1:18" ht="10.5">
      <c r="A9" s="127"/>
      <c r="B9" s="127"/>
      <c r="C9" s="127"/>
      <c r="D9" s="49" t="s">
        <v>449</v>
      </c>
      <c r="E9" s="51" t="s">
        <v>735</v>
      </c>
      <c r="F9" s="222" t="s">
        <v>229</v>
      </c>
      <c r="G9" s="51" t="s">
        <v>230</v>
      </c>
      <c r="H9" s="79">
        <v>9.1</v>
      </c>
      <c r="I9" s="79">
        <v>1.5</v>
      </c>
      <c r="J9" s="79">
        <v>4.5</v>
      </c>
      <c r="K9" s="79">
        <v>1.7</v>
      </c>
      <c r="L9" s="79">
        <v>6.9</v>
      </c>
      <c r="M9" s="79">
        <v>3.1</v>
      </c>
      <c r="N9" s="79">
        <v>3.2</v>
      </c>
      <c r="O9" s="79">
        <v>3.1</v>
      </c>
      <c r="P9" s="79">
        <f>O9/L9*100</f>
        <v>44.927536231884055</v>
      </c>
      <c r="Q9" s="79">
        <f>O9/M9*100</f>
        <v>100</v>
      </c>
      <c r="R9" s="62">
        <f>O9/N9*100</f>
        <v>96.875</v>
      </c>
    </row>
    <row r="10" spans="1:18" ht="9" customHeight="1">
      <c r="A10" s="118"/>
      <c r="B10" s="118"/>
      <c r="C10" s="118"/>
      <c r="D10" s="49" t="s">
        <v>451</v>
      </c>
      <c r="E10" s="51" t="s">
        <v>450</v>
      </c>
      <c r="F10" s="49" t="s">
        <v>229</v>
      </c>
      <c r="G10" s="51" t="s">
        <v>230</v>
      </c>
      <c r="H10" s="79">
        <v>3</v>
      </c>
      <c r="I10" s="79">
        <v>0.9</v>
      </c>
      <c r="J10" s="79">
        <v>0.4</v>
      </c>
      <c r="K10" s="79">
        <v>0.6</v>
      </c>
      <c r="L10" s="79">
        <v>0.1</v>
      </c>
      <c r="M10" s="79">
        <v>0.2</v>
      </c>
      <c r="N10" s="79">
        <v>0</v>
      </c>
      <c r="O10" s="79">
        <v>0</v>
      </c>
      <c r="P10" s="79">
        <f>O10/L10*100</f>
        <v>0</v>
      </c>
      <c r="Q10" s="79">
        <f>O10/M10*100</f>
        <v>0</v>
      </c>
      <c r="R10" s="62"/>
    </row>
    <row r="11" spans="1:18" ht="10.5" customHeight="1">
      <c r="A11" s="127"/>
      <c r="B11" s="127"/>
      <c r="C11" s="127"/>
      <c r="D11" s="49" t="s">
        <v>570</v>
      </c>
      <c r="E11" s="51" t="s">
        <v>452</v>
      </c>
      <c r="F11" s="49" t="s">
        <v>231</v>
      </c>
      <c r="G11" s="51" t="s">
        <v>228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/>
      <c r="Q11" s="79"/>
      <c r="R11" s="62"/>
    </row>
    <row r="12" spans="1:18" ht="10.5" customHeight="1">
      <c r="A12" s="127"/>
      <c r="B12" s="127"/>
      <c r="C12" s="127"/>
      <c r="D12" s="49" t="s">
        <v>571</v>
      </c>
      <c r="E12" s="51" t="s">
        <v>453</v>
      </c>
      <c r="F12" s="49" t="s">
        <v>231</v>
      </c>
      <c r="G12" s="51" t="s">
        <v>228</v>
      </c>
      <c r="H12" s="79">
        <v>15</v>
      </c>
      <c r="I12" s="79">
        <v>1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/>
      <c r="Q12" s="79"/>
      <c r="R12" s="62"/>
    </row>
    <row r="13" spans="1:18" ht="10.5">
      <c r="A13" s="127"/>
      <c r="B13" s="127"/>
      <c r="C13" s="127"/>
      <c r="D13" s="49" t="s">
        <v>0</v>
      </c>
      <c r="E13" s="51" t="s">
        <v>342</v>
      </c>
      <c r="F13" s="49" t="s">
        <v>231</v>
      </c>
      <c r="G13" s="51" t="s">
        <v>228</v>
      </c>
      <c r="H13" s="79"/>
      <c r="I13" s="79"/>
      <c r="J13" s="79"/>
      <c r="K13" s="79"/>
      <c r="L13" s="79"/>
      <c r="M13" s="79"/>
      <c r="N13" s="49"/>
      <c r="O13" s="49"/>
      <c r="P13" s="79"/>
      <c r="Q13" s="79"/>
      <c r="R13" s="62"/>
    </row>
    <row r="14" spans="1:18" ht="9.75" customHeight="1">
      <c r="A14" s="118"/>
      <c r="B14" s="118"/>
      <c r="C14" s="118"/>
      <c r="D14" s="49" t="s">
        <v>317</v>
      </c>
      <c r="E14" s="51" t="s">
        <v>343</v>
      </c>
      <c r="F14" s="49" t="s">
        <v>231</v>
      </c>
      <c r="G14" s="51" t="s">
        <v>228</v>
      </c>
      <c r="H14" s="79"/>
      <c r="I14" s="79"/>
      <c r="J14" s="79"/>
      <c r="K14" s="79"/>
      <c r="L14" s="79"/>
      <c r="M14" s="79"/>
      <c r="N14" s="49"/>
      <c r="O14" s="49"/>
      <c r="P14" s="79"/>
      <c r="Q14" s="79"/>
      <c r="R14" s="62"/>
    </row>
    <row r="15" spans="1:18" ht="9" customHeight="1">
      <c r="A15" s="127"/>
      <c r="B15" s="127"/>
      <c r="C15" s="127"/>
      <c r="D15" s="49" t="s">
        <v>203</v>
      </c>
      <c r="E15" s="51" t="s">
        <v>202</v>
      </c>
      <c r="F15" s="49" t="s">
        <v>817</v>
      </c>
      <c r="G15" s="51" t="s">
        <v>818</v>
      </c>
      <c r="H15" s="79">
        <v>50</v>
      </c>
      <c r="I15" s="79">
        <v>50</v>
      </c>
      <c r="J15" s="79">
        <v>39.4</v>
      </c>
      <c r="K15" s="79">
        <v>32.7</v>
      </c>
      <c r="L15" s="79">
        <v>16</v>
      </c>
      <c r="M15" s="79">
        <v>0</v>
      </c>
      <c r="N15" s="79">
        <v>0</v>
      </c>
      <c r="O15" s="79">
        <v>0</v>
      </c>
      <c r="P15" s="79"/>
      <c r="Q15" s="79"/>
      <c r="R15" s="62"/>
    </row>
    <row r="16" spans="1:18" ht="10.5">
      <c r="A16" s="127"/>
      <c r="B16" s="127"/>
      <c r="C16" s="127"/>
      <c r="D16" s="49" t="s">
        <v>507</v>
      </c>
      <c r="E16" s="51" t="s">
        <v>508</v>
      </c>
      <c r="F16" s="52" t="s">
        <v>233</v>
      </c>
      <c r="G16" s="270" t="s">
        <v>232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/>
      <c r="Q16" s="79"/>
      <c r="R16" s="62"/>
    </row>
    <row r="17" spans="1:18" ht="10.5">
      <c r="A17" s="127"/>
      <c r="B17" s="127"/>
      <c r="C17" s="127"/>
      <c r="D17" s="49" t="s">
        <v>433</v>
      </c>
      <c r="E17" s="51" t="s">
        <v>509</v>
      </c>
      <c r="F17" s="52" t="s">
        <v>377</v>
      </c>
      <c r="G17" s="270" t="s">
        <v>234</v>
      </c>
      <c r="H17" s="79">
        <v>0.5</v>
      </c>
      <c r="I17" s="79">
        <v>6.4</v>
      </c>
      <c r="J17" s="79">
        <v>0.4</v>
      </c>
      <c r="K17" s="79">
        <v>0.8</v>
      </c>
      <c r="L17" s="79">
        <v>1.6</v>
      </c>
      <c r="M17" s="79">
        <v>1.1</v>
      </c>
      <c r="N17" s="79">
        <v>1.2</v>
      </c>
      <c r="O17" s="79">
        <v>0</v>
      </c>
      <c r="P17" s="79">
        <f>O17/L17*100</f>
        <v>0</v>
      </c>
      <c r="Q17" s="79"/>
      <c r="R17" s="62"/>
    </row>
    <row r="18" spans="1:18" ht="10.5">
      <c r="A18" s="127"/>
      <c r="B18" s="127"/>
      <c r="C18" s="127"/>
      <c r="D18" s="49" t="s">
        <v>515</v>
      </c>
      <c r="E18" s="51" t="s">
        <v>510</v>
      </c>
      <c r="F18" s="52" t="s">
        <v>235</v>
      </c>
      <c r="G18" s="270" t="s">
        <v>236</v>
      </c>
      <c r="H18" s="79">
        <v>129.3</v>
      </c>
      <c r="I18" s="79">
        <v>76.2</v>
      </c>
      <c r="J18" s="79">
        <v>988.1</v>
      </c>
      <c r="K18" s="79">
        <v>269</v>
      </c>
      <c r="L18" s="79">
        <v>211</v>
      </c>
      <c r="M18" s="79">
        <v>129.7</v>
      </c>
      <c r="N18" s="79">
        <v>97</v>
      </c>
      <c r="O18" s="79">
        <v>136</v>
      </c>
      <c r="P18" s="79">
        <f>O18/L18*100</f>
        <v>64.45497630331754</v>
      </c>
      <c r="Q18" s="79">
        <f>O18/M18*100</f>
        <v>104.8573631457209</v>
      </c>
      <c r="R18" s="62">
        <f>O18/N18*100</f>
        <v>140.2061855670103</v>
      </c>
    </row>
    <row r="19" spans="1:18" ht="10.5">
      <c r="A19" s="127"/>
      <c r="B19" s="127"/>
      <c r="C19" s="127"/>
      <c r="D19" s="49" t="s">
        <v>694</v>
      </c>
      <c r="E19" s="51" t="s">
        <v>628</v>
      </c>
      <c r="F19" s="49" t="s">
        <v>695</v>
      </c>
      <c r="G19" s="51" t="s">
        <v>693</v>
      </c>
      <c r="H19" s="79">
        <v>0</v>
      </c>
      <c r="I19" s="79"/>
      <c r="J19" s="79">
        <v>21.7</v>
      </c>
      <c r="K19" s="79">
        <v>23.5</v>
      </c>
      <c r="L19" s="79">
        <v>23.5</v>
      </c>
      <c r="M19" s="79">
        <v>31.3</v>
      </c>
      <c r="N19" s="79">
        <v>29.7</v>
      </c>
      <c r="O19" s="79">
        <v>38.8</v>
      </c>
      <c r="P19" s="79">
        <f>O19/L19*100</f>
        <v>165.1063829787234</v>
      </c>
      <c r="Q19" s="79">
        <f>O19/M19*100</f>
        <v>123.96166134185303</v>
      </c>
      <c r="R19" s="62">
        <f>O19/N19*100</f>
        <v>130.63973063973063</v>
      </c>
    </row>
    <row r="20" spans="1:18" ht="11.25">
      <c r="A20" s="127"/>
      <c r="B20" s="127"/>
      <c r="C20" s="127"/>
      <c r="D20" s="49" t="s">
        <v>522</v>
      </c>
      <c r="E20" s="51" t="s">
        <v>226</v>
      </c>
      <c r="F20" s="49" t="s">
        <v>819</v>
      </c>
      <c r="G20" s="51" t="s">
        <v>820</v>
      </c>
      <c r="H20" s="121"/>
      <c r="I20" s="121"/>
      <c r="J20" s="121"/>
      <c r="K20" s="121"/>
      <c r="L20" s="121"/>
      <c r="M20" s="121"/>
      <c r="N20" s="121"/>
      <c r="O20" s="121"/>
      <c r="P20" s="79"/>
      <c r="Q20" s="79"/>
      <c r="R20" s="62"/>
    </row>
    <row r="21" spans="1:18" ht="8.25" customHeight="1">
      <c r="A21" s="118"/>
      <c r="B21" s="118"/>
      <c r="C21" s="118"/>
      <c r="D21" s="49" t="s">
        <v>684</v>
      </c>
      <c r="E21" s="51" t="s">
        <v>227</v>
      </c>
      <c r="F21" s="49" t="s">
        <v>435</v>
      </c>
      <c r="G21" s="270" t="s">
        <v>436</v>
      </c>
      <c r="H21" s="79">
        <v>4.6</v>
      </c>
      <c r="I21" s="79">
        <v>3.4</v>
      </c>
      <c r="J21" s="79">
        <v>4.6</v>
      </c>
      <c r="K21" s="79">
        <v>4.6</v>
      </c>
      <c r="L21" s="79">
        <v>5</v>
      </c>
      <c r="M21" s="79">
        <v>5</v>
      </c>
      <c r="N21" s="79">
        <v>5.9</v>
      </c>
      <c r="O21" s="79">
        <v>5.8</v>
      </c>
      <c r="P21" s="79">
        <f>O21/L21*100</f>
        <v>115.99999999999999</v>
      </c>
      <c r="Q21" s="79">
        <f>O21/M21*100</f>
        <v>115.99999999999999</v>
      </c>
      <c r="R21" s="62">
        <f>O21/N21*100</f>
        <v>98.3050847457627</v>
      </c>
    </row>
    <row r="22" spans="1:18" ht="9" customHeight="1">
      <c r="A22" s="127"/>
      <c r="B22" s="127"/>
      <c r="C22" s="127"/>
      <c r="D22" s="49" t="s">
        <v>685</v>
      </c>
      <c r="E22" s="51" t="s">
        <v>686</v>
      </c>
      <c r="F22" s="49" t="s">
        <v>687</v>
      </c>
      <c r="G22" s="51" t="s">
        <v>688</v>
      </c>
      <c r="H22" s="49">
        <v>19</v>
      </c>
      <c r="I22" s="111">
        <v>21</v>
      </c>
      <c r="J22" s="79">
        <v>39</v>
      </c>
      <c r="K22" s="79">
        <v>48</v>
      </c>
      <c r="L22" s="79">
        <v>30</v>
      </c>
      <c r="M22" s="111">
        <v>27</v>
      </c>
      <c r="N22" s="111">
        <v>28</v>
      </c>
      <c r="O22" s="111">
        <v>30</v>
      </c>
      <c r="P22" s="79">
        <f>O22/L22*100</f>
        <v>100</v>
      </c>
      <c r="Q22" s="79">
        <f>O22/M22*100</f>
        <v>111.11111111111111</v>
      </c>
      <c r="R22" s="62">
        <f>O22/N22*100</f>
        <v>107.14285714285714</v>
      </c>
    </row>
    <row r="23" spans="1:18" ht="10.5">
      <c r="A23" s="127"/>
      <c r="B23" s="127"/>
      <c r="C23" s="127"/>
      <c r="D23" s="49" t="s">
        <v>690</v>
      </c>
      <c r="E23" s="51" t="s">
        <v>180</v>
      </c>
      <c r="F23" s="49" t="s">
        <v>687</v>
      </c>
      <c r="G23" s="51" t="s">
        <v>688</v>
      </c>
      <c r="H23" s="49">
        <v>12</v>
      </c>
      <c r="I23" s="49">
        <v>44</v>
      </c>
      <c r="J23" s="79">
        <v>25</v>
      </c>
      <c r="K23" s="79">
        <v>28</v>
      </c>
      <c r="L23" s="79">
        <v>35</v>
      </c>
      <c r="M23" s="111">
        <v>42</v>
      </c>
      <c r="N23" s="111">
        <v>29</v>
      </c>
      <c r="O23" s="111">
        <v>33</v>
      </c>
      <c r="P23" s="79">
        <f>O23/L23*100</f>
        <v>94.28571428571428</v>
      </c>
      <c r="Q23" s="79">
        <f>O23/M23*100</f>
        <v>78.57142857142857</v>
      </c>
      <c r="R23" s="62">
        <f>O23/N23*100</f>
        <v>113.79310344827587</v>
      </c>
    </row>
    <row r="24" spans="1:18" ht="10.5">
      <c r="A24" s="80"/>
      <c r="B24" s="80"/>
      <c r="C24" s="80"/>
      <c r="D24" s="49" t="s">
        <v>181</v>
      </c>
      <c r="E24" s="51" t="s">
        <v>70</v>
      </c>
      <c r="F24" s="49" t="s">
        <v>687</v>
      </c>
      <c r="G24" s="51" t="s">
        <v>688</v>
      </c>
      <c r="H24" s="49"/>
      <c r="I24" s="49"/>
      <c r="J24" s="79"/>
      <c r="K24" s="79"/>
      <c r="L24" s="79">
        <v>0</v>
      </c>
      <c r="M24" s="111">
        <v>0</v>
      </c>
      <c r="N24" s="111">
        <v>0</v>
      </c>
      <c r="O24" s="111">
        <v>0</v>
      </c>
      <c r="P24" s="79"/>
      <c r="Q24" s="79"/>
      <c r="R24" s="62"/>
    </row>
    <row r="25" spans="1:18" ht="10.5">
      <c r="A25" s="127"/>
      <c r="B25" s="127"/>
      <c r="C25" s="127"/>
      <c r="D25" s="49" t="s">
        <v>182</v>
      </c>
      <c r="E25" s="51" t="s">
        <v>183</v>
      </c>
      <c r="F25" s="49" t="s">
        <v>296</v>
      </c>
      <c r="G25" s="51" t="s">
        <v>656</v>
      </c>
      <c r="H25" s="49">
        <v>107</v>
      </c>
      <c r="I25" s="49">
        <v>447</v>
      </c>
      <c r="J25" s="79">
        <v>308</v>
      </c>
      <c r="K25" s="79">
        <v>315</v>
      </c>
      <c r="L25" s="79">
        <v>450</v>
      </c>
      <c r="M25" s="111">
        <v>462</v>
      </c>
      <c r="N25" s="111">
        <v>595</v>
      </c>
      <c r="O25" s="111">
        <v>550</v>
      </c>
      <c r="P25" s="79">
        <f>O25/L25*100</f>
        <v>122.22222222222223</v>
      </c>
      <c r="Q25" s="79">
        <f>O25/M25*100</f>
        <v>119.04761904761905</v>
      </c>
      <c r="R25" s="62">
        <f>O25/N25*100</f>
        <v>92.43697478991596</v>
      </c>
    </row>
    <row r="26" spans="1:18" ht="10.5">
      <c r="A26" s="127"/>
      <c r="B26" s="127"/>
      <c r="C26" s="127"/>
      <c r="D26" s="49" t="s">
        <v>665</v>
      </c>
      <c r="E26" s="51" t="s">
        <v>666</v>
      </c>
      <c r="F26" s="49" t="s">
        <v>296</v>
      </c>
      <c r="G26" s="51" t="s">
        <v>656</v>
      </c>
      <c r="H26" s="49"/>
      <c r="I26" s="49"/>
      <c r="J26" s="79"/>
      <c r="K26" s="79"/>
      <c r="L26" s="79"/>
      <c r="M26" s="79"/>
      <c r="N26" s="79"/>
      <c r="O26" s="111"/>
      <c r="P26" s="79"/>
      <c r="Q26" s="79"/>
      <c r="R26" s="62"/>
    </row>
    <row r="27" spans="1:18" ht="10.5">
      <c r="A27" s="127"/>
      <c r="B27" s="127"/>
      <c r="C27" s="127"/>
      <c r="D27" s="49" t="s">
        <v>667</v>
      </c>
      <c r="E27" s="51" t="s">
        <v>668</v>
      </c>
      <c r="F27" s="49" t="s">
        <v>296</v>
      </c>
      <c r="G27" s="51" t="s">
        <v>656</v>
      </c>
      <c r="H27" s="49">
        <v>19</v>
      </c>
      <c r="I27" s="49"/>
      <c r="J27" s="79"/>
      <c r="K27" s="79">
        <v>16</v>
      </c>
      <c r="L27" s="79">
        <v>0</v>
      </c>
      <c r="M27" s="111">
        <v>0</v>
      </c>
      <c r="N27" s="111">
        <v>0</v>
      </c>
      <c r="O27" s="111">
        <v>0</v>
      </c>
      <c r="P27" s="79"/>
      <c r="Q27" s="79"/>
      <c r="R27" s="62"/>
    </row>
    <row r="28" spans="1:18" ht="9" customHeight="1">
      <c r="A28" s="127"/>
      <c r="B28" s="127"/>
      <c r="C28" s="127"/>
      <c r="D28" s="49" t="s">
        <v>542</v>
      </c>
      <c r="E28" s="51" t="s">
        <v>543</v>
      </c>
      <c r="F28" s="49" t="s">
        <v>296</v>
      </c>
      <c r="G28" s="51" t="s">
        <v>656</v>
      </c>
      <c r="H28" s="49"/>
      <c r="I28" s="49"/>
      <c r="J28" s="79"/>
      <c r="K28" s="79"/>
      <c r="L28" s="79">
        <v>0</v>
      </c>
      <c r="M28" s="111">
        <v>0</v>
      </c>
      <c r="N28" s="111">
        <v>0</v>
      </c>
      <c r="O28" s="111">
        <v>0</v>
      </c>
      <c r="P28" s="79"/>
      <c r="Q28" s="79"/>
      <c r="R28" s="62"/>
    </row>
    <row r="29" spans="1:18" ht="10.5">
      <c r="A29" s="118"/>
      <c r="B29" s="118"/>
      <c r="C29" s="118"/>
      <c r="D29" s="49" t="s">
        <v>66</v>
      </c>
      <c r="E29" s="51" t="s">
        <v>376</v>
      </c>
      <c r="F29" s="121" t="s">
        <v>266</v>
      </c>
      <c r="G29" s="313" t="s">
        <v>204</v>
      </c>
      <c r="H29" s="49">
        <v>952.9</v>
      </c>
      <c r="I29" s="79">
        <v>1233.3</v>
      </c>
      <c r="J29" s="79">
        <v>2787.5</v>
      </c>
      <c r="K29" s="79">
        <v>824</v>
      </c>
      <c r="L29" s="79">
        <v>344.5</v>
      </c>
      <c r="M29" s="79">
        <v>581</v>
      </c>
      <c r="N29" s="79">
        <v>2657</v>
      </c>
      <c r="O29" s="79">
        <v>3322.5</v>
      </c>
      <c r="P29" s="79">
        <f>O29/L29*100</f>
        <v>964.4412191582003</v>
      </c>
      <c r="Q29" s="79">
        <f>O29/M29*100</f>
        <v>571.8588640275387</v>
      </c>
      <c r="R29" s="62">
        <f>O29/N29*100</f>
        <v>125.04704554008279</v>
      </c>
    </row>
    <row r="30" spans="1:18" ht="10.5">
      <c r="A30" s="118"/>
      <c r="B30" s="118"/>
      <c r="C30" s="118"/>
      <c r="D30" s="49" t="s">
        <v>524</v>
      </c>
      <c r="E30" s="51" t="s">
        <v>720</v>
      </c>
      <c r="F30" s="121" t="s">
        <v>266</v>
      </c>
      <c r="G30" s="313" t="s">
        <v>204</v>
      </c>
      <c r="H30" s="80"/>
      <c r="I30" s="80"/>
      <c r="J30" s="127">
        <v>2400</v>
      </c>
      <c r="K30" s="127">
        <v>3200</v>
      </c>
      <c r="L30" s="127">
        <v>4753.3</v>
      </c>
      <c r="M30" s="127">
        <v>12350</v>
      </c>
      <c r="N30" s="127">
        <v>880</v>
      </c>
      <c r="O30" s="79">
        <v>1561</v>
      </c>
      <c r="P30" s="79">
        <f>O30/L30*100</f>
        <v>32.8403424988955</v>
      </c>
      <c r="Q30" s="79">
        <f>O30/M30*100</f>
        <v>12.639676113360323</v>
      </c>
      <c r="R30" s="62">
        <f>O30/N30*100</f>
        <v>177.38636363636365</v>
      </c>
    </row>
    <row r="31" spans="1:18" ht="10.5">
      <c r="A31" s="118"/>
      <c r="B31" s="118"/>
      <c r="C31" s="118"/>
      <c r="D31" s="121" t="s">
        <v>384</v>
      </c>
      <c r="E31" s="313" t="s">
        <v>385</v>
      </c>
      <c r="F31" s="52" t="s">
        <v>231</v>
      </c>
      <c r="G31" s="270" t="s">
        <v>228</v>
      </c>
      <c r="H31" s="121"/>
      <c r="I31" s="121"/>
      <c r="J31" s="121"/>
      <c r="K31" s="121"/>
      <c r="L31" s="79"/>
      <c r="M31" s="79"/>
      <c r="N31" s="79"/>
      <c r="O31" s="79"/>
      <c r="P31" s="79"/>
      <c r="Q31" s="79"/>
      <c r="R31" s="62"/>
    </row>
    <row r="32" spans="1:27" ht="9" customHeight="1">
      <c r="A32" s="118"/>
      <c r="B32" s="118"/>
      <c r="C32" s="118"/>
      <c r="D32" s="121" t="s">
        <v>823</v>
      </c>
      <c r="E32" s="313"/>
      <c r="F32" s="52" t="s">
        <v>377</v>
      </c>
      <c r="G32" s="313" t="s">
        <v>204</v>
      </c>
      <c r="H32" s="52"/>
      <c r="I32" s="52"/>
      <c r="J32" s="52"/>
      <c r="K32" s="52"/>
      <c r="L32" s="52"/>
      <c r="M32" s="79"/>
      <c r="N32" s="79"/>
      <c r="O32" s="79"/>
      <c r="P32" s="79"/>
      <c r="Q32" s="79"/>
      <c r="R32" s="62"/>
      <c r="S32" s="71"/>
      <c r="T32" s="71"/>
      <c r="U32" s="71"/>
      <c r="V32" s="71"/>
      <c r="W32" s="71"/>
      <c r="X32" s="71"/>
      <c r="Y32" s="71"/>
      <c r="Z32" s="71"/>
      <c r="AA32" s="71"/>
    </row>
    <row r="33" spans="1:27" ht="9" customHeight="1">
      <c r="A33" s="118"/>
      <c r="B33" s="118"/>
      <c r="C33" s="118"/>
      <c r="D33" s="121" t="s">
        <v>826</v>
      </c>
      <c r="E33" s="313"/>
      <c r="F33" s="49" t="s">
        <v>819</v>
      </c>
      <c r="G33" s="51" t="s">
        <v>820</v>
      </c>
      <c r="H33" s="121"/>
      <c r="I33" s="52"/>
      <c r="J33" s="52"/>
      <c r="K33" s="121"/>
      <c r="L33" s="52"/>
      <c r="M33" s="52"/>
      <c r="N33" s="111"/>
      <c r="O33" s="111"/>
      <c r="P33" s="79"/>
      <c r="Q33" s="79"/>
      <c r="R33" s="62"/>
      <c r="S33" s="71"/>
      <c r="T33" s="71"/>
      <c r="U33" s="71"/>
      <c r="V33" s="71"/>
      <c r="W33" s="71"/>
      <c r="X33" s="71"/>
      <c r="Y33" s="71"/>
      <c r="Z33" s="71"/>
      <c r="AA33" s="71"/>
    </row>
    <row r="34" spans="1:27" ht="9" customHeight="1">
      <c r="A34" s="118"/>
      <c r="B34" s="118"/>
      <c r="C34" s="118"/>
      <c r="D34" s="121"/>
      <c r="E34" s="313"/>
      <c r="F34" s="52"/>
      <c r="G34" s="270"/>
      <c r="H34" s="121"/>
      <c r="I34" s="52"/>
      <c r="J34" s="52"/>
      <c r="K34" s="121"/>
      <c r="L34" s="52"/>
      <c r="M34" s="52"/>
      <c r="N34" s="79"/>
      <c r="O34" s="79"/>
      <c r="P34" s="79"/>
      <c r="Q34" s="79"/>
      <c r="R34" s="62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9" customHeight="1">
      <c r="A35" s="118"/>
      <c r="B35" s="118"/>
      <c r="C35" s="118"/>
      <c r="D35" s="121"/>
      <c r="E35" s="313"/>
      <c r="F35" s="52"/>
      <c r="G35" s="270"/>
      <c r="H35" s="121"/>
      <c r="I35" s="52"/>
      <c r="J35" s="52"/>
      <c r="K35" s="121"/>
      <c r="L35" s="52"/>
      <c r="M35" s="52"/>
      <c r="N35" s="79"/>
      <c r="O35" s="79"/>
      <c r="P35" s="79"/>
      <c r="Q35" s="79"/>
      <c r="R35" s="62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9" customHeight="1">
      <c r="A36" s="118"/>
      <c r="B36" s="118"/>
      <c r="C36" s="118"/>
      <c r="D36" s="121"/>
      <c r="E36" s="313"/>
      <c r="F36" s="52"/>
      <c r="G36" s="270"/>
      <c r="H36" s="121"/>
      <c r="I36" s="52"/>
      <c r="J36" s="52"/>
      <c r="K36" s="121"/>
      <c r="L36" s="52"/>
      <c r="M36" s="52"/>
      <c r="N36" s="79"/>
      <c r="O36" s="79"/>
      <c r="P36" s="79"/>
      <c r="Q36" s="79"/>
      <c r="R36" s="62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9.75" customHeight="1">
      <c r="A37" s="118"/>
      <c r="B37" s="118"/>
      <c r="C37" s="118"/>
      <c r="D37" s="50"/>
      <c r="E37" s="269"/>
      <c r="F37" s="50"/>
      <c r="G37" s="269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314"/>
      <c r="S37" s="71"/>
      <c r="T37" s="71"/>
      <c r="U37" s="71"/>
      <c r="V37" s="71"/>
      <c r="W37" s="71"/>
      <c r="X37" s="71"/>
      <c r="Y37" s="71"/>
      <c r="Z37" s="71"/>
      <c r="AA37" s="71"/>
    </row>
    <row r="38" spans="1:17" ht="8.25" customHeight="1">
      <c r="A38" s="118"/>
      <c r="B38" s="118"/>
      <c r="C38" s="118"/>
      <c r="D38" s="80"/>
      <c r="E38" s="82"/>
      <c r="F38" s="83"/>
      <c r="G38" s="93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9">
      <c r="A39" s="80"/>
      <c r="B39" s="80"/>
      <c r="C39" s="80"/>
      <c r="D39" s="80"/>
      <c r="E39" s="82"/>
      <c r="F39" s="83"/>
      <c r="G39" s="93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21" ht="9.75" customHeight="1">
      <c r="A40" s="96"/>
      <c r="B40" s="96"/>
      <c r="C40" s="96"/>
      <c r="D40" s="223"/>
      <c r="E40" s="100"/>
      <c r="F40" s="83"/>
      <c r="G40" s="93"/>
      <c r="H40" s="96"/>
      <c r="I40" s="96"/>
      <c r="J40" s="96"/>
      <c r="K40" s="96"/>
      <c r="L40" s="96"/>
      <c r="M40" s="96"/>
      <c r="N40" s="185"/>
      <c r="O40" s="185"/>
      <c r="P40" s="96"/>
      <c r="Q40" s="96"/>
      <c r="R40" s="73"/>
      <c r="S40" s="73"/>
      <c r="T40" s="73"/>
      <c r="U40" s="73"/>
    </row>
    <row r="41" spans="1:17" ht="11.25" customHeight="1">
      <c r="A41" s="118"/>
      <c r="B41" s="118"/>
      <c r="C41" s="118"/>
      <c r="D41" s="118"/>
      <c r="E41" s="226"/>
      <c r="F41" s="83"/>
      <c r="G41" s="93"/>
      <c r="H41" s="118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9">
      <c r="A42" s="80"/>
      <c r="B42" s="80"/>
      <c r="C42" s="80"/>
      <c r="D42" s="80"/>
      <c r="E42" s="82"/>
      <c r="F42" s="83"/>
      <c r="G42" s="93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22" ht="9">
      <c r="A43" s="96"/>
      <c r="B43" s="96"/>
      <c r="C43" s="96"/>
      <c r="D43" s="223"/>
      <c r="E43" s="207"/>
      <c r="F43" s="83"/>
      <c r="G43" s="93"/>
      <c r="H43" s="96"/>
      <c r="I43" s="96"/>
      <c r="J43" s="96"/>
      <c r="K43" s="96"/>
      <c r="L43" s="96"/>
      <c r="M43" s="96"/>
      <c r="N43" s="185"/>
      <c r="O43" s="185"/>
      <c r="P43" s="96"/>
      <c r="Q43" s="96"/>
      <c r="R43" s="73"/>
      <c r="S43" s="73"/>
      <c r="T43" s="73"/>
      <c r="U43" s="73"/>
      <c r="V43" s="73"/>
    </row>
    <row r="44" spans="1:17" ht="9">
      <c r="A44" s="80"/>
      <c r="B44" s="80"/>
      <c r="C44" s="80"/>
      <c r="D44" s="80"/>
      <c r="E44" s="93"/>
      <c r="F44" s="83"/>
      <c r="G44" s="9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8" ht="9">
      <c r="A45" s="80"/>
      <c r="B45" s="80"/>
      <c r="C45" s="80"/>
      <c r="D45" s="83"/>
      <c r="E45" s="93"/>
      <c r="F45" s="83"/>
      <c r="G45" s="9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71"/>
    </row>
    <row r="46" spans="1:17" ht="9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ht="9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ht="9" customHeight="1">
      <c r="A48" s="83"/>
      <c r="B48" s="83"/>
      <c r="C48" s="83"/>
      <c r="D48" s="83"/>
      <c r="E48" s="83"/>
      <c r="F48" s="83"/>
      <c r="G48" s="83"/>
      <c r="H48" s="83"/>
      <c r="I48" s="80"/>
      <c r="J48" s="80"/>
      <c r="K48" s="80"/>
      <c r="L48" s="80"/>
      <c r="M48" s="80"/>
      <c r="N48" s="80"/>
      <c r="O48" s="80"/>
      <c r="P48" s="80"/>
      <c r="Q48" s="80"/>
    </row>
    <row r="49" spans="1:17" ht="9">
      <c r="A49" s="103"/>
      <c r="B49" s="103"/>
      <c r="C49" s="103"/>
      <c r="D49" s="103"/>
      <c r="E49" s="103"/>
      <c r="F49" s="103"/>
      <c r="G49" s="103"/>
      <c r="H49" s="103"/>
      <c r="I49" s="80"/>
      <c r="J49" s="80"/>
      <c r="K49" s="80"/>
      <c r="L49" s="80"/>
      <c r="M49" s="80"/>
      <c r="N49" s="80"/>
      <c r="O49" s="80"/>
      <c r="P49" s="80"/>
      <c r="Q49" s="80"/>
    </row>
    <row r="50" spans="1:17" ht="9">
      <c r="A50" s="103"/>
      <c r="B50" s="103"/>
      <c r="C50" s="103"/>
      <c r="D50" s="103"/>
      <c r="E50" s="103"/>
      <c r="F50" s="103"/>
      <c r="G50" s="103"/>
      <c r="H50" s="103"/>
      <c r="I50" s="80"/>
      <c r="J50" s="80"/>
      <c r="K50" s="80"/>
      <c r="L50" s="80"/>
      <c r="M50" s="80"/>
      <c r="N50" s="80"/>
      <c r="O50" s="80"/>
      <c r="P50" s="80"/>
      <c r="Q50" s="80"/>
    </row>
    <row r="51" spans="1:17" ht="9">
      <c r="A51" s="83"/>
      <c r="B51" s="83"/>
      <c r="C51" s="83"/>
      <c r="D51" s="83"/>
      <c r="E51" s="83"/>
      <c r="F51" s="83"/>
      <c r="G51" s="83"/>
      <c r="H51" s="83"/>
      <c r="I51" s="80"/>
      <c r="J51" s="80"/>
      <c r="K51" s="80"/>
      <c r="L51" s="80"/>
      <c r="M51" s="80"/>
      <c r="N51" s="80"/>
      <c r="O51" s="80"/>
      <c r="P51" s="80"/>
      <c r="Q51" s="80"/>
    </row>
    <row r="52" spans="1:17" ht="9" customHeight="1" hidden="1">
      <c r="A52" s="83"/>
      <c r="B52" s="83"/>
      <c r="C52" s="83"/>
      <c r="D52" s="83"/>
      <c r="E52" s="83"/>
      <c r="F52" s="83"/>
      <c r="G52" s="83"/>
      <c r="H52" s="83"/>
      <c r="I52" s="80"/>
      <c r="J52" s="80"/>
      <c r="K52" s="80"/>
      <c r="L52" s="80"/>
      <c r="M52" s="80"/>
      <c r="N52" s="80"/>
      <c r="O52" s="80"/>
      <c r="P52" s="80"/>
      <c r="Q52" s="80"/>
    </row>
    <row r="53" spans="1:17" ht="9" customHeight="1" hidden="1">
      <c r="A53" s="83"/>
      <c r="B53" s="83"/>
      <c r="C53" s="83"/>
      <c r="D53" s="83"/>
      <c r="E53" s="83"/>
      <c r="F53" s="83"/>
      <c r="G53" s="83"/>
      <c r="H53" s="83"/>
      <c r="I53" s="80"/>
      <c r="J53" s="80"/>
      <c r="K53" s="80"/>
      <c r="L53" s="80"/>
      <c r="M53" s="80"/>
      <c r="N53" s="80"/>
      <c r="O53" s="80"/>
      <c r="P53" s="80"/>
      <c r="Q53" s="80"/>
    </row>
    <row r="54" spans="1:17" ht="9">
      <c r="A54" s="83"/>
      <c r="B54" s="83"/>
      <c r="C54" s="83"/>
      <c r="D54" s="83"/>
      <c r="E54" s="83"/>
      <c r="F54" s="83"/>
      <c r="G54" s="83"/>
      <c r="H54" s="83"/>
      <c r="I54" s="80"/>
      <c r="J54" s="80"/>
      <c r="K54" s="80"/>
      <c r="L54" s="80"/>
      <c r="M54" s="80"/>
      <c r="N54" s="80"/>
      <c r="O54" s="80"/>
      <c r="P54" s="80"/>
      <c r="Q54" s="80"/>
    </row>
    <row r="55" spans="1:17" ht="9">
      <c r="A55" s="118"/>
      <c r="B55" s="118"/>
      <c r="C55" s="118"/>
      <c r="D55" s="118"/>
      <c r="E55" s="118"/>
      <c r="F55" s="118"/>
      <c r="G55" s="118"/>
      <c r="H55" s="118"/>
      <c r="I55" s="80"/>
      <c r="J55" s="80"/>
      <c r="K55" s="80"/>
      <c r="L55" s="80"/>
      <c r="M55" s="80"/>
      <c r="N55" s="80"/>
      <c r="O55" s="80"/>
      <c r="P55" s="80"/>
      <c r="Q55" s="80"/>
    </row>
    <row r="56" spans="1:8" ht="9">
      <c r="A56" s="72"/>
      <c r="B56" s="72"/>
      <c r="C56" s="72"/>
      <c r="D56" s="72"/>
      <c r="E56" s="72"/>
      <c r="F56" s="72"/>
      <c r="G56" s="72"/>
      <c r="H56" s="72"/>
    </row>
    <row r="57" spans="1:8" ht="9">
      <c r="A57" s="72"/>
      <c r="B57" s="72"/>
      <c r="C57" s="72"/>
      <c r="D57" s="72"/>
      <c r="E57" s="72"/>
      <c r="F57" s="72"/>
      <c r="G57" s="72"/>
      <c r="H57" s="72"/>
    </row>
    <row r="58" spans="1:8" ht="9">
      <c r="A58" s="72"/>
      <c r="B58" s="72"/>
      <c r="C58" s="72"/>
      <c r="D58" s="72"/>
      <c r="E58" s="72"/>
      <c r="F58" s="72"/>
      <c r="G58" s="72"/>
      <c r="H58" s="72"/>
    </row>
    <row r="59" spans="1:8" ht="9">
      <c r="A59" s="72"/>
      <c r="B59" s="72"/>
      <c r="C59" s="72"/>
      <c r="D59" s="72"/>
      <c r="E59" s="72"/>
      <c r="F59" s="72"/>
      <c r="G59" s="72"/>
      <c r="H59" s="72"/>
    </row>
    <row r="60" spans="1:8" ht="9">
      <c r="A60" s="72"/>
      <c r="B60" s="72"/>
      <c r="C60" s="72"/>
      <c r="D60" s="72"/>
      <c r="E60" s="72"/>
      <c r="F60" s="72"/>
      <c r="G60" s="72"/>
      <c r="H60" s="72"/>
    </row>
    <row r="61" spans="1:8" ht="9">
      <c r="A61" s="72"/>
      <c r="B61" s="72"/>
      <c r="C61" s="72"/>
      <c r="D61" s="72"/>
      <c r="E61" s="72"/>
      <c r="F61" s="72"/>
      <c r="G61" s="72"/>
      <c r="H61" s="72"/>
    </row>
    <row r="62" spans="1:8" ht="9">
      <c r="A62" s="72"/>
      <c r="B62" s="72"/>
      <c r="C62" s="72"/>
      <c r="D62" s="72"/>
      <c r="E62" s="72"/>
      <c r="F62" s="72"/>
      <c r="G62" s="72"/>
      <c r="H62" s="72"/>
    </row>
    <row r="63" spans="1:8" ht="9">
      <c r="A63" s="72"/>
      <c r="B63" s="72"/>
      <c r="C63" s="72"/>
      <c r="D63" s="72"/>
      <c r="E63" s="72"/>
      <c r="F63" s="72"/>
      <c r="G63" s="72"/>
      <c r="H63" s="72"/>
    </row>
    <row r="64" spans="1:23" ht="12.75" customHeight="1">
      <c r="A64" s="72"/>
      <c r="B64" s="72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 spans="1:8" ht="9">
      <c r="A65" s="72"/>
      <c r="B65" s="72"/>
      <c r="C65" s="72"/>
      <c r="D65" s="72"/>
      <c r="E65" s="72"/>
      <c r="F65" s="72"/>
      <c r="G65" s="72"/>
      <c r="H65" s="72"/>
    </row>
    <row r="66" spans="1:8" ht="12.75" customHeight="1">
      <c r="A66" s="72"/>
      <c r="B66" s="72"/>
      <c r="C66" s="72"/>
      <c r="D66" s="72"/>
      <c r="E66" s="72"/>
      <c r="F66" s="72"/>
      <c r="G66" s="72"/>
      <c r="H66" s="72"/>
    </row>
    <row r="67" spans="1:8" ht="9">
      <c r="A67" s="71"/>
      <c r="B67" s="71"/>
      <c r="C67" s="71"/>
      <c r="D67" s="71"/>
      <c r="E67" s="71"/>
      <c r="F67" s="71"/>
      <c r="G67" s="71"/>
      <c r="H67" s="71"/>
    </row>
    <row r="68" spans="1:8" ht="9">
      <c r="A68" s="71"/>
      <c r="B68" s="71"/>
      <c r="C68" s="71"/>
      <c r="D68" s="71"/>
      <c r="E68" s="71"/>
      <c r="F68" s="71"/>
      <c r="G68" s="71"/>
      <c r="H68" s="71"/>
    </row>
    <row r="69" spans="1:8" ht="9">
      <c r="A69" s="72"/>
      <c r="B69" s="72"/>
      <c r="C69" s="72"/>
      <c r="D69" s="72"/>
      <c r="E69" s="72"/>
      <c r="F69" s="72"/>
      <c r="G69" s="72"/>
      <c r="H69" s="72"/>
    </row>
    <row r="70" spans="1:8" ht="9">
      <c r="A70" s="72"/>
      <c r="B70" s="72"/>
      <c r="C70" s="72"/>
      <c r="D70" s="72"/>
      <c r="E70" s="72"/>
      <c r="F70" s="72"/>
      <c r="G70" s="72"/>
      <c r="H70" s="72"/>
    </row>
    <row r="71" spans="1:8" ht="9">
      <c r="A71" s="72"/>
      <c r="B71" s="72"/>
      <c r="C71" s="72"/>
      <c r="D71" s="72"/>
      <c r="E71" s="72"/>
      <c r="F71" s="72"/>
      <c r="G71" s="72"/>
      <c r="H71" s="72"/>
    </row>
    <row r="72" spans="1:8" ht="9">
      <c r="A72" s="71"/>
      <c r="B72" s="71"/>
      <c r="C72" s="71"/>
      <c r="D72" s="71"/>
      <c r="E72" s="71"/>
      <c r="F72" s="71"/>
      <c r="G72" s="71"/>
      <c r="H72" s="71"/>
    </row>
    <row r="73" spans="1:8" ht="9">
      <c r="A73" s="72"/>
      <c r="B73" s="72"/>
      <c r="C73" s="72"/>
      <c r="D73" s="72"/>
      <c r="E73" s="72"/>
      <c r="F73" s="72"/>
      <c r="G73" s="72"/>
      <c r="H73" s="72"/>
    </row>
    <row r="75" spans="1:8" ht="9">
      <c r="A75" s="71"/>
      <c r="B75" s="71"/>
      <c r="C75" s="71"/>
      <c r="D75" s="71"/>
      <c r="E75" s="71"/>
      <c r="F75" s="71"/>
      <c r="G75" s="71"/>
      <c r="H75" s="71"/>
    </row>
    <row r="77" spans="1:8" ht="9">
      <c r="A77" s="71"/>
      <c r="B77" s="71"/>
      <c r="C77" s="71"/>
      <c r="D77" s="71"/>
      <c r="E77" s="71"/>
      <c r="F77" s="71"/>
      <c r="G77" s="71"/>
      <c r="H77" s="71"/>
    </row>
    <row r="80" spans="1:8" ht="9">
      <c r="A80" s="71"/>
      <c r="B80" s="71"/>
      <c r="C80" s="71"/>
      <c r="D80" s="71"/>
      <c r="E80" s="71"/>
      <c r="F80" s="71"/>
      <c r="G80" s="71"/>
      <c r="H80" s="71"/>
    </row>
    <row r="82" spans="1:8" ht="9">
      <c r="A82" s="72"/>
      <c r="B82" s="72"/>
      <c r="C82" s="72"/>
      <c r="D82" s="72"/>
      <c r="E82" s="72"/>
      <c r="F82" s="72"/>
      <c r="G82" s="72"/>
      <c r="H82" s="72"/>
    </row>
    <row r="83" spans="1:8" ht="9">
      <c r="A83" s="71"/>
      <c r="B83" s="71"/>
      <c r="C83" s="71"/>
      <c r="D83" s="71"/>
      <c r="E83" s="71"/>
      <c r="F83" s="71"/>
      <c r="G83" s="71"/>
      <c r="H83" s="71"/>
    </row>
  </sheetData>
  <sheetProtection/>
  <mergeCells count="1">
    <mergeCell ref="H4:O4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29&amp;R&amp;"Arial Mon,Regular"&amp;18                        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D1">
      <selection activeCell="AA46" sqref="AA46"/>
    </sheetView>
  </sheetViews>
  <sheetFormatPr defaultColWidth="21.875" defaultRowHeight="12.75"/>
  <cols>
    <col min="1" max="1" width="0.875" style="80" customWidth="1"/>
    <col min="2" max="2" width="20.00390625" style="80" customWidth="1"/>
    <col min="3" max="3" width="17.75390625" style="80" customWidth="1"/>
    <col min="4" max="4" width="5.75390625" style="80" customWidth="1"/>
    <col min="5" max="5" width="7.00390625" style="80" customWidth="1"/>
    <col min="6" max="6" width="6.875" style="80" customWidth="1"/>
    <col min="7" max="7" width="8.875" style="80" customWidth="1"/>
    <col min="8" max="8" width="8.875" style="80" hidden="1" customWidth="1"/>
    <col min="9" max="9" width="9.00390625" style="80" customWidth="1"/>
    <col min="10" max="10" width="7.375" style="80" hidden="1" customWidth="1"/>
    <col min="11" max="11" width="9.375" style="80" customWidth="1"/>
    <col min="12" max="12" width="9.375" style="80" hidden="1" customWidth="1"/>
    <col min="13" max="13" width="8.375" style="80" customWidth="1"/>
    <col min="14" max="14" width="7.75390625" style="80" hidden="1" customWidth="1"/>
    <col min="15" max="15" width="9.375" style="80" customWidth="1"/>
    <col min="16" max="16" width="9.375" style="80" hidden="1" customWidth="1"/>
    <col min="17" max="17" width="9.00390625" style="80" customWidth="1"/>
    <col min="18" max="18" width="9.00390625" style="80" hidden="1" customWidth="1"/>
    <col min="19" max="19" width="8.875" style="80" customWidth="1"/>
    <col min="20" max="20" width="1.875" style="80" hidden="1" customWidth="1"/>
    <col min="21" max="21" width="8.125" style="80" customWidth="1"/>
    <col min="22" max="22" width="8.375" style="80" customWidth="1"/>
    <col min="23" max="23" width="8.125" style="80" customWidth="1"/>
    <col min="24" max="24" width="5.875" style="80" customWidth="1"/>
    <col min="25" max="25" width="1.37890625" style="80" customWidth="1"/>
    <col min="26" max="26" width="11.375" style="80" customWidth="1"/>
    <col min="27" max="27" width="11.125" style="80" customWidth="1"/>
    <col min="28" max="28" width="21.875" style="49" customWidth="1"/>
    <col min="29" max="29" width="21.875" style="80" customWidth="1"/>
    <col min="30" max="16384" width="21.875" style="65" customWidth="1"/>
  </cols>
  <sheetData>
    <row r="1" spans="5:22" ht="12.75" customHeight="1">
      <c r="E1" s="217" t="s">
        <v>149</v>
      </c>
      <c r="F1" s="217"/>
      <c r="G1" s="217"/>
      <c r="H1" s="217"/>
      <c r="I1" s="217"/>
      <c r="J1" s="217"/>
      <c r="K1" s="217"/>
      <c r="L1" s="217"/>
      <c r="M1" s="217"/>
      <c r="N1" s="217"/>
      <c r="O1" s="104"/>
      <c r="P1" s="104"/>
      <c r="Q1" s="104"/>
      <c r="R1" s="104"/>
      <c r="S1" s="104"/>
      <c r="T1" s="104"/>
      <c r="U1" s="104"/>
      <c r="V1" s="104"/>
    </row>
    <row r="2" spans="5:22" ht="12.75" customHeight="1">
      <c r="E2" s="219" t="s">
        <v>549</v>
      </c>
      <c r="F2" s="217"/>
      <c r="G2" s="217"/>
      <c r="H2" s="217"/>
      <c r="I2" s="217"/>
      <c r="J2" s="217"/>
      <c r="K2" s="217"/>
      <c r="L2" s="217"/>
      <c r="M2" s="217"/>
      <c r="N2" s="217"/>
      <c r="O2" s="104"/>
      <c r="P2" s="104"/>
      <c r="Q2" s="104"/>
      <c r="R2" s="104"/>
      <c r="S2" s="104"/>
      <c r="T2" s="104"/>
      <c r="U2" s="104"/>
      <c r="V2" s="104"/>
    </row>
    <row r="3" spans="5:25" ht="12" customHeight="1">
      <c r="E3" s="85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Y3" s="80" t="s">
        <v>529</v>
      </c>
    </row>
    <row r="4" spans="1:24" ht="11.25" customHeight="1">
      <c r="A4" s="83"/>
      <c r="B4" s="245" t="s">
        <v>784</v>
      </c>
      <c r="C4" s="88"/>
      <c r="D4" s="88" t="s">
        <v>46</v>
      </c>
      <c r="E4" s="193" t="s">
        <v>200</v>
      </c>
      <c r="F4" s="84" t="s">
        <v>785</v>
      </c>
      <c r="G4" s="731" t="s">
        <v>336</v>
      </c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251"/>
      <c r="S4" s="218"/>
      <c r="T4" s="159"/>
      <c r="U4" s="84"/>
      <c r="V4" s="84"/>
      <c r="W4" s="88"/>
      <c r="X4" s="83"/>
    </row>
    <row r="5" spans="1:27" ht="11.25" customHeight="1">
      <c r="A5" s="83"/>
      <c r="B5" s="246" t="s">
        <v>786</v>
      </c>
      <c r="C5" s="90"/>
      <c r="D5" s="90" t="s">
        <v>787</v>
      </c>
      <c r="E5" s="99" t="s">
        <v>630</v>
      </c>
      <c r="F5" s="86" t="s">
        <v>753</v>
      </c>
      <c r="G5" s="94">
        <v>2004</v>
      </c>
      <c r="H5" s="94"/>
      <c r="I5" s="94">
        <v>2005</v>
      </c>
      <c r="J5" s="94"/>
      <c r="K5" s="94">
        <v>2006</v>
      </c>
      <c r="L5" s="94"/>
      <c r="M5" s="94">
        <v>2007</v>
      </c>
      <c r="N5" s="94"/>
      <c r="O5" s="94">
        <v>2008</v>
      </c>
      <c r="P5" s="94"/>
      <c r="Q5" s="94">
        <v>2009</v>
      </c>
      <c r="R5" s="94"/>
      <c r="S5" s="94">
        <v>2010</v>
      </c>
      <c r="T5" s="94"/>
      <c r="U5" s="86" t="s">
        <v>870</v>
      </c>
      <c r="V5" s="86" t="s">
        <v>871</v>
      </c>
      <c r="W5"/>
      <c r="X5" s="83"/>
      <c r="Z5" s="80">
        <v>2010</v>
      </c>
      <c r="AA5" s="80">
        <v>2011</v>
      </c>
    </row>
    <row r="6" spans="1:26" ht="9.75" customHeight="1">
      <c r="A6" s="83"/>
      <c r="B6" s="246" t="s">
        <v>445</v>
      </c>
      <c r="C6" s="90"/>
      <c r="D6" s="90"/>
      <c r="E6" s="86"/>
      <c r="F6" s="99" t="s">
        <v>48</v>
      </c>
      <c r="G6" s="86" t="s">
        <v>486</v>
      </c>
      <c r="H6" s="90"/>
      <c r="I6" s="90" t="s">
        <v>486</v>
      </c>
      <c r="J6" s="90"/>
      <c r="K6" s="90" t="s">
        <v>486</v>
      </c>
      <c r="L6" s="90"/>
      <c r="M6" s="86" t="s">
        <v>486</v>
      </c>
      <c r="N6" s="86"/>
      <c r="O6" s="86" t="s">
        <v>486</v>
      </c>
      <c r="P6" s="86"/>
      <c r="Q6" s="86" t="s">
        <v>486</v>
      </c>
      <c r="R6" s="86"/>
      <c r="S6" s="86" t="s">
        <v>486</v>
      </c>
      <c r="T6" s="86"/>
      <c r="U6" s="86" t="s">
        <v>486</v>
      </c>
      <c r="V6" s="86" t="s">
        <v>486</v>
      </c>
      <c r="W6" s="80" t="s">
        <v>838</v>
      </c>
      <c r="X6" s="109"/>
      <c r="Z6" s="227"/>
    </row>
    <row r="7" spans="1:27" ht="12" customHeight="1">
      <c r="A7" s="83"/>
      <c r="B7" s="85"/>
      <c r="C7" s="91"/>
      <c r="D7" s="91"/>
      <c r="E7" s="91"/>
      <c r="F7" s="158" t="s">
        <v>589</v>
      </c>
      <c r="G7" s="87" t="s">
        <v>754</v>
      </c>
      <c r="H7" s="91"/>
      <c r="I7" s="91" t="s">
        <v>754</v>
      </c>
      <c r="J7" s="91"/>
      <c r="K7" s="91" t="s">
        <v>754</v>
      </c>
      <c r="L7" s="91"/>
      <c r="M7" s="87" t="s">
        <v>754</v>
      </c>
      <c r="N7" s="87"/>
      <c r="O7" s="87" t="s">
        <v>755</v>
      </c>
      <c r="P7" s="87"/>
      <c r="Q7" s="87" t="s">
        <v>755</v>
      </c>
      <c r="R7" s="87"/>
      <c r="S7" s="87" t="s">
        <v>755</v>
      </c>
      <c r="T7" s="87"/>
      <c r="U7" s="87" t="s">
        <v>754</v>
      </c>
      <c r="V7" s="87" t="s">
        <v>754</v>
      </c>
      <c r="W7" s="91"/>
      <c r="X7" s="83"/>
      <c r="AA7" s="80" t="s">
        <v>726</v>
      </c>
    </row>
    <row r="8" spans="2:29" ht="9.75" customHeight="1">
      <c r="B8" s="200" t="s">
        <v>270</v>
      </c>
      <c r="C8" s="199" t="s">
        <v>525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27"/>
      <c r="P8" s="127"/>
      <c r="Q8" s="127"/>
      <c r="R8" s="127"/>
      <c r="S8" s="127"/>
      <c r="T8" s="127"/>
      <c r="U8" s="104"/>
      <c r="V8" s="104"/>
      <c r="W8" s="104"/>
      <c r="AB8" s="200" t="s">
        <v>554</v>
      </c>
      <c r="AC8" s="228" t="s">
        <v>525</v>
      </c>
    </row>
    <row r="9" spans="2:29" ht="9.75" customHeight="1">
      <c r="B9" s="49" t="s">
        <v>590</v>
      </c>
      <c r="C9" s="51" t="s">
        <v>591</v>
      </c>
      <c r="D9" s="80" t="s">
        <v>231</v>
      </c>
      <c r="E9" s="82" t="s">
        <v>228</v>
      </c>
      <c r="F9" s="190">
        <v>300100</v>
      </c>
      <c r="G9" s="127">
        <v>34691.6</v>
      </c>
      <c r="H9" s="127">
        <v>121.9</v>
      </c>
      <c r="I9" s="127">
        <v>22657.6</v>
      </c>
      <c r="J9" s="127">
        <v>115.6</v>
      </c>
      <c r="K9" s="127">
        <v>20526.8</v>
      </c>
      <c r="L9" s="127">
        <v>75.5</v>
      </c>
      <c r="M9" s="127">
        <v>21637.2</v>
      </c>
      <c r="N9" s="127">
        <v>75.5</v>
      </c>
      <c r="O9" s="127">
        <v>23107.7</v>
      </c>
      <c r="P9" s="127">
        <v>75.5</v>
      </c>
      <c r="Q9" s="127">
        <v>23262.3</v>
      </c>
      <c r="R9" s="127">
        <v>75.5</v>
      </c>
      <c r="S9" s="127">
        <v>23590.9</v>
      </c>
      <c r="T9" s="127">
        <v>68.4</v>
      </c>
      <c r="U9" s="127">
        <f>F9*Z9/1000</f>
        <v>2160.72</v>
      </c>
      <c r="V9" s="127">
        <f aca="true" t="shared" si="0" ref="V9:V18">F9*AA9/1000</f>
        <v>2190.73</v>
      </c>
      <c r="W9" s="127">
        <f>V9/U9*100</f>
        <v>101.3888888888889</v>
      </c>
      <c r="Z9" s="127">
        <v>7.2</v>
      </c>
      <c r="AA9" s="127">
        <v>7.3</v>
      </c>
      <c r="AB9" s="49" t="s">
        <v>590</v>
      </c>
      <c r="AC9" s="229" t="s">
        <v>591</v>
      </c>
    </row>
    <row r="10" spans="2:29" ht="11.25" customHeight="1">
      <c r="B10" s="49" t="s">
        <v>592</v>
      </c>
      <c r="C10" s="51" t="s">
        <v>593</v>
      </c>
      <c r="D10" s="80" t="s">
        <v>231</v>
      </c>
      <c r="E10" s="82" t="s">
        <v>228</v>
      </c>
      <c r="F10" s="190">
        <v>617700</v>
      </c>
      <c r="G10" s="127">
        <v>34900.1</v>
      </c>
      <c r="H10" s="127">
        <v>49</v>
      </c>
      <c r="I10" s="127">
        <v>19519.3</v>
      </c>
      <c r="J10" s="127">
        <v>56.5</v>
      </c>
      <c r="K10" s="127">
        <v>21248.9</v>
      </c>
      <c r="L10" s="127">
        <v>31.6</v>
      </c>
      <c r="M10" s="127">
        <v>16677.9</v>
      </c>
      <c r="N10" s="127">
        <v>31.6</v>
      </c>
      <c r="O10" s="127">
        <v>12601.1</v>
      </c>
      <c r="P10" s="127">
        <v>31.6</v>
      </c>
      <c r="Q10" s="127">
        <v>14787.7</v>
      </c>
      <c r="R10" s="127">
        <v>31.6</v>
      </c>
      <c r="S10" s="127">
        <v>14287.4</v>
      </c>
      <c r="T10" s="127">
        <v>34.4</v>
      </c>
      <c r="U10" s="127">
        <f aca="true" t="shared" si="1" ref="U10:U18">F10*Z10/1000</f>
        <v>555.93</v>
      </c>
      <c r="V10" s="127">
        <f t="shared" si="0"/>
        <v>555.93</v>
      </c>
      <c r="W10" s="127">
        <f>V10/U10*100</f>
        <v>100</v>
      </c>
      <c r="Z10" s="80">
        <v>0.9</v>
      </c>
      <c r="AA10" s="127">
        <v>0.9</v>
      </c>
      <c r="AB10" s="49" t="s">
        <v>592</v>
      </c>
      <c r="AC10" s="229" t="s">
        <v>593</v>
      </c>
    </row>
    <row r="11" spans="2:29" ht="11.25" customHeight="1">
      <c r="B11" s="49" t="s">
        <v>594</v>
      </c>
      <c r="C11" s="51" t="s">
        <v>596</v>
      </c>
      <c r="D11" s="80" t="s">
        <v>595</v>
      </c>
      <c r="E11" s="82" t="s">
        <v>230</v>
      </c>
      <c r="F11" s="190">
        <v>3966000</v>
      </c>
      <c r="G11" s="127">
        <v>226855.2</v>
      </c>
      <c r="H11" s="127">
        <v>118.9</v>
      </c>
      <c r="I11" s="127">
        <v>125325.6</v>
      </c>
      <c r="J11" s="127">
        <v>57.2</v>
      </c>
      <c r="K11" s="127">
        <v>65439</v>
      </c>
      <c r="L11" s="127">
        <v>31.6</v>
      </c>
      <c r="M11" s="127">
        <v>160226.4</v>
      </c>
      <c r="N11" s="127">
        <v>31.6</v>
      </c>
      <c r="O11" s="127">
        <v>188385</v>
      </c>
      <c r="P11" s="127">
        <v>31.6</v>
      </c>
      <c r="Q11" s="127">
        <v>96373.8</v>
      </c>
      <c r="R11" s="127">
        <v>31.6</v>
      </c>
      <c r="S11" s="127">
        <v>91614.6</v>
      </c>
      <c r="T11" s="127">
        <v>16.5</v>
      </c>
      <c r="U11" s="127">
        <f t="shared" si="1"/>
        <v>12691.2</v>
      </c>
      <c r="V11" s="127">
        <f t="shared" si="0"/>
        <v>12294.6</v>
      </c>
      <c r="W11" s="127">
        <f>V11/U11*100</f>
        <v>96.875</v>
      </c>
      <c r="Z11" s="127">
        <v>3.2</v>
      </c>
      <c r="AA11" s="127">
        <v>3.1</v>
      </c>
      <c r="AB11" s="49" t="s">
        <v>594</v>
      </c>
      <c r="AC11" s="229" t="s">
        <v>596</v>
      </c>
    </row>
    <row r="12" spans="2:29" ht="10.5" customHeight="1">
      <c r="B12" s="49" t="s">
        <v>597</v>
      </c>
      <c r="C12" s="51" t="s">
        <v>598</v>
      </c>
      <c r="D12" s="80" t="s">
        <v>595</v>
      </c>
      <c r="E12" s="82" t="s">
        <v>230</v>
      </c>
      <c r="F12" s="190">
        <v>160000</v>
      </c>
      <c r="G12" s="127">
        <v>13088</v>
      </c>
      <c r="H12" s="127">
        <v>161.4</v>
      </c>
      <c r="I12" s="127">
        <v>10928</v>
      </c>
      <c r="J12" s="127">
        <v>81.8</v>
      </c>
      <c r="K12" s="127">
        <v>1312</v>
      </c>
      <c r="L12" s="127">
        <v>68.3</v>
      </c>
      <c r="M12" s="127">
        <v>1504</v>
      </c>
      <c r="N12" s="127">
        <v>68.3</v>
      </c>
      <c r="O12" s="127">
        <v>912</v>
      </c>
      <c r="P12" s="127">
        <v>68.3</v>
      </c>
      <c r="Q12" s="127">
        <v>353.6</v>
      </c>
      <c r="R12" s="127">
        <v>68.3</v>
      </c>
      <c r="S12" s="127">
        <v>240</v>
      </c>
      <c r="T12" s="127">
        <v>8.2</v>
      </c>
      <c r="U12" s="127">
        <f t="shared" si="1"/>
        <v>208</v>
      </c>
      <c r="V12" s="127">
        <f t="shared" si="0"/>
        <v>0</v>
      </c>
      <c r="W12" s="127">
        <f>V12/U12*100</f>
        <v>0</v>
      </c>
      <c r="Z12" s="127">
        <v>1.3</v>
      </c>
      <c r="AA12" s="127"/>
      <c r="AB12" s="49" t="s">
        <v>597</v>
      </c>
      <c r="AC12" s="229" t="s">
        <v>598</v>
      </c>
    </row>
    <row r="13" spans="2:29" ht="10.5" customHeight="1">
      <c r="B13" s="49" t="s">
        <v>599</v>
      </c>
      <c r="C13" s="51" t="s">
        <v>600</v>
      </c>
      <c r="D13" s="80" t="s">
        <v>231</v>
      </c>
      <c r="E13" s="82" t="s">
        <v>228</v>
      </c>
      <c r="F13" s="190">
        <v>227000</v>
      </c>
      <c r="G13" s="127"/>
      <c r="H13" s="127"/>
      <c r="I13" s="127"/>
      <c r="J13" s="127"/>
      <c r="K13" s="127"/>
      <c r="L13" s="127"/>
      <c r="M13" s="127">
        <v>0</v>
      </c>
      <c r="N13" s="127"/>
      <c r="O13" s="127">
        <v>0</v>
      </c>
      <c r="P13" s="127"/>
      <c r="Q13" s="127">
        <v>0</v>
      </c>
      <c r="R13" s="127"/>
      <c r="S13" s="127">
        <v>0</v>
      </c>
      <c r="T13" s="127"/>
      <c r="U13" s="127">
        <f t="shared" si="1"/>
        <v>0</v>
      </c>
      <c r="V13" s="127">
        <f t="shared" si="0"/>
        <v>0</v>
      </c>
      <c r="W13" s="127"/>
      <c r="AB13" s="49" t="s">
        <v>599</v>
      </c>
      <c r="AC13" s="229" t="s">
        <v>600</v>
      </c>
    </row>
    <row r="14" spans="2:29" ht="10.5" customHeight="1">
      <c r="B14" s="49" t="s">
        <v>601</v>
      </c>
      <c r="C14" s="51" t="s">
        <v>602</v>
      </c>
      <c r="D14" s="80" t="s">
        <v>231</v>
      </c>
      <c r="E14" s="82" t="s">
        <v>228</v>
      </c>
      <c r="F14" s="190">
        <v>300000</v>
      </c>
      <c r="G14" s="127">
        <v>17550</v>
      </c>
      <c r="H14" s="127">
        <v>34</v>
      </c>
      <c r="I14" s="127">
        <v>7800</v>
      </c>
      <c r="J14" s="127">
        <v>58.5</v>
      </c>
      <c r="K14" s="127">
        <v>1800</v>
      </c>
      <c r="L14" s="127">
        <v>26</v>
      </c>
      <c r="M14" s="127">
        <v>2400</v>
      </c>
      <c r="N14" s="127">
        <v>26</v>
      </c>
      <c r="O14" s="127">
        <v>0</v>
      </c>
      <c r="P14" s="127">
        <v>26</v>
      </c>
      <c r="Q14" s="127">
        <v>0</v>
      </c>
      <c r="R14" s="127">
        <v>26</v>
      </c>
      <c r="S14" s="127">
        <v>0</v>
      </c>
      <c r="T14" s="127">
        <v>3</v>
      </c>
      <c r="U14" s="127">
        <f t="shared" si="1"/>
        <v>0</v>
      </c>
      <c r="V14" s="127">
        <f t="shared" si="0"/>
        <v>0</v>
      </c>
      <c r="W14" s="127"/>
      <c r="AA14" s="80">
        <v>0</v>
      </c>
      <c r="AB14" s="49" t="s">
        <v>601</v>
      </c>
      <c r="AC14" s="229" t="s">
        <v>602</v>
      </c>
    </row>
    <row r="15" spans="2:29" ht="10.5" customHeight="1">
      <c r="B15" s="49" t="s">
        <v>313</v>
      </c>
      <c r="C15" s="51"/>
      <c r="D15" s="80" t="s">
        <v>231</v>
      </c>
      <c r="E15" s="82" t="s">
        <v>228</v>
      </c>
      <c r="F15" s="190">
        <v>2024900</v>
      </c>
      <c r="G15" s="127"/>
      <c r="H15" s="127"/>
      <c r="I15" s="127"/>
      <c r="J15" s="127"/>
      <c r="K15" s="127"/>
      <c r="L15" s="127"/>
      <c r="M15" s="127"/>
      <c r="N15" s="127"/>
      <c r="O15" s="127">
        <v>909585.1</v>
      </c>
      <c r="P15" s="127"/>
      <c r="Q15" s="127">
        <v>1486276.6</v>
      </c>
      <c r="R15" s="127"/>
      <c r="S15" s="127">
        <v>1996956.4</v>
      </c>
      <c r="T15" s="127">
        <v>3</v>
      </c>
      <c r="U15" s="127">
        <f t="shared" si="1"/>
        <v>0</v>
      </c>
      <c r="V15" s="127">
        <f t="shared" si="0"/>
        <v>0</v>
      </c>
      <c r="W15" s="127"/>
      <c r="Z15" s="79"/>
      <c r="AA15" s="49"/>
      <c r="AB15" s="49" t="s">
        <v>313</v>
      </c>
      <c r="AC15" s="229"/>
    </row>
    <row r="16" spans="2:29" ht="10.5" customHeight="1">
      <c r="B16" s="49" t="s">
        <v>314</v>
      </c>
      <c r="C16" s="51"/>
      <c r="D16" s="80" t="s">
        <v>231</v>
      </c>
      <c r="E16" s="82" t="s">
        <v>228</v>
      </c>
      <c r="F16" s="190">
        <v>1400000</v>
      </c>
      <c r="G16" s="127"/>
      <c r="H16" s="127"/>
      <c r="I16" s="127"/>
      <c r="J16" s="127"/>
      <c r="K16" s="127"/>
      <c r="L16" s="127"/>
      <c r="M16" s="127"/>
      <c r="N16" s="127"/>
      <c r="O16" s="127">
        <v>187180</v>
      </c>
      <c r="P16" s="127"/>
      <c r="Q16" s="127">
        <v>66360</v>
      </c>
      <c r="R16" s="127"/>
      <c r="S16" s="127">
        <v>0</v>
      </c>
      <c r="T16" s="127">
        <v>3</v>
      </c>
      <c r="U16" s="127">
        <f t="shared" si="1"/>
        <v>0</v>
      </c>
      <c r="V16" s="127">
        <f t="shared" si="0"/>
        <v>0</v>
      </c>
      <c r="W16" s="127"/>
      <c r="Z16" s="49"/>
      <c r="AA16" s="49"/>
      <c r="AB16" s="49" t="s">
        <v>314</v>
      </c>
      <c r="AC16" s="229"/>
    </row>
    <row r="17" spans="2:29" ht="10.5" customHeight="1">
      <c r="B17" s="49" t="s">
        <v>315</v>
      </c>
      <c r="C17" s="51"/>
      <c r="D17" s="80" t="s">
        <v>231</v>
      </c>
      <c r="E17" s="82" t="s">
        <v>228</v>
      </c>
      <c r="F17" s="190">
        <v>1400000</v>
      </c>
      <c r="G17" s="127">
        <v>0</v>
      </c>
      <c r="H17" s="127"/>
      <c r="I17" s="127">
        <v>0</v>
      </c>
      <c r="J17" s="127"/>
      <c r="K17" s="127">
        <v>0</v>
      </c>
      <c r="L17" s="127"/>
      <c r="M17" s="127">
        <v>0</v>
      </c>
      <c r="N17" s="127"/>
      <c r="O17" s="127">
        <v>10360</v>
      </c>
      <c r="P17" s="127"/>
      <c r="Q17" s="127">
        <v>32060</v>
      </c>
      <c r="R17" s="127"/>
      <c r="S17" s="127">
        <v>0</v>
      </c>
      <c r="T17" s="127">
        <v>3</v>
      </c>
      <c r="U17" s="127">
        <f t="shared" si="1"/>
        <v>0</v>
      </c>
      <c r="V17" s="127">
        <f t="shared" si="0"/>
        <v>0</v>
      </c>
      <c r="W17" s="127"/>
      <c r="AB17" s="49" t="s">
        <v>315</v>
      </c>
      <c r="AC17" s="229" t="s">
        <v>265</v>
      </c>
    </row>
    <row r="18" spans="2:29" ht="9.75" customHeight="1">
      <c r="B18" s="49" t="s">
        <v>316</v>
      </c>
      <c r="C18" s="51"/>
      <c r="D18" s="80" t="s">
        <v>231</v>
      </c>
      <c r="E18" s="82" t="s">
        <v>228</v>
      </c>
      <c r="F18" s="190">
        <v>700000</v>
      </c>
      <c r="G18" s="127">
        <v>0</v>
      </c>
      <c r="H18" s="127"/>
      <c r="I18" s="127">
        <v>0</v>
      </c>
      <c r="J18" s="127"/>
      <c r="K18" s="127">
        <v>0</v>
      </c>
      <c r="L18" s="127"/>
      <c r="M18" s="127"/>
      <c r="N18" s="127"/>
      <c r="O18" s="127">
        <v>60130</v>
      </c>
      <c r="P18" s="127"/>
      <c r="Q18" s="127">
        <v>123270</v>
      </c>
      <c r="R18" s="127"/>
      <c r="S18" s="127">
        <v>164430</v>
      </c>
      <c r="T18" s="127">
        <v>3</v>
      </c>
      <c r="U18" s="127">
        <f t="shared" si="1"/>
        <v>0</v>
      </c>
      <c r="V18" s="127">
        <f t="shared" si="0"/>
        <v>0</v>
      </c>
      <c r="W18" s="127"/>
      <c r="Z18" s="49"/>
      <c r="AA18" s="49"/>
      <c r="AB18" s="49" t="s">
        <v>316</v>
      </c>
      <c r="AC18" s="229" t="s">
        <v>267</v>
      </c>
    </row>
    <row r="19" spans="2:29" ht="11.25" customHeight="1">
      <c r="B19" s="49" t="s">
        <v>268</v>
      </c>
      <c r="C19" s="174" t="s">
        <v>614</v>
      </c>
      <c r="D19" s="189"/>
      <c r="E19" s="81"/>
      <c r="F19" s="230"/>
      <c r="G19" s="231">
        <f aca="true" t="shared" si="2" ref="G19:Q19">SUM(G9:G18)</f>
        <v>327084.9</v>
      </c>
      <c r="H19" s="231">
        <f t="shared" si="2"/>
        <v>485.20000000000005</v>
      </c>
      <c r="I19" s="231">
        <f t="shared" si="2"/>
        <v>186230.5</v>
      </c>
      <c r="J19" s="231">
        <f t="shared" si="2"/>
        <v>369.6</v>
      </c>
      <c r="K19" s="231">
        <f t="shared" si="2"/>
        <v>110326.7</v>
      </c>
      <c r="L19" s="231">
        <f t="shared" si="2"/>
        <v>233</v>
      </c>
      <c r="M19" s="231">
        <f t="shared" si="2"/>
        <v>202445.5</v>
      </c>
      <c r="N19" s="231">
        <f t="shared" si="2"/>
        <v>233</v>
      </c>
      <c r="O19" s="231">
        <f t="shared" si="2"/>
        <v>1392260.9</v>
      </c>
      <c r="P19" s="231">
        <f t="shared" si="2"/>
        <v>233</v>
      </c>
      <c r="Q19" s="231">
        <f t="shared" si="2"/>
        <v>1842744</v>
      </c>
      <c r="R19" s="231">
        <f>SUM(R9:R18)</f>
        <v>233</v>
      </c>
      <c r="S19" s="231">
        <f>SUM(S9:S18)</f>
        <v>2291119.3</v>
      </c>
      <c r="T19" s="231">
        <f>SUM(T9:T18)</f>
        <v>142.5</v>
      </c>
      <c r="U19" s="231">
        <f>SUM(U9:U18)</f>
        <v>15615.85</v>
      </c>
      <c r="V19" s="231">
        <f>SUM(V9:V18)</f>
        <v>15041.26</v>
      </c>
      <c r="W19" s="127">
        <f>V19/U19*100</f>
        <v>96.32046926680265</v>
      </c>
      <c r="AB19" s="49" t="s">
        <v>268</v>
      </c>
      <c r="AC19" s="229" t="s">
        <v>614</v>
      </c>
    </row>
    <row r="20" spans="2:29" ht="10.5" customHeight="1">
      <c r="B20" s="222" t="s">
        <v>757</v>
      </c>
      <c r="C20" s="199" t="s">
        <v>526</v>
      </c>
      <c r="D20" s="104"/>
      <c r="E20" s="104"/>
      <c r="F20" s="104"/>
      <c r="G20" s="104"/>
      <c r="H20" s="104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127">
        <f aca="true" t="shared" si="3" ref="V20:V27">F20*AA20/1000</f>
        <v>0</v>
      </c>
      <c r="W20" s="231"/>
      <c r="AB20" s="200" t="s">
        <v>271</v>
      </c>
      <c r="AC20" s="228" t="s">
        <v>526</v>
      </c>
    </row>
    <row r="21" spans="2:29" ht="12" customHeight="1">
      <c r="B21" s="49" t="s">
        <v>706</v>
      </c>
      <c r="C21" s="51" t="s">
        <v>707</v>
      </c>
      <c r="D21" s="223" t="s">
        <v>756</v>
      </c>
      <c r="E21" s="82" t="s">
        <v>653</v>
      </c>
      <c r="F21" s="190">
        <v>17000</v>
      </c>
      <c r="G21" s="127">
        <v>41905</v>
      </c>
      <c r="H21" s="127">
        <v>1580</v>
      </c>
      <c r="I21" s="127">
        <v>31416</v>
      </c>
      <c r="J21" s="127">
        <v>2465</v>
      </c>
      <c r="K21" s="127">
        <v>27659</v>
      </c>
      <c r="L21" s="127">
        <v>1848</v>
      </c>
      <c r="M21" s="127">
        <v>6035</v>
      </c>
      <c r="N21" s="127">
        <v>1848</v>
      </c>
      <c r="O21" s="127">
        <v>21583.2</v>
      </c>
      <c r="P21" s="127">
        <v>1848</v>
      </c>
      <c r="Q21" s="127">
        <v>11135</v>
      </c>
      <c r="R21" s="127">
        <v>1848</v>
      </c>
      <c r="S21" s="127">
        <v>10625</v>
      </c>
      <c r="T21" s="127">
        <v>1627</v>
      </c>
      <c r="U21" s="127">
        <f aca="true" t="shared" si="4" ref="U21:U27">Z21*F21/1000</f>
        <v>0</v>
      </c>
      <c r="V21" s="127">
        <f t="shared" si="3"/>
        <v>0</v>
      </c>
      <c r="W21" s="127"/>
      <c r="Z21" s="127">
        <v>0</v>
      </c>
      <c r="AA21" s="127">
        <v>0</v>
      </c>
      <c r="AB21" s="49" t="s">
        <v>706</v>
      </c>
      <c r="AC21" s="229" t="s">
        <v>707</v>
      </c>
    </row>
    <row r="22" spans="2:29" ht="10.5" customHeight="1">
      <c r="B22" s="49" t="s">
        <v>708</v>
      </c>
      <c r="C22" s="51" t="s">
        <v>711</v>
      </c>
      <c r="D22" s="223" t="s">
        <v>231</v>
      </c>
      <c r="E22" s="82" t="s">
        <v>228</v>
      </c>
      <c r="F22" s="190">
        <v>30000</v>
      </c>
      <c r="G22" s="127">
        <v>1680</v>
      </c>
      <c r="H22" s="127">
        <v>9.8</v>
      </c>
      <c r="I22" s="127">
        <v>1680</v>
      </c>
      <c r="J22" s="127">
        <v>56</v>
      </c>
      <c r="K22" s="127">
        <v>300</v>
      </c>
      <c r="L22" s="127">
        <v>56</v>
      </c>
      <c r="M22" s="127">
        <v>210</v>
      </c>
      <c r="N22" s="127">
        <v>56</v>
      </c>
      <c r="O22" s="127">
        <v>150</v>
      </c>
      <c r="P22" s="127">
        <v>56</v>
      </c>
      <c r="Q22" s="127">
        <v>150</v>
      </c>
      <c r="R22" s="127">
        <v>56</v>
      </c>
      <c r="S22" s="127">
        <v>180</v>
      </c>
      <c r="T22" s="127">
        <v>10</v>
      </c>
      <c r="U22" s="127">
        <f t="shared" si="4"/>
        <v>0</v>
      </c>
      <c r="V22" s="127">
        <f t="shared" si="3"/>
        <v>0</v>
      </c>
      <c r="W22" s="127"/>
      <c r="AA22" s="127"/>
      <c r="AB22" s="49" t="s">
        <v>708</v>
      </c>
      <c r="AC22" s="229" t="s">
        <v>711</v>
      </c>
    </row>
    <row r="23" spans="2:29" ht="11.25" customHeight="1">
      <c r="B23" s="49" t="s">
        <v>712</v>
      </c>
      <c r="C23" s="51" t="s">
        <v>269</v>
      </c>
      <c r="D23" s="223" t="s">
        <v>756</v>
      </c>
      <c r="E23" s="82" t="s">
        <v>653</v>
      </c>
      <c r="F23" s="190">
        <v>1200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>
        <f t="shared" si="4"/>
        <v>0</v>
      </c>
      <c r="V23" s="127">
        <f t="shared" si="3"/>
        <v>0</v>
      </c>
      <c r="W23" s="127"/>
      <c r="AB23" s="49" t="s">
        <v>712</v>
      </c>
      <c r="AC23" s="229" t="s">
        <v>133</v>
      </c>
    </row>
    <row r="24" spans="2:29" ht="11.25" customHeight="1">
      <c r="B24" s="49" t="s">
        <v>713</v>
      </c>
      <c r="C24" s="51" t="s">
        <v>134</v>
      </c>
      <c r="D24" s="223" t="s">
        <v>756</v>
      </c>
      <c r="E24" s="82" t="s">
        <v>653</v>
      </c>
      <c r="F24" s="190">
        <v>18000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>
        <f t="shared" si="4"/>
        <v>0</v>
      </c>
      <c r="V24" s="127">
        <f t="shared" si="3"/>
        <v>0</v>
      </c>
      <c r="W24" s="127"/>
      <c r="AB24" s="49" t="s">
        <v>713</v>
      </c>
      <c r="AC24" s="229" t="s">
        <v>134</v>
      </c>
    </row>
    <row r="25" spans="2:29" ht="11.25" customHeight="1">
      <c r="B25" s="49" t="s">
        <v>178</v>
      </c>
      <c r="C25" s="51" t="s">
        <v>441</v>
      </c>
      <c r="D25" s="80" t="s">
        <v>377</v>
      </c>
      <c r="E25" s="82" t="s">
        <v>654</v>
      </c>
      <c r="F25" s="190">
        <v>200000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>
        <v>5800</v>
      </c>
      <c r="T25" s="127"/>
      <c r="U25" s="127">
        <f t="shared" si="4"/>
        <v>0</v>
      </c>
      <c r="V25" s="127">
        <f t="shared" si="3"/>
        <v>0</v>
      </c>
      <c r="W25" s="127"/>
      <c r="AB25" s="49" t="s">
        <v>178</v>
      </c>
      <c r="AC25" s="229" t="s">
        <v>441</v>
      </c>
    </row>
    <row r="26" spans="2:29" ht="10.5" customHeight="1">
      <c r="B26" s="49" t="s">
        <v>442</v>
      </c>
      <c r="C26" s="51" t="s">
        <v>327</v>
      </c>
      <c r="D26" s="223" t="s">
        <v>756</v>
      </c>
      <c r="E26" s="82" t="s">
        <v>653</v>
      </c>
      <c r="F26" s="190">
        <v>60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>
        <f t="shared" si="4"/>
        <v>0</v>
      </c>
      <c r="V26" s="127">
        <f t="shared" si="3"/>
        <v>0</v>
      </c>
      <c r="W26" s="127"/>
      <c r="AA26" s="80">
        <v>0</v>
      </c>
      <c r="AB26" s="49" t="s">
        <v>442</v>
      </c>
      <c r="AC26" s="229" t="s">
        <v>327</v>
      </c>
    </row>
    <row r="27" spans="2:29" ht="11.25" customHeight="1">
      <c r="B27" s="49" t="s">
        <v>328</v>
      </c>
      <c r="C27" s="51" t="s">
        <v>329</v>
      </c>
      <c r="D27" s="223" t="s">
        <v>756</v>
      </c>
      <c r="E27" s="82" t="s">
        <v>653</v>
      </c>
      <c r="F27" s="190">
        <v>5000</v>
      </c>
      <c r="G27" s="127"/>
      <c r="H27" s="127"/>
      <c r="I27" s="127"/>
      <c r="J27" s="127"/>
      <c r="K27" s="127"/>
      <c r="L27" s="127"/>
      <c r="M27" s="127"/>
      <c r="N27" s="127"/>
      <c r="O27" s="127">
        <v>18780</v>
      </c>
      <c r="P27" s="127"/>
      <c r="Q27" s="127">
        <v>20650</v>
      </c>
      <c r="R27" s="127"/>
      <c r="S27" s="127">
        <v>62491</v>
      </c>
      <c r="T27" s="127"/>
      <c r="U27" s="127">
        <f t="shared" si="4"/>
        <v>30281.5</v>
      </c>
      <c r="V27" s="127">
        <f t="shared" si="3"/>
        <v>32421</v>
      </c>
      <c r="W27" s="127">
        <f>V27/U27*100</f>
        <v>107.06536994534616</v>
      </c>
      <c r="Z27" s="80">
        <v>6056.3</v>
      </c>
      <c r="AA27" s="80">
        <v>6484.2</v>
      </c>
      <c r="AB27" s="49" t="s">
        <v>328</v>
      </c>
      <c r="AC27" s="229" t="s">
        <v>329</v>
      </c>
    </row>
    <row r="28" spans="2:29" ht="12" customHeight="1">
      <c r="B28" s="49" t="s">
        <v>120</v>
      </c>
      <c r="C28" s="174" t="s">
        <v>330</v>
      </c>
      <c r="D28" s="189"/>
      <c r="E28" s="81"/>
      <c r="F28" s="230"/>
      <c r="G28" s="231">
        <f aca="true" t="shared" si="5" ref="G28:Q28">SUM(G21:G27)</f>
        <v>43585</v>
      </c>
      <c r="H28" s="231">
        <f t="shared" si="5"/>
        <v>1589.8</v>
      </c>
      <c r="I28" s="231">
        <f t="shared" si="5"/>
        <v>33096</v>
      </c>
      <c r="J28" s="231">
        <f t="shared" si="5"/>
        <v>2521</v>
      </c>
      <c r="K28" s="231">
        <f t="shared" si="5"/>
        <v>27959</v>
      </c>
      <c r="L28" s="231">
        <f t="shared" si="5"/>
        <v>1904</v>
      </c>
      <c r="M28" s="231">
        <f t="shared" si="5"/>
        <v>6245</v>
      </c>
      <c r="N28" s="231">
        <f t="shared" si="5"/>
        <v>1904</v>
      </c>
      <c r="O28" s="231">
        <f t="shared" si="5"/>
        <v>40513.2</v>
      </c>
      <c r="P28" s="231">
        <f t="shared" si="5"/>
        <v>1904</v>
      </c>
      <c r="Q28" s="231">
        <f t="shared" si="5"/>
        <v>31935</v>
      </c>
      <c r="R28" s="231">
        <f>SUM(R21:R27)</f>
        <v>1904</v>
      </c>
      <c r="S28" s="231">
        <f>SUM(S21:S27)</f>
        <v>79096</v>
      </c>
      <c r="T28" s="231"/>
      <c r="U28" s="231">
        <f>SUM(U21:U27)</f>
        <v>30281.5</v>
      </c>
      <c r="V28" s="231">
        <f>SUM(V21:V27)</f>
        <v>32421</v>
      </c>
      <c r="W28" s="231">
        <f>V28/U28*100</f>
        <v>107.06536994534616</v>
      </c>
      <c r="AB28" s="49" t="s">
        <v>120</v>
      </c>
      <c r="AC28" s="229" t="s">
        <v>330</v>
      </c>
    </row>
    <row r="29" spans="2:29" ht="10.5" customHeight="1">
      <c r="B29" s="200" t="s">
        <v>89</v>
      </c>
      <c r="C29" s="199" t="s">
        <v>37</v>
      </c>
      <c r="D29" s="104"/>
      <c r="E29" s="104"/>
      <c r="F29" s="104"/>
      <c r="G29" s="104"/>
      <c r="H29" s="104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127">
        <f aca="true" t="shared" si="6" ref="V29:V46">F29*AA29/1000</f>
        <v>0</v>
      </c>
      <c r="W29" s="127"/>
      <c r="AB29" s="200" t="s">
        <v>331</v>
      </c>
      <c r="AC29" s="228" t="s">
        <v>37</v>
      </c>
    </row>
    <row r="30" spans="2:29" ht="11.25" customHeight="1">
      <c r="B30" s="49" t="s">
        <v>332</v>
      </c>
      <c r="C30" s="51" t="s">
        <v>333</v>
      </c>
      <c r="D30" s="80" t="s">
        <v>377</v>
      </c>
      <c r="E30" s="82" t="s">
        <v>654</v>
      </c>
      <c r="F30" s="190">
        <v>49500</v>
      </c>
      <c r="G30" s="127">
        <v>1079.1</v>
      </c>
      <c r="H30" s="127">
        <v>10.4</v>
      </c>
      <c r="I30" s="127">
        <v>1905.8</v>
      </c>
      <c r="J30" s="127">
        <v>21.8</v>
      </c>
      <c r="K30" s="127">
        <v>287.1</v>
      </c>
      <c r="L30" s="127">
        <v>38.5</v>
      </c>
      <c r="M30" s="127">
        <v>277.2</v>
      </c>
      <c r="N30" s="127">
        <v>38.5</v>
      </c>
      <c r="O30" s="283">
        <v>232.7</v>
      </c>
      <c r="P30" s="127">
        <v>38.5</v>
      </c>
      <c r="Q30" s="283">
        <v>376.2</v>
      </c>
      <c r="R30" s="127">
        <v>38.5</v>
      </c>
      <c r="S30" s="283">
        <v>277.2</v>
      </c>
      <c r="T30" s="283">
        <v>5.8</v>
      </c>
      <c r="U30" s="283">
        <f>Z30*F30/1000</f>
        <v>0</v>
      </c>
      <c r="V30" s="127">
        <f t="shared" si="6"/>
        <v>0</v>
      </c>
      <c r="W30" s="127"/>
      <c r="Z30" s="127"/>
      <c r="AA30" s="80">
        <v>0</v>
      </c>
      <c r="AB30" s="49" t="s">
        <v>332</v>
      </c>
      <c r="AC30" s="229" t="s">
        <v>333</v>
      </c>
    </row>
    <row r="31" spans="2:29" ht="10.5" customHeight="1">
      <c r="B31" s="49" t="s">
        <v>334</v>
      </c>
      <c r="C31" s="51" t="s">
        <v>219</v>
      </c>
      <c r="D31" s="80" t="s">
        <v>335</v>
      </c>
      <c r="E31" s="82" t="s">
        <v>655</v>
      </c>
      <c r="F31" s="190">
        <v>52000</v>
      </c>
      <c r="G31" s="127">
        <v>28007.2</v>
      </c>
      <c r="H31" s="127">
        <v>690.4</v>
      </c>
      <c r="I31" s="127">
        <v>39348.4</v>
      </c>
      <c r="J31" s="127">
        <v>538.6</v>
      </c>
      <c r="K31" s="127">
        <v>51381.2</v>
      </c>
      <c r="L31" s="127">
        <v>756.7</v>
      </c>
      <c r="M31" s="127">
        <v>39603.2</v>
      </c>
      <c r="N31" s="127">
        <v>756.7</v>
      </c>
      <c r="O31" s="283">
        <v>41631.2</v>
      </c>
      <c r="P31" s="127">
        <v>756.7</v>
      </c>
      <c r="Q31" s="283">
        <v>35770.8</v>
      </c>
      <c r="R31" s="127">
        <v>756.7</v>
      </c>
      <c r="S31" s="283">
        <v>34060</v>
      </c>
      <c r="T31" s="283">
        <v>988.1</v>
      </c>
      <c r="U31" s="283">
        <f aca="true" t="shared" si="7" ref="U31:U46">Z31*F31/1000</f>
        <v>5044</v>
      </c>
      <c r="V31" s="127">
        <f t="shared" si="6"/>
        <v>7072</v>
      </c>
      <c r="W31" s="127">
        <f>V31/U31*100</f>
        <v>140.2061855670103</v>
      </c>
      <c r="Z31" s="80">
        <v>97</v>
      </c>
      <c r="AA31" s="127">
        <v>136</v>
      </c>
      <c r="AB31" s="49" t="s">
        <v>334</v>
      </c>
      <c r="AC31" s="229" t="s">
        <v>219</v>
      </c>
    </row>
    <row r="32" spans="2:29" ht="10.5" customHeight="1">
      <c r="B32" s="49" t="s">
        <v>295</v>
      </c>
      <c r="C32" s="51" t="s">
        <v>297</v>
      </c>
      <c r="D32" s="223" t="s">
        <v>296</v>
      </c>
      <c r="E32" s="82" t="s">
        <v>656</v>
      </c>
      <c r="F32" s="190">
        <v>15000</v>
      </c>
      <c r="G32" s="127">
        <v>17640</v>
      </c>
      <c r="H32" s="127">
        <v>2263</v>
      </c>
      <c r="I32" s="127">
        <v>17835</v>
      </c>
      <c r="J32" s="127">
        <v>1176</v>
      </c>
      <c r="K32" s="127">
        <v>17205</v>
      </c>
      <c r="L32" s="127">
        <v>1189</v>
      </c>
      <c r="M32" s="127">
        <v>24465</v>
      </c>
      <c r="N32" s="127">
        <v>1189</v>
      </c>
      <c r="O32" s="283">
        <v>25875</v>
      </c>
      <c r="P32" s="127">
        <v>1189</v>
      </c>
      <c r="Q32" s="283">
        <v>32400</v>
      </c>
      <c r="R32" s="127">
        <v>1189</v>
      </c>
      <c r="S32" s="283">
        <v>31905</v>
      </c>
      <c r="T32" s="283">
        <v>1147</v>
      </c>
      <c r="U32" s="283">
        <f t="shared" si="7"/>
        <v>8925</v>
      </c>
      <c r="V32" s="127">
        <f t="shared" si="6"/>
        <v>8250</v>
      </c>
      <c r="W32" s="127">
        <f>V32/U32*100</f>
        <v>92.43697478991596</v>
      </c>
      <c r="Z32" s="80">
        <v>595</v>
      </c>
      <c r="AA32" s="80">
        <v>550</v>
      </c>
      <c r="AB32" s="49" t="s">
        <v>295</v>
      </c>
      <c r="AC32" s="229" t="s">
        <v>297</v>
      </c>
    </row>
    <row r="33" spans="2:29" ht="9.75" customHeight="1">
      <c r="B33" s="49" t="s">
        <v>136</v>
      </c>
      <c r="C33" s="51" t="s">
        <v>544</v>
      </c>
      <c r="D33" s="80" t="s">
        <v>137</v>
      </c>
      <c r="E33" s="82" t="s">
        <v>77</v>
      </c>
      <c r="F33" s="190">
        <v>16500</v>
      </c>
      <c r="G33" s="127">
        <v>5379</v>
      </c>
      <c r="H33" s="127">
        <v>639</v>
      </c>
      <c r="I33" s="127">
        <v>2805</v>
      </c>
      <c r="J33" s="127">
        <v>326</v>
      </c>
      <c r="K33" s="127">
        <v>3102</v>
      </c>
      <c r="L33" s="127">
        <v>170</v>
      </c>
      <c r="M33" s="127">
        <v>2211</v>
      </c>
      <c r="N33" s="127">
        <v>170</v>
      </c>
      <c r="O33" s="283">
        <v>2442</v>
      </c>
      <c r="P33" s="127">
        <v>170</v>
      </c>
      <c r="Q33" s="283">
        <v>1155</v>
      </c>
      <c r="R33" s="127">
        <v>170</v>
      </c>
      <c r="S33" s="283">
        <v>2062.5</v>
      </c>
      <c r="T33" s="283">
        <v>188</v>
      </c>
      <c r="U33" s="283">
        <f t="shared" si="7"/>
        <v>478.5</v>
      </c>
      <c r="V33" s="127">
        <f t="shared" si="6"/>
        <v>544.5</v>
      </c>
      <c r="W33" s="127">
        <f>V33/U33*100</f>
        <v>113.79310344827587</v>
      </c>
      <c r="Z33" s="80">
        <v>29</v>
      </c>
      <c r="AA33" s="80">
        <v>33</v>
      </c>
      <c r="AB33" s="49" t="s">
        <v>136</v>
      </c>
      <c r="AC33" s="229" t="s">
        <v>544</v>
      </c>
    </row>
    <row r="34" spans="2:29" ht="10.5" customHeight="1">
      <c r="B34" s="49" t="s">
        <v>138</v>
      </c>
      <c r="C34" s="51" t="s">
        <v>139</v>
      </c>
      <c r="D34" s="80" t="s">
        <v>137</v>
      </c>
      <c r="E34" s="82" t="s">
        <v>77</v>
      </c>
      <c r="F34" s="190">
        <v>35000</v>
      </c>
      <c r="G34" s="127">
        <v>7210</v>
      </c>
      <c r="H34" s="127">
        <v>653</v>
      </c>
      <c r="I34" s="127">
        <v>5285</v>
      </c>
      <c r="J34" s="127">
        <v>206</v>
      </c>
      <c r="K34" s="127">
        <v>1575</v>
      </c>
      <c r="L34" s="127">
        <v>151</v>
      </c>
      <c r="M34" s="127">
        <v>5390</v>
      </c>
      <c r="N34" s="127">
        <v>151</v>
      </c>
      <c r="O34" s="283">
        <v>3675</v>
      </c>
      <c r="P34" s="127">
        <v>151</v>
      </c>
      <c r="Q34" s="283">
        <v>4760</v>
      </c>
      <c r="R34" s="127">
        <v>151</v>
      </c>
      <c r="S34" s="283">
        <v>3150</v>
      </c>
      <c r="T34" s="283">
        <v>45</v>
      </c>
      <c r="U34" s="283">
        <f t="shared" si="7"/>
        <v>980</v>
      </c>
      <c r="V34" s="127">
        <f t="shared" si="6"/>
        <v>1050</v>
      </c>
      <c r="W34" s="127">
        <f>V34/U34*100</f>
        <v>107.14285714285714</v>
      </c>
      <c r="Z34" s="130">
        <v>28</v>
      </c>
      <c r="AA34" s="80">
        <v>30</v>
      </c>
      <c r="AB34" s="49" t="s">
        <v>138</v>
      </c>
      <c r="AC34" s="229" t="s">
        <v>139</v>
      </c>
    </row>
    <row r="35" spans="2:29" ht="10.5" customHeight="1">
      <c r="B35" s="49" t="s">
        <v>140</v>
      </c>
      <c r="C35" s="51" t="s">
        <v>141</v>
      </c>
      <c r="D35" s="80" t="s">
        <v>137</v>
      </c>
      <c r="E35" s="82" t="s">
        <v>77</v>
      </c>
      <c r="F35" s="190">
        <v>6384</v>
      </c>
      <c r="G35" s="127">
        <v>357.5</v>
      </c>
      <c r="H35" s="127">
        <v>30</v>
      </c>
      <c r="I35" s="127">
        <v>153.2</v>
      </c>
      <c r="J35" s="127">
        <v>56</v>
      </c>
      <c r="K35" s="127">
        <v>0</v>
      </c>
      <c r="L35" s="127">
        <v>24</v>
      </c>
      <c r="M35" s="127">
        <v>0</v>
      </c>
      <c r="N35" s="127">
        <v>24</v>
      </c>
      <c r="O35" s="283">
        <f>Q35</f>
        <v>0</v>
      </c>
      <c r="P35" s="127">
        <v>24</v>
      </c>
      <c r="Q35" s="283">
        <f>S35</f>
        <v>0</v>
      </c>
      <c r="R35" s="127">
        <v>24</v>
      </c>
      <c r="S35" s="283">
        <f>U35</f>
        <v>0</v>
      </c>
      <c r="T35" s="283"/>
      <c r="U35" s="283">
        <f t="shared" si="7"/>
        <v>0</v>
      </c>
      <c r="V35" s="127">
        <f t="shared" si="6"/>
        <v>0</v>
      </c>
      <c r="W35" s="127"/>
      <c r="Z35" s="80">
        <v>0</v>
      </c>
      <c r="AA35" s="80">
        <v>0</v>
      </c>
      <c r="AB35" s="49" t="s">
        <v>140</v>
      </c>
      <c r="AC35" s="229" t="s">
        <v>141</v>
      </c>
    </row>
    <row r="36" spans="2:29" ht="10.5" customHeight="1">
      <c r="B36" s="49" t="s">
        <v>776</v>
      </c>
      <c r="C36" s="51" t="s">
        <v>1</v>
      </c>
      <c r="D36" s="223" t="s">
        <v>777</v>
      </c>
      <c r="E36" s="82" t="s">
        <v>232</v>
      </c>
      <c r="F36" s="190">
        <v>2620</v>
      </c>
      <c r="G36" s="127">
        <v>3930</v>
      </c>
      <c r="H36" s="127">
        <v>2835</v>
      </c>
      <c r="I36" s="127">
        <v>18340</v>
      </c>
      <c r="J36" s="127">
        <v>1500</v>
      </c>
      <c r="K36" s="127">
        <v>11790</v>
      </c>
      <c r="L36" s="127">
        <v>7000</v>
      </c>
      <c r="M36" s="127">
        <v>13100</v>
      </c>
      <c r="N36" s="127">
        <v>7000</v>
      </c>
      <c r="O36" s="283">
        <v>3956.2</v>
      </c>
      <c r="P36" s="127">
        <v>7000</v>
      </c>
      <c r="Q36" s="283">
        <v>2017.4</v>
      </c>
      <c r="R36" s="127">
        <v>7000</v>
      </c>
      <c r="S36" s="283">
        <f>U36</f>
        <v>0</v>
      </c>
      <c r="T36" s="283">
        <v>4500</v>
      </c>
      <c r="U36" s="283">
        <f t="shared" si="7"/>
        <v>0</v>
      </c>
      <c r="V36" s="127">
        <f t="shared" si="6"/>
        <v>0</v>
      </c>
      <c r="W36" s="127"/>
      <c r="Z36" s="80">
        <v>0</v>
      </c>
      <c r="AA36" s="127">
        <v>0</v>
      </c>
      <c r="AB36" s="49" t="s">
        <v>776</v>
      </c>
      <c r="AC36" s="229" t="s">
        <v>1</v>
      </c>
    </row>
    <row r="37" spans="2:29" ht="9.75" customHeight="1">
      <c r="B37" s="49" t="s">
        <v>2</v>
      </c>
      <c r="C37" s="51" t="s">
        <v>135</v>
      </c>
      <c r="D37" s="80" t="s">
        <v>266</v>
      </c>
      <c r="E37" s="82" t="s">
        <v>491</v>
      </c>
      <c r="F37" s="190">
        <v>1</v>
      </c>
      <c r="G37" s="127">
        <v>11630.3</v>
      </c>
      <c r="H37" s="127"/>
      <c r="I37" s="127">
        <v>12503.5</v>
      </c>
      <c r="J37" s="127"/>
      <c r="K37" s="127">
        <v>8694.8</v>
      </c>
      <c r="L37" s="127"/>
      <c r="M37" s="127">
        <v>7669.6</v>
      </c>
      <c r="N37" s="127"/>
      <c r="O37" s="283">
        <v>11685.2</v>
      </c>
      <c r="P37" s="127"/>
      <c r="Q37" s="283">
        <v>17827.1</v>
      </c>
      <c r="R37" s="127"/>
      <c r="S37" s="283">
        <v>18383.3</v>
      </c>
      <c r="T37" s="283"/>
      <c r="U37" s="283">
        <v>1155</v>
      </c>
      <c r="V37" s="127">
        <v>2340</v>
      </c>
      <c r="W37" s="127">
        <f>V37/U37*100</f>
        <v>202.59740259740258</v>
      </c>
      <c r="Z37" s="80">
        <v>2657</v>
      </c>
      <c r="AA37" s="127">
        <v>33225.5</v>
      </c>
      <c r="AB37" s="49" t="s">
        <v>2</v>
      </c>
      <c r="AC37" s="229" t="s">
        <v>135</v>
      </c>
    </row>
    <row r="38" spans="2:29" ht="10.5" customHeight="1">
      <c r="B38" s="49" t="s">
        <v>3</v>
      </c>
      <c r="C38" s="51" t="s">
        <v>5</v>
      </c>
      <c r="D38" s="80" t="s">
        <v>4</v>
      </c>
      <c r="E38" s="82" t="s">
        <v>78</v>
      </c>
      <c r="F38" s="190">
        <v>245200</v>
      </c>
      <c r="G38" s="127">
        <v>5271.8</v>
      </c>
      <c r="H38" s="127">
        <v>73</v>
      </c>
      <c r="I38" s="127">
        <v>10298.4</v>
      </c>
      <c r="J38" s="127">
        <v>21.5</v>
      </c>
      <c r="K38" s="127">
        <v>24029.6</v>
      </c>
      <c r="L38" s="127">
        <v>42</v>
      </c>
      <c r="M38" s="127">
        <v>35063.6</v>
      </c>
      <c r="N38" s="127">
        <v>42</v>
      </c>
      <c r="O38" s="283">
        <v>34328</v>
      </c>
      <c r="P38" s="127">
        <v>42</v>
      </c>
      <c r="Q38" s="283">
        <v>50020.8</v>
      </c>
      <c r="R38" s="127">
        <v>42</v>
      </c>
      <c r="S38" s="283">
        <v>15692.8</v>
      </c>
      <c r="T38" s="283">
        <f>AA38*G38/1000</f>
        <v>36.9026</v>
      </c>
      <c r="U38" s="283">
        <f>Z38*F38/1000</f>
        <v>980.8</v>
      </c>
      <c r="V38" s="127">
        <f>F38*AA38/1000</f>
        <v>1716.4</v>
      </c>
      <c r="W38" s="127">
        <f>V38/U38*100</f>
        <v>175.00000000000003</v>
      </c>
      <c r="Z38" s="80">
        <v>4</v>
      </c>
      <c r="AA38" s="80">
        <v>7</v>
      </c>
      <c r="AB38" s="49" t="s">
        <v>3</v>
      </c>
      <c r="AC38" s="229" t="s">
        <v>5</v>
      </c>
    </row>
    <row r="39" spans="2:29" ht="10.5" customHeight="1">
      <c r="B39" s="49" t="s">
        <v>505</v>
      </c>
      <c r="C39" s="51" t="s">
        <v>621</v>
      </c>
      <c r="D39" s="223" t="s">
        <v>296</v>
      </c>
      <c r="E39" s="82" t="s">
        <v>656</v>
      </c>
      <c r="F39" s="190">
        <v>15000</v>
      </c>
      <c r="G39" s="127">
        <v>3645</v>
      </c>
      <c r="H39" s="127">
        <v>259</v>
      </c>
      <c r="I39" s="127">
        <v>285</v>
      </c>
      <c r="J39" s="127">
        <v>243</v>
      </c>
      <c r="K39" s="127">
        <v>2250</v>
      </c>
      <c r="L39" s="127">
        <v>19</v>
      </c>
      <c r="M39" s="127">
        <v>0</v>
      </c>
      <c r="N39" s="127">
        <v>19</v>
      </c>
      <c r="O39" s="283">
        <f>Q39</f>
        <v>0</v>
      </c>
      <c r="P39" s="127">
        <v>19</v>
      </c>
      <c r="Q39" s="283">
        <f>S39</f>
        <v>0</v>
      </c>
      <c r="R39" s="127">
        <v>19</v>
      </c>
      <c r="S39" s="283">
        <f>U39</f>
        <v>0</v>
      </c>
      <c r="T39" s="283">
        <v>150</v>
      </c>
      <c r="U39" s="283">
        <f t="shared" si="7"/>
        <v>0</v>
      </c>
      <c r="V39" s="127">
        <f t="shared" si="6"/>
        <v>0</v>
      </c>
      <c r="W39" s="127"/>
      <c r="Z39" s="80">
        <v>0</v>
      </c>
      <c r="AA39" s="80">
        <v>0</v>
      </c>
      <c r="AB39" s="49" t="s">
        <v>505</v>
      </c>
      <c r="AC39" s="229" t="s">
        <v>621</v>
      </c>
    </row>
    <row r="40" spans="2:29" ht="10.5" customHeight="1">
      <c r="B40" s="49" t="s">
        <v>622</v>
      </c>
      <c r="C40" s="51" t="s">
        <v>672</v>
      </c>
      <c r="D40" s="223" t="s">
        <v>296</v>
      </c>
      <c r="E40" s="82" t="s">
        <v>656</v>
      </c>
      <c r="F40" s="190">
        <v>10000</v>
      </c>
      <c r="G40" s="127">
        <v>300</v>
      </c>
      <c r="H40" s="127">
        <v>153</v>
      </c>
      <c r="I40" s="127">
        <v>0</v>
      </c>
      <c r="J40" s="127">
        <v>30</v>
      </c>
      <c r="K40" s="127">
        <v>280</v>
      </c>
      <c r="L40" s="127"/>
      <c r="M40" s="127">
        <v>250</v>
      </c>
      <c r="N40" s="127"/>
      <c r="O40" s="283">
        <f>Q40</f>
        <v>0</v>
      </c>
      <c r="P40" s="127"/>
      <c r="Q40" s="283">
        <f>S40</f>
        <v>0</v>
      </c>
      <c r="R40" s="127"/>
      <c r="S40" s="283">
        <f>U40</f>
        <v>0</v>
      </c>
      <c r="T40" s="283">
        <v>28</v>
      </c>
      <c r="U40" s="283">
        <f t="shared" si="7"/>
        <v>0</v>
      </c>
      <c r="V40" s="127">
        <f t="shared" si="6"/>
        <v>0</v>
      </c>
      <c r="W40" s="127"/>
      <c r="Z40" s="80">
        <v>0</v>
      </c>
      <c r="AA40" s="80">
        <v>0</v>
      </c>
      <c r="AB40" s="49" t="s">
        <v>622</v>
      </c>
      <c r="AC40" s="229" t="s">
        <v>672</v>
      </c>
    </row>
    <row r="41" spans="2:29" ht="10.5" customHeight="1">
      <c r="B41" s="49" t="s">
        <v>443</v>
      </c>
      <c r="C41" s="51" t="s">
        <v>444</v>
      </c>
      <c r="D41" s="80" t="s">
        <v>377</v>
      </c>
      <c r="E41" s="82" t="s">
        <v>654</v>
      </c>
      <c r="F41" s="190">
        <v>22000</v>
      </c>
      <c r="G41" s="127"/>
      <c r="H41" s="127"/>
      <c r="I41" s="127"/>
      <c r="J41" s="127"/>
      <c r="K41" s="127"/>
      <c r="L41" s="127"/>
      <c r="M41" s="127"/>
      <c r="N41" s="127"/>
      <c r="O41" s="283">
        <f>Q41</f>
        <v>0</v>
      </c>
      <c r="P41" s="127"/>
      <c r="Q41" s="283">
        <f>S41</f>
        <v>0</v>
      </c>
      <c r="R41" s="127"/>
      <c r="S41" s="283">
        <f>U41</f>
        <v>0</v>
      </c>
      <c r="T41" s="283"/>
      <c r="U41" s="283">
        <f t="shared" si="7"/>
        <v>0</v>
      </c>
      <c r="V41" s="127">
        <f t="shared" si="6"/>
        <v>0</v>
      </c>
      <c r="W41" s="127"/>
      <c r="AB41" s="49" t="s">
        <v>443</v>
      </c>
      <c r="AC41" s="229" t="s">
        <v>444</v>
      </c>
    </row>
    <row r="42" spans="2:29" ht="10.5" customHeight="1">
      <c r="B42" s="236" t="s">
        <v>427</v>
      </c>
      <c r="C42" s="51" t="s">
        <v>429</v>
      </c>
      <c r="D42" s="233" t="s">
        <v>428</v>
      </c>
      <c r="E42" s="82" t="s">
        <v>734</v>
      </c>
      <c r="F42" s="190">
        <v>23700</v>
      </c>
      <c r="G42" s="127">
        <v>488.2</v>
      </c>
      <c r="H42" s="127">
        <v>25.5</v>
      </c>
      <c r="I42" s="127">
        <v>327.1</v>
      </c>
      <c r="J42" s="127">
        <v>20.6</v>
      </c>
      <c r="K42" s="127">
        <v>383.9</v>
      </c>
      <c r="L42" s="127">
        <v>13.8</v>
      </c>
      <c r="M42" s="127">
        <v>383.9</v>
      </c>
      <c r="N42" s="127">
        <v>13.8</v>
      </c>
      <c r="O42" s="283">
        <v>393.4</v>
      </c>
      <c r="P42" s="127">
        <v>13.8</v>
      </c>
      <c r="Q42" s="283">
        <v>298.6</v>
      </c>
      <c r="R42" s="127">
        <v>13.8</v>
      </c>
      <c r="S42" s="283">
        <v>474</v>
      </c>
      <c r="T42" s="283">
        <v>16.2</v>
      </c>
      <c r="U42" s="283">
        <f t="shared" si="7"/>
        <v>139.83</v>
      </c>
      <c r="V42" s="127">
        <f t="shared" si="6"/>
        <v>137.46</v>
      </c>
      <c r="W42" s="127">
        <f>V42/U42*100</f>
        <v>98.3050847457627</v>
      </c>
      <c r="Z42" s="80">
        <v>5.9</v>
      </c>
      <c r="AA42" s="80">
        <v>5.8</v>
      </c>
      <c r="AB42" s="236" t="s">
        <v>427</v>
      </c>
      <c r="AC42" s="229" t="s">
        <v>429</v>
      </c>
    </row>
    <row r="43" spans="2:29" ht="10.5" customHeight="1">
      <c r="B43" s="49" t="s">
        <v>430</v>
      </c>
      <c r="C43" s="51" t="s">
        <v>673</v>
      </c>
      <c r="D43" s="223" t="s">
        <v>231</v>
      </c>
      <c r="E43" s="82" t="s">
        <v>228</v>
      </c>
      <c r="F43" s="190">
        <v>800</v>
      </c>
      <c r="G43" s="127"/>
      <c r="H43" s="127"/>
      <c r="I43" s="127"/>
      <c r="J43" s="127"/>
      <c r="K43" s="127"/>
      <c r="L43" s="127"/>
      <c r="M43" s="127"/>
      <c r="N43" s="127"/>
      <c r="O43" s="283">
        <f>Q43</f>
        <v>0</v>
      </c>
      <c r="P43" s="127"/>
      <c r="Q43" s="283">
        <f>S43</f>
        <v>0</v>
      </c>
      <c r="R43" s="127"/>
      <c r="S43" s="283">
        <f>U43</f>
        <v>0</v>
      </c>
      <c r="T43" s="283"/>
      <c r="U43" s="283">
        <f t="shared" si="7"/>
        <v>0</v>
      </c>
      <c r="V43" s="127">
        <f t="shared" si="6"/>
        <v>0</v>
      </c>
      <c r="W43" s="127"/>
      <c r="AA43" s="127"/>
      <c r="AB43" s="49" t="s">
        <v>430</v>
      </c>
      <c r="AC43" s="229" t="s">
        <v>673</v>
      </c>
    </row>
    <row r="44" spans="2:29" ht="11.25" customHeight="1">
      <c r="B44" s="49" t="s">
        <v>575</v>
      </c>
      <c r="C44" s="51" t="s">
        <v>675</v>
      </c>
      <c r="D44" s="80" t="s">
        <v>266</v>
      </c>
      <c r="E44" s="82" t="s">
        <v>491</v>
      </c>
      <c r="F44" s="190">
        <v>1</v>
      </c>
      <c r="G44" s="127"/>
      <c r="H44" s="127"/>
      <c r="I44" s="127"/>
      <c r="J44" s="127"/>
      <c r="K44" s="127"/>
      <c r="L44" s="127"/>
      <c r="M44" s="127">
        <v>0.2</v>
      </c>
      <c r="N44" s="127"/>
      <c r="O44" s="283">
        <v>0.3</v>
      </c>
      <c r="P44" s="127"/>
      <c r="Q44" s="283">
        <v>0.4</v>
      </c>
      <c r="R44" s="127"/>
      <c r="S44" s="283">
        <v>0.2</v>
      </c>
      <c r="T44" s="283"/>
      <c r="U44" s="283">
        <f t="shared" si="7"/>
        <v>0</v>
      </c>
      <c r="V44" s="127">
        <f t="shared" si="6"/>
        <v>0</v>
      </c>
      <c r="W44" s="127"/>
      <c r="AB44" s="49" t="s">
        <v>674</v>
      </c>
      <c r="AC44" s="229" t="s">
        <v>675</v>
      </c>
    </row>
    <row r="45" spans="2:29" ht="10.5" customHeight="1">
      <c r="B45" s="237" t="s">
        <v>691</v>
      </c>
      <c r="C45" s="51" t="s">
        <v>56</v>
      </c>
      <c r="D45" s="223" t="s">
        <v>692</v>
      </c>
      <c r="E45" s="82" t="s">
        <v>693</v>
      </c>
      <c r="F45" s="190">
        <v>250</v>
      </c>
      <c r="G45" s="127"/>
      <c r="H45" s="127"/>
      <c r="I45" s="127"/>
      <c r="J45" s="127"/>
      <c r="K45" s="127">
        <v>29.9</v>
      </c>
      <c r="L45" s="127"/>
      <c r="M45" s="127">
        <v>36.1</v>
      </c>
      <c r="N45" s="127"/>
      <c r="O45" s="283">
        <v>29.9</v>
      </c>
      <c r="P45" s="127"/>
      <c r="Q45" s="283">
        <v>36.6</v>
      </c>
      <c r="R45" s="127"/>
      <c r="S45" s="283">
        <v>50.9</v>
      </c>
      <c r="T45" s="283">
        <v>119.4</v>
      </c>
      <c r="U45" s="283">
        <f t="shared" si="7"/>
        <v>7.425</v>
      </c>
      <c r="V45" s="127">
        <f t="shared" si="6"/>
        <v>9.7</v>
      </c>
      <c r="W45" s="127">
        <f>V45/U45*100</f>
        <v>130.63973063973063</v>
      </c>
      <c r="Z45" s="127">
        <v>29.7</v>
      </c>
      <c r="AA45" s="127">
        <v>38.8</v>
      </c>
      <c r="AB45" s="237" t="s">
        <v>691</v>
      </c>
      <c r="AC45" s="229" t="s">
        <v>676</v>
      </c>
    </row>
    <row r="46" spans="2:29" ht="10.5" customHeight="1">
      <c r="B46" s="237" t="s">
        <v>386</v>
      </c>
      <c r="C46" s="51"/>
      <c r="D46" s="223" t="s">
        <v>695</v>
      </c>
      <c r="E46" s="82" t="s">
        <v>693</v>
      </c>
      <c r="F46" s="190">
        <v>297</v>
      </c>
      <c r="G46" s="127"/>
      <c r="I46" s="127"/>
      <c r="J46" s="127"/>
      <c r="K46" s="127">
        <v>30.4</v>
      </c>
      <c r="L46" s="127"/>
      <c r="M46" s="127">
        <v>35.3</v>
      </c>
      <c r="N46" s="127"/>
      <c r="O46" s="283">
        <v>30.4</v>
      </c>
      <c r="P46" s="127"/>
      <c r="Q46" s="283">
        <v>37.3</v>
      </c>
      <c r="R46" s="127"/>
      <c r="S46" s="283">
        <v>29.7</v>
      </c>
      <c r="T46" s="283">
        <v>102.5</v>
      </c>
      <c r="U46" s="283">
        <f t="shared" si="7"/>
        <v>7.128</v>
      </c>
      <c r="V46" s="127">
        <f t="shared" si="6"/>
        <v>8.553600000000001</v>
      </c>
      <c r="W46" s="127">
        <f>V46/U46*100</f>
        <v>120.00000000000001</v>
      </c>
      <c r="Z46" s="127">
        <v>24</v>
      </c>
      <c r="AA46" s="80">
        <v>28.8</v>
      </c>
      <c r="AB46" s="237" t="s">
        <v>144</v>
      </c>
      <c r="AC46" s="229"/>
    </row>
    <row r="47" spans="2:29" ht="11.25" customHeight="1">
      <c r="B47" s="49" t="s">
        <v>120</v>
      </c>
      <c r="C47" s="174" t="s">
        <v>677</v>
      </c>
      <c r="D47" s="189"/>
      <c r="E47" s="81"/>
      <c r="F47" s="230"/>
      <c r="G47" s="81">
        <f>SUM(G30:G44)</f>
        <v>84938.1</v>
      </c>
      <c r="H47" s="81"/>
      <c r="I47" s="81">
        <f>SUM(I30:I44)</f>
        <v>109086.40000000001</v>
      </c>
      <c r="J47" s="81"/>
      <c r="K47" s="231">
        <f>SUM(K30:K44)</f>
        <v>120978.59999999998</v>
      </c>
      <c r="L47" s="231"/>
      <c r="M47" s="231">
        <f>SUM(M30:M45)</f>
        <v>128449.8</v>
      </c>
      <c r="N47" s="231"/>
      <c r="O47" s="231">
        <f>SUM(O30:O45)</f>
        <v>124248.89999999998</v>
      </c>
      <c r="P47" s="231"/>
      <c r="Q47" s="231">
        <f>SUM(Q30:Q46)</f>
        <v>144700.19999999998</v>
      </c>
      <c r="R47" s="231"/>
      <c r="S47" s="231">
        <f>SUM(S30:S46)</f>
        <v>106085.59999999999</v>
      </c>
      <c r="T47" s="231">
        <f>SUM(T30:T46)</f>
        <v>7326.902599999999</v>
      </c>
      <c r="U47" s="231">
        <f>SUM(U30:U46)</f>
        <v>17717.683</v>
      </c>
      <c r="V47" s="231">
        <f>SUM(V30:V46)</f>
        <v>21128.6136</v>
      </c>
      <c r="W47" s="231">
        <f>V47/U47*100</f>
        <v>119.25156127920337</v>
      </c>
      <c r="AB47" s="49" t="s">
        <v>120</v>
      </c>
      <c r="AC47" s="229" t="s">
        <v>677</v>
      </c>
    </row>
    <row r="48" spans="2:29" ht="10.5">
      <c r="B48" s="98" t="s">
        <v>678</v>
      </c>
      <c r="C48" s="177" t="s">
        <v>289</v>
      </c>
      <c r="D48" s="113"/>
      <c r="E48" s="101"/>
      <c r="F48" s="224"/>
      <c r="G48" s="208">
        <f>G19+G28+G47</f>
        <v>455608</v>
      </c>
      <c r="H48" s="208"/>
      <c r="I48" s="208">
        <f>I19+I28+I47</f>
        <v>328412.9</v>
      </c>
      <c r="J48" s="208"/>
      <c r="K48" s="208">
        <f>SUM(K19,K28,K47)</f>
        <v>259264.3</v>
      </c>
      <c r="L48" s="208"/>
      <c r="M48" s="208">
        <f>SUM(M19,M28,M47)</f>
        <v>337140.3</v>
      </c>
      <c r="N48" s="208"/>
      <c r="O48" s="208">
        <f>SUM(O19,O28,O47)</f>
        <v>1557022.9999999998</v>
      </c>
      <c r="P48" s="208"/>
      <c r="Q48" s="208">
        <f>SUM(Q19,Q28,Q47)</f>
        <v>2019379.2</v>
      </c>
      <c r="R48" s="208"/>
      <c r="S48" s="208">
        <f>SUM(S19,S28,S47)</f>
        <v>2476300.9</v>
      </c>
      <c r="T48" s="208"/>
      <c r="U48" s="208">
        <f>SUM(U19,U28,U47)</f>
        <v>63615.032999999996</v>
      </c>
      <c r="V48" s="208">
        <f>SUM(V19,V28,V47)</f>
        <v>68590.8736</v>
      </c>
      <c r="W48" s="208">
        <f>V48/U48*100</f>
        <v>107.82179991952532</v>
      </c>
      <c r="AB48" s="98" t="s">
        <v>678</v>
      </c>
      <c r="AC48" s="234" t="s">
        <v>289</v>
      </c>
    </row>
    <row r="49" spans="2:6" ht="11.25" customHeight="1">
      <c r="B49" s="54"/>
      <c r="F49" s="80" t="s">
        <v>431</v>
      </c>
    </row>
    <row r="50" spans="2:6" ht="10.5" customHeight="1">
      <c r="B50" s="54"/>
      <c r="F50" s="82" t="s">
        <v>432</v>
      </c>
    </row>
    <row r="51" ht="10.5">
      <c r="B51" s="54"/>
    </row>
    <row r="52" spans="2:14" ht="12.75" customHeight="1">
      <c r="B52" s="54"/>
      <c r="K52" s="80" t="s">
        <v>529</v>
      </c>
      <c r="M52" s="235"/>
      <c r="N52" s="235"/>
    </row>
    <row r="53" spans="1:28" ht="10.5">
      <c r="A53" s="96"/>
      <c r="B53" s="151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AB53" s="78"/>
    </row>
    <row r="54" spans="2:13" ht="10.5">
      <c r="B54" s="54"/>
      <c r="M54" s="80" t="s">
        <v>529</v>
      </c>
    </row>
    <row r="55" spans="2:28" ht="10.5">
      <c r="B55" s="151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AB55" s="78"/>
    </row>
    <row r="56" ht="10.5">
      <c r="B56" s="54"/>
    </row>
    <row r="57" ht="10.5">
      <c r="B57" s="54"/>
    </row>
    <row r="58" ht="10.5">
      <c r="B58" s="54"/>
    </row>
    <row r="59" ht="10.5">
      <c r="B59" s="54"/>
    </row>
    <row r="60" ht="10.5">
      <c r="B60" s="54"/>
    </row>
    <row r="61" ht="10.5">
      <c r="B61" s="54"/>
    </row>
    <row r="62" ht="10.5">
      <c r="B62" s="54"/>
    </row>
    <row r="63" ht="10.5">
      <c r="B63" s="54"/>
    </row>
    <row r="64" ht="10.5">
      <c r="B64" s="54"/>
    </row>
    <row r="65" ht="10.5">
      <c r="B65" s="54"/>
    </row>
    <row r="66" ht="10.5">
      <c r="B66" s="54"/>
    </row>
    <row r="67" ht="10.5">
      <c r="B67" s="54"/>
    </row>
    <row r="68" ht="10.5">
      <c r="B68" s="54"/>
    </row>
    <row r="69" ht="10.5">
      <c r="B69" s="54"/>
    </row>
    <row r="70" ht="10.5">
      <c r="B70" s="54"/>
    </row>
    <row r="71" ht="10.5">
      <c r="B71" s="54"/>
    </row>
    <row r="72" ht="10.5">
      <c r="B72" s="54"/>
    </row>
    <row r="73" ht="10.5">
      <c r="B73" s="54"/>
    </row>
    <row r="74" ht="10.5">
      <c r="B74" s="54"/>
    </row>
    <row r="75" ht="10.5">
      <c r="B75" s="54"/>
    </row>
    <row r="76" ht="10.5">
      <c r="B76" s="54"/>
    </row>
    <row r="77" ht="10.5">
      <c r="B77" s="54"/>
    </row>
    <row r="78" ht="10.5">
      <c r="B78" s="54"/>
    </row>
    <row r="79" ht="10.5">
      <c r="B79" s="54"/>
    </row>
    <row r="80" ht="10.5">
      <c r="B80" s="54"/>
    </row>
    <row r="81" ht="10.5">
      <c r="B81" s="54"/>
    </row>
    <row r="82" ht="10.5">
      <c r="B82" s="54"/>
    </row>
    <row r="83" ht="10.5">
      <c r="B83" s="54"/>
    </row>
    <row r="84" ht="10.5">
      <c r="B84" s="54"/>
    </row>
    <row r="85" ht="10.5">
      <c r="B85" s="54"/>
    </row>
    <row r="86" ht="10.5">
      <c r="B86" s="54"/>
    </row>
    <row r="87" ht="10.5">
      <c r="B87" s="54"/>
    </row>
    <row r="88" ht="10.5">
      <c r="B88" s="54"/>
    </row>
    <row r="89" ht="10.5">
      <c r="B89" s="54"/>
    </row>
    <row r="90" ht="10.5">
      <c r="B90" s="54"/>
    </row>
    <row r="91" ht="10.5">
      <c r="B91" s="54"/>
    </row>
    <row r="92" ht="10.5">
      <c r="B92" s="54"/>
    </row>
    <row r="93" ht="10.5">
      <c r="B93" s="54"/>
    </row>
    <row r="94" ht="10.5">
      <c r="B94" s="54"/>
    </row>
    <row r="95" ht="10.5">
      <c r="B95" s="54"/>
    </row>
    <row r="96" ht="10.5">
      <c r="B96" s="54"/>
    </row>
    <row r="97" ht="10.5">
      <c r="B97" s="54"/>
    </row>
    <row r="98" ht="10.5">
      <c r="B98" s="54"/>
    </row>
    <row r="99" ht="10.5">
      <c r="B99" s="54"/>
    </row>
    <row r="100" ht="10.5">
      <c r="B100" s="54"/>
    </row>
    <row r="101" ht="10.5">
      <c r="B101" s="54"/>
    </row>
    <row r="102" ht="10.5">
      <c r="B102" s="54"/>
    </row>
    <row r="103" ht="10.5">
      <c r="B103" s="54"/>
    </row>
    <row r="104" ht="10.5">
      <c r="B104" s="54"/>
    </row>
    <row r="105" ht="10.5">
      <c r="B105" s="54"/>
    </row>
    <row r="106" ht="10.5">
      <c r="B106" s="54"/>
    </row>
    <row r="107" ht="10.5">
      <c r="B107" s="54"/>
    </row>
    <row r="108" ht="10.5">
      <c r="B108" s="54"/>
    </row>
    <row r="109" ht="10.5">
      <c r="B109" s="54"/>
    </row>
    <row r="110" ht="10.5">
      <c r="B110" s="54"/>
    </row>
    <row r="111" ht="10.5">
      <c r="B111" s="54"/>
    </row>
    <row r="112" ht="10.5">
      <c r="B112" s="54"/>
    </row>
    <row r="113" ht="10.5">
      <c r="B113" s="54"/>
    </row>
    <row r="114" ht="10.5">
      <c r="B114" s="54"/>
    </row>
    <row r="115" ht="10.5">
      <c r="B115" s="54"/>
    </row>
    <row r="116" ht="10.5">
      <c r="B116" s="54"/>
    </row>
    <row r="117" ht="10.5">
      <c r="B117" s="54"/>
    </row>
    <row r="118" ht="10.5">
      <c r="B118" s="54"/>
    </row>
    <row r="119" ht="10.5">
      <c r="B119" s="54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&amp;R&amp;8&amp;UÁ¿ëýã 10. Àæ ¿éëäâýð</oddHeader>
    <oddFooter>&amp;R&amp;18 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7"/>
  <sheetViews>
    <sheetView zoomScalePageLayoutView="0" workbookViewId="0" topLeftCell="A1">
      <selection activeCell="A1" sqref="A1:P39"/>
    </sheetView>
  </sheetViews>
  <sheetFormatPr defaultColWidth="9.00390625" defaultRowHeight="12.75"/>
  <cols>
    <col min="1" max="1" width="4.75390625" style="80" customWidth="1"/>
    <col min="2" max="2" width="6.375" style="80" customWidth="1"/>
    <col min="3" max="3" width="7.75390625" style="80" customWidth="1"/>
    <col min="4" max="5" width="8.375" style="80" customWidth="1"/>
    <col min="6" max="6" width="8.75390625" style="80" customWidth="1"/>
    <col min="7" max="7" width="10.125" style="80" customWidth="1"/>
    <col min="8" max="8" width="12.00390625" style="80" customWidth="1"/>
    <col min="9" max="9" width="7.75390625" style="80" customWidth="1"/>
    <col min="10" max="10" width="5.25390625" style="80" customWidth="1"/>
    <col min="11" max="11" width="9.875" style="80" customWidth="1"/>
    <col min="12" max="12" width="8.375" style="80" customWidth="1"/>
    <col min="13" max="13" width="8.00390625" style="80" customWidth="1"/>
    <col min="14" max="14" width="9.25390625" style="80" customWidth="1"/>
    <col min="15" max="15" width="7.875" style="80" customWidth="1"/>
    <col min="16" max="16" width="12.75390625" style="80" customWidth="1"/>
    <col min="17" max="17" width="12.375" style="80" customWidth="1"/>
    <col min="18" max="18" width="8.75390625" style="80" customWidth="1"/>
    <col min="19" max="19" width="7.875" style="80" customWidth="1"/>
    <col min="20" max="20" width="8.375" style="80" customWidth="1"/>
    <col min="21" max="23" width="5.25390625" style="80" customWidth="1"/>
    <col min="24" max="24" width="8.375" style="80" customWidth="1"/>
    <col min="25" max="25" width="8.75390625" style="80" customWidth="1"/>
    <col min="26" max="26" width="5.125" style="80" customWidth="1"/>
    <col min="27" max="27" width="5.25390625" style="80" customWidth="1"/>
    <col min="28" max="28" width="6.25390625" style="80" customWidth="1"/>
    <col min="29" max="29" width="5.00390625" style="80" customWidth="1"/>
    <col min="30" max="30" width="5.125" style="80" customWidth="1"/>
    <col min="31" max="31" width="4.75390625" style="80" customWidth="1"/>
    <col min="32" max="32" width="4.875" style="80" customWidth="1"/>
    <col min="33" max="33" width="3.875" style="80" customWidth="1"/>
    <col min="34" max="34" width="4.75390625" style="80" customWidth="1"/>
    <col min="35" max="35" width="4.125" style="80" customWidth="1"/>
    <col min="36" max="36" width="4.75390625" style="80" customWidth="1"/>
    <col min="37" max="37" width="4.25390625" style="80" customWidth="1"/>
    <col min="38" max="38" width="4.375" style="80" customWidth="1"/>
    <col min="39" max="40" width="4.875" style="80" customWidth="1"/>
    <col min="41" max="42" width="4.125" style="80" customWidth="1"/>
    <col min="43" max="43" width="3.375" style="80" customWidth="1"/>
    <col min="44" max="44" width="4.875" style="80" customWidth="1"/>
    <col min="45" max="45" width="4.375" style="80" customWidth="1"/>
    <col min="46" max="46" width="4.875" style="80" customWidth="1"/>
    <col min="47" max="47" width="3.75390625" style="80" customWidth="1"/>
    <col min="48" max="48" width="5.00390625" style="80" customWidth="1"/>
    <col min="49" max="49" width="4.375" style="80" customWidth="1"/>
    <col min="50" max="50" width="4.25390625" style="80" customWidth="1"/>
    <col min="51" max="51" width="5.75390625" style="80" customWidth="1"/>
    <col min="52" max="52" width="4.75390625" style="80" customWidth="1"/>
    <col min="53" max="53" width="5.375" style="80" customWidth="1"/>
    <col min="54" max="54" width="6.125" style="80" customWidth="1"/>
    <col min="55" max="55" width="6.00390625" style="80" customWidth="1"/>
    <col min="56" max="56" width="6.25390625" style="80" customWidth="1"/>
    <col min="57" max="57" width="6.375" style="80" customWidth="1"/>
    <col min="58" max="58" width="4.375" style="80" customWidth="1"/>
    <col min="59" max="59" width="5.125" style="80" customWidth="1"/>
    <col min="60" max="16384" width="9.125" style="80" customWidth="1"/>
  </cols>
  <sheetData>
    <row r="1" spans="18:42" ht="9"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</row>
    <row r="2" spans="6:18" ht="12">
      <c r="F2" s="733" t="s">
        <v>550</v>
      </c>
      <c r="G2" s="733"/>
      <c r="H2" s="733"/>
      <c r="I2" s="302"/>
      <c r="R2" s="127"/>
    </row>
    <row r="3" spans="6:50" ht="12">
      <c r="F3" s="735" t="s">
        <v>551</v>
      </c>
      <c r="G3" s="735"/>
      <c r="R3" s="127"/>
      <c r="AX3" s="83"/>
    </row>
    <row r="4" spans="3:52" ht="12.75">
      <c r="C4" s="160" t="s">
        <v>552</v>
      </c>
      <c r="D4" s="109"/>
      <c r="E4" s="109"/>
      <c r="F4" s="109"/>
      <c r="G4" s="109"/>
      <c r="K4" s="160" t="s">
        <v>456</v>
      </c>
      <c r="L4" s="117"/>
      <c r="M4" s="109"/>
      <c r="N4" s="109"/>
      <c r="O4" s="109"/>
      <c r="R4" s="127"/>
      <c r="AV4" s="83"/>
      <c r="AW4" s="83"/>
      <c r="AX4" s="83"/>
      <c r="AY4" s="83"/>
      <c r="AZ4" s="83"/>
    </row>
    <row r="5" spans="3:52" ht="12">
      <c r="C5" s="165" t="s">
        <v>455</v>
      </c>
      <c r="K5" s="165" t="s">
        <v>719</v>
      </c>
      <c r="L5" s="117"/>
      <c r="R5" s="127"/>
      <c r="AV5" s="83"/>
      <c r="AW5" s="83"/>
      <c r="AX5" s="83"/>
      <c r="AY5" s="83"/>
      <c r="AZ5" s="83"/>
    </row>
    <row r="6" spans="2:52" ht="12.75" customHeight="1">
      <c r="B6" s="85"/>
      <c r="C6" s="85"/>
      <c r="D6" s="85"/>
      <c r="R6" s="127"/>
      <c r="AV6" s="83"/>
      <c r="AW6" s="83"/>
      <c r="AX6" s="83"/>
      <c r="AY6" s="83"/>
      <c r="AZ6" s="83"/>
    </row>
    <row r="7" spans="1:60" ht="76.5" customHeight="1">
      <c r="A7" s="83"/>
      <c r="B7" s="266" t="s">
        <v>311</v>
      </c>
      <c r="C7" s="267" t="s">
        <v>44</v>
      </c>
      <c r="D7" s="263" t="s">
        <v>788</v>
      </c>
      <c r="E7" s="268" t="s">
        <v>789</v>
      </c>
      <c r="F7" s="263" t="s">
        <v>790</v>
      </c>
      <c r="G7" s="268" t="s">
        <v>9</v>
      </c>
      <c r="H7" s="264" t="s">
        <v>10</v>
      </c>
      <c r="I7" s="264" t="s">
        <v>811</v>
      </c>
      <c r="J7" s="83"/>
      <c r="K7" s="265" t="s">
        <v>604</v>
      </c>
      <c r="L7" s="220" t="s">
        <v>701</v>
      </c>
      <c r="M7" s="220" t="s">
        <v>702</v>
      </c>
      <c r="N7" s="220" t="s">
        <v>703</v>
      </c>
      <c r="O7" s="220" t="s">
        <v>704</v>
      </c>
      <c r="P7" s="264" t="s">
        <v>705</v>
      </c>
      <c r="Q7" s="83"/>
      <c r="R7" s="127"/>
      <c r="AV7" s="182"/>
      <c r="AW7" s="182"/>
      <c r="AX7" s="182"/>
      <c r="AY7" s="182"/>
      <c r="AZ7" s="182"/>
      <c r="BA7" s="260"/>
      <c r="BB7" s="260"/>
      <c r="BC7" s="260"/>
      <c r="BD7" s="260"/>
      <c r="BE7" s="260"/>
      <c r="BF7" s="260"/>
      <c r="BG7" s="260"/>
      <c r="BH7" s="260"/>
    </row>
    <row r="8" spans="2:52" ht="9">
      <c r="B8" s="80" t="s">
        <v>632</v>
      </c>
      <c r="C8" s="100" t="s">
        <v>563</v>
      </c>
      <c r="D8" s="152">
        <v>13</v>
      </c>
      <c r="E8" s="152">
        <v>3</v>
      </c>
      <c r="F8" s="153">
        <v>1521</v>
      </c>
      <c r="G8" s="152">
        <v>494</v>
      </c>
      <c r="H8" s="128">
        <f>G8/F8*100</f>
        <v>32.47863247863248</v>
      </c>
      <c r="I8" s="303">
        <f>Q8/R8*10000</f>
        <v>3.8240917782026767</v>
      </c>
      <c r="J8" s="83"/>
      <c r="K8" s="154" t="s">
        <v>7</v>
      </c>
      <c r="L8" s="157">
        <v>2282</v>
      </c>
      <c r="M8" s="157">
        <v>2262</v>
      </c>
      <c r="N8" s="157">
        <v>4</v>
      </c>
      <c r="O8" s="157">
        <v>53</v>
      </c>
      <c r="P8" s="155">
        <v>21</v>
      </c>
      <c r="Q8" s="80">
        <v>2</v>
      </c>
      <c r="R8" s="54">
        <v>5230</v>
      </c>
      <c r="AV8" s="83"/>
      <c r="AW8" s="83"/>
      <c r="AX8" s="83"/>
      <c r="AY8" s="83"/>
      <c r="AZ8" s="83"/>
    </row>
    <row r="9" spans="2:52" ht="9">
      <c r="B9" s="80" t="s">
        <v>633</v>
      </c>
      <c r="C9" s="100" t="s">
        <v>238</v>
      </c>
      <c r="D9" s="155">
        <v>13</v>
      </c>
      <c r="E9" s="155">
        <v>4</v>
      </c>
      <c r="F9" s="155">
        <v>1053</v>
      </c>
      <c r="G9" s="155">
        <v>765</v>
      </c>
      <c r="H9" s="128">
        <f>G9/F9*100</f>
        <v>72.64957264957265</v>
      </c>
      <c r="I9" s="303">
        <f aca="true" t="shared" si="0" ref="I9:I33">Q9/R9*10000</f>
        <v>0</v>
      </c>
      <c r="J9" s="83"/>
      <c r="K9" s="154" t="s">
        <v>716</v>
      </c>
      <c r="L9" s="157">
        <v>2038</v>
      </c>
      <c r="M9" s="157">
        <v>2033</v>
      </c>
      <c r="N9" s="157">
        <v>8</v>
      </c>
      <c r="O9" s="157">
        <v>50</v>
      </c>
      <c r="P9" s="155">
        <v>14</v>
      </c>
      <c r="R9" s="54">
        <v>3771</v>
      </c>
      <c r="AV9" s="83"/>
      <c r="AW9" s="83"/>
      <c r="AX9" s="83"/>
      <c r="AY9" s="83"/>
      <c r="AZ9" s="83"/>
    </row>
    <row r="10" spans="2:52" ht="9">
      <c r="B10" s="80" t="s">
        <v>634</v>
      </c>
      <c r="C10" s="100" t="s">
        <v>239</v>
      </c>
      <c r="D10" s="155">
        <v>13</v>
      </c>
      <c r="E10" s="155">
        <v>2</v>
      </c>
      <c r="F10" s="155">
        <v>1274</v>
      </c>
      <c r="G10" s="155">
        <v>351</v>
      </c>
      <c r="H10" s="128">
        <f>G10/F10*100</f>
        <v>27.55102040816326</v>
      </c>
      <c r="I10" s="303">
        <f t="shared" si="0"/>
        <v>67.23283793347487</v>
      </c>
      <c r="J10" s="83"/>
      <c r="K10" s="154" t="s">
        <v>752</v>
      </c>
      <c r="L10" s="155">
        <v>1905</v>
      </c>
      <c r="M10" s="155">
        <v>1908</v>
      </c>
      <c r="N10" s="155">
        <v>2</v>
      </c>
      <c r="O10" s="155">
        <v>47</v>
      </c>
      <c r="P10" s="155">
        <v>12</v>
      </c>
      <c r="Q10" s="80">
        <v>19</v>
      </c>
      <c r="R10" s="54">
        <v>2826</v>
      </c>
      <c r="AV10" s="83"/>
      <c r="AW10" s="83"/>
      <c r="AX10" s="83"/>
      <c r="AY10" s="83"/>
      <c r="AZ10" s="83"/>
    </row>
    <row r="11" spans="2:52" ht="9">
      <c r="B11" s="80" t="s">
        <v>635</v>
      </c>
      <c r="C11" s="100" t="s">
        <v>240</v>
      </c>
      <c r="D11" s="155">
        <v>20</v>
      </c>
      <c r="E11" s="155">
        <v>5</v>
      </c>
      <c r="F11" s="155">
        <v>1050</v>
      </c>
      <c r="G11" s="155">
        <v>211</v>
      </c>
      <c r="H11" s="128">
        <f>G11/F11*100</f>
        <v>20.095238095238095</v>
      </c>
      <c r="I11" s="303">
        <f t="shared" si="0"/>
        <v>0</v>
      </c>
      <c r="J11" s="83"/>
      <c r="K11" s="154" t="s">
        <v>699</v>
      </c>
      <c r="L11" s="155">
        <v>1648</v>
      </c>
      <c r="M11" s="155">
        <v>1648</v>
      </c>
      <c r="N11" s="155">
        <v>1</v>
      </c>
      <c r="O11" s="155">
        <v>39</v>
      </c>
      <c r="P11" s="155">
        <v>18</v>
      </c>
      <c r="R11" s="54">
        <v>5006</v>
      </c>
      <c r="AW11" s="83"/>
      <c r="AX11" s="83"/>
      <c r="AY11" s="83"/>
      <c r="AZ11" s="83"/>
    </row>
    <row r="12" spans="3:52" ht="9">
      <c r="C12" s="100"/>
      <c r="D12" s="156"/>
      <c r="E12" s="156"/>
      <c r="F12" s="156"/>
      <c r="G12" s="156"/>
      <c r="H12" s="128"/>
      <c r="I12" s="303"/>
      <c r="J12" s="83"/>
      <c r="K12" s="155" t="s">
        <v>513</v>
      </c>
      <c r="L12" s="155">
        <v>1546</v>
      </c>
      <c r="M12" s="155">
        <v>1545</v>
      </c>
      <c r="N12" s="155">
        <v>2</v>
      </c>
      <c r="O12" s="155">
        <v>28</v>
      </c>
      <c r="P12" s="155">
        <v>14</v>
      </c>
      <c r="R12" s="54"/>
      <c r="AW12" s="83"/>
      <c r="AX12" s="83"/>
      <c r="AY12" s="83"/>
      <c r="AZ12" s="83"/>
    </row>
    <row r="13" spans="2:52" ht="9">
      <c r="B13" s="80" t="s">
        <v>636</v>
      </c>
      <c r="C13" s="100" t="s">
        <v>241</v>
      </c>
      <c r="D13" s="155">
        <v>15</v>
      </c>
      <c r="E13" s="155">
        <v>4</v>
      </c>
      <c r="F13" s="155">
        <v>1407</v>
      </c>
      <c r="G13" s="155">
        <v>661</v>
      </c>
      <c r="H13" s="128">
        <f>G13/F13*100</f>
        <v>46.979388770433545</v>
      </c>
      <c r="I13" s="303">
        <f t="shared" si="0"/>
        <v>0</v>
      </c>
      <c r="J13" s="83"/>
      <c r="K13" s="155" t="s">
        <v>744</v>
      </c>
      <c r="L13" s="155">
        <v>1454</v>
      </c>
      <c r="M13" s="155">
        <v>1449</v>
      </c>
      <c r="N13" s="155">
        <v>3</v>
      </c>
      <c r="O13" s="155">
        <v>34</v>
      </c>
      <c r="P13" s="155">
        <v>5</v>
      </c>
      <c r="R13" s="54">
        <v>5711</v>
      </c>
      <c r="AW13" s="83"/>
      <c r="AX13" s="83"/>
      <c r="AY13" s="83"/>
      <c r="AZ13" s="83"/>
    </row>
    <row r="14" spans="2:52" ht="9">
      <c r="B14" s="80" t="s">
        <v>637</v>
      </c>
      <c r="C14" s="100" t="s">
        <v>242</v>
      </c>
      <c r="D14" s="155">
        <v>20</v>
      </c>
      <c r="E14" s="155">
        <v>6</v>
      </c>
      <c r="F14" s="155">
        <v>768</v>
      </c>
      <c r="G14" s="155"/>
      <c r="H14" s="128">
        <f>G14/F14*100</f>
        <v>0</v>
      </c>
      <c r="I14" s="303">
        <f t="shared" si="0"/>
        <v>0</v>
      </c>
      <c r="J14" s="83"/>
      <c r="K14" s="155" t="s">
        <v>154</v>
      </c>
      <c r="L14" s="155">
        <v>1556</v>
      </c>
      <c r="M14" s="155">
        <v>1549</v>
      </c>
      <c r="N14" s="155">
        <v>0</v>
      </c>
      <c r="O14" s="155">
        <v>26</v>
      </c>
      <c r="P14" s="155">
        <v>8</v>
      </c>
      <c r="R14" s="54">
        <v>5731</v>
      </c>
      <c r="AW14" s="83"/>
      <c r="AX14" s="83"/>
      <c r="AY14" s="83"/>
      <c r="AZ14" s="83"/>
    </row>
    <row r="15" spans="2:52" ht="9">
      <c r="B15" s="80" t="s">
        <v>353</v>
      </c>
      <c r="C15" s="100" t="s">
        <v>243</v>
      </c>
      <c r="D15" s="155">
        <v>13</v>
      </c>
      <c r="E15" s="155">
        <v>3</v>
      </c>
      <c r="F15" s="155">
        <v>1605</v>
      </c>
      <c r="G15" s="155">
        <v>139</v>
      </c>
      <c r="H15" s="128">
        <f>G15/F15*100</f>
        <v>8.660436137071652</v>
      </c>
      <c r="I15" s="303">
        <f t="shared" si="0"/>
        <v>12.071463061323032</v>
      </c>
      <c r="J15" s="83"/>
      <c r="K15" s="155" t="s">
        <v>287</v>
      </c>
      <c r="L15" s="155">
        <v>1742</v>
      </c>
      <c r="M15" s="155">
        <v>1741</v>
      </c>
      <c r="N15" s="155">
        <v>1</v>
      </c>
      <c r="O15" s="155">
        <v>31</v>
      </c>
      <c r="P15" s="155">
        <v>4</v>
      </c>
      <c r="Q15" s="80">
        <v>5</v>
      </c>
      <c r="R15" s="54">
        <v>4142</v>
      </c>
      <c r="AW15" s="83"/>
      <c r="AX15" s="83"/>
      <c r="AY15" s="83"/>
      <c r="AZ15" s="83"/>
    </row>
    <row r="16" spans="2:52" ht="9">
      <c r="B16" s="80" t="s">
        <v>354</v>
      </c>
      <c r="C16" s="100" t="s">
        <v>244</v>
      </c>
      <c r="D16" s="155">
        <v>13</v>
      </c>
      <c r="E16" s="155">
        <v>3</v>
      </c>
      <c r="F16" s="155">
        <v>1563</v>
      </c>
      <c r="G16" s="155">
        <v>725</v>
      </c>
      <c r="H16" s="128">
        <f>G16/F16*100</f>
        <v>46.38515674984005</v>
      </c>
      <c r="I16" s="303">
        <f t="shared" si="0"/>
        <v>5.1203277009728625</v>
      </c>
      <c r="J16" s="83"/>
      <c r="K16" s="155" t="s">
        <v>304</v>
      </c>
      <c r="L16" s="155">
        <v>1989</v>
      </c>
      <c r="M16" s="155">
        <v>1990</v>
      </c>
      <c r="N16" s="155">
        <v>0</v>
      </c>
      <c r="O16" s="155">
        <v>57</v>
      </c>
      <c r="P16" s="155">
        <v>6</v>
      </c>
      <c r="Q16" s="80">
        <v>2</v>
      </c>
      <c r="R16" s="54">
        <v>3906</v>
      </c>
      <c r="AW16" s="83"/>
      <c r="AX16" s="83"/>
      <c r="AY16" s="83"/>
      <c r="AZ16" s="83"/>
    </row>
    <row r="17" spans="4:52" ht="9">
      <c r="D17" s="156"/>
      <c r="E17" s="156"/>
      <c r="F17" s="156"/>
      <c r="G17" s="156"/>
      <c r="H17" s="128"/>
      <c r="I17" s="303"/>
      <c r="J17" s="83"/>
      <c r="K17" s="155" t="s">
        <v>802</v>
      </c>
      <c r="L17" s="155">
        <v>2045</v>
      </c>
      <c r="M17" s="155">
        <v>2049</v>
      </c>
      <c r="N17" s="155">
        <v>1</v>
      </c>
      <c r="O17" s="155">
        <v>53</v>
      </c>
      <c r="P17" s="155">
        <v>6</v>
      </c>
      <c r="Q17" s="80">
        <v>0</v>
      </c>
      <c r="R17" s="54"/>
      <c r="AV17" s="83"/>
      <c r="AW17" s="83"/>
      <c r="AX17" s="83"/>
      <c r="AY17" s="83"/>
      <c r="AZ17" s="83"/>
    </row>
    <row r="18" spans="2:52" ht="9">
      <c r="B18" s="80" t="s">
        <v>344</v>
      </c>
      <c r="C18" s="100" t="s">
        <v>245</v>
      </c>
      <c r="D18" s="155">
        <v>13</v>
      </c>
      <c r="E18" s="155">
        <v>3</v>
      </c>
      <c r="F18" s="155">
        <v>1853</v>
      </c>
      <c r="G18" s="155">
        <v>962</v>
      </c>
      <c r="H18" s="128">
        <f>G18/F18*100</f>
        <v>51.9158121964382</v>
      </c>
      <c r="I18" s="303">
        <f t="shared" si="0"/>
        <v>0</v>
      </c>
      <c r="J18" s="83"/>
      <c r="K18" s="261" t="s">
        <v>862</v>
      </c>
      <c r="L18" s="261">
        <v>1946</v>
      </c>
      <c r="M18" s="261">
        <v>1950</v>
      </c>
      <c r="N18" s="261">
        <v>1</v>
      </c>
      <c r="O18" s="261">
        <v>46</v>
      </c>
      <c r="P18" s="261">
        <v>7</v>
      </c>
      <c r="R18" s="54">
        <v>3732</v>
      </c>
      <c r="AV18" s="83"/>
      <c r="AW18" s="83"/>
      <c r="AX18" s="83"/>
      <c r="AY18" s="83"/>
      <c r="AZ18" s="83"/>
    </row>
    <row r="19" spans="2:75" ht="9">
      <c r="B19" s="80" t="s">
        <v>345</v>
      </c>
      <c r="C19" s="100" t="s">
        <v>246</v>
      </c>
      <c r="D19" s="155">
        <v>13</v>
      </c>
      <c r="E19" s="155">
        <v>3</v>
      </c>
      <c r="F19" s="155">
        <v>745</v>
      </c>
      <c r="G19" s="155">
        <v>180</v>
      </c>
      <c r="H19" s="128">
        <f>G19/F19*100</f>
        <v>24.161073825503358</v>
      </c>
      <c r="I19" s="303">
        <f t="shared" si="0"/>
        <v>2.67022696929239</v>
      </c>
      <c r="J19" s="83"/>
      <c r="K19" s="155" t="s">
        <v>798</v>
      </c>
      <c r="L19" s="155">
        <v>226</v>
      </c>
      <c r="M19" s="155">
        <v>230</v>
      </c>
      <c r="N19" s="155">
        <v>0</v>
      </c>
      <c r="O19" s="155">
        <v>6</v>
      </c>
      <c r="P19" s="155">
        <v>1</v>
      </c>
      <c r="Q19" s="83">
        <v>1</v>
      </c>
      <c r="R19" s="54">
        <v>3745</v>
      </c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</row>
    <row r="20" spans="2:52" ht="9">
      <c r="B20" s="80" t="s">
        <v>603</v>
      </c>
      <c r="C20" s="100" t="s">
        <v>247</v>
      </c>
      <c r="D20" s="155">
        <v>13</v>
      </c>
      <c r="E20" s="155">
        <v>3</v>
      </c>
      <c r="F20" s="155">
        <v>2009</v>
      </c>
      <c r="G20" s="155">
        <v>736</v>
      </c>
      <c r="H20" s="128">
        <f>G20/F20*100</f>
        <v>36.6351418616227</v>
      </c>
      <c r="I20" s="303">
        <f>Q20/R20*10000</f>
        <v>46.05263157894736</v>
      </c>
      <c r="J20" s="83"/>
      <c r="K20" s="261" t="s">
        <v>868</v>
      </c>
      <c r="L20" s="261">
        <v>368</v>
      </c>
      <c r="M20" s="261">
        <v>372</v>
      </c>
      <c r="N20" s="261">
        <v>0</v>
      </c>
      <c r="O20" s="261">
        <v>13</v>
      </c>
      <c r="P20" s="261">
        <v>1</v>
      </c>
      <c r="Q20" s="80">
        <v>14</v>
      </c>
      <c r="R20" s="54">
        <v>3040</v>
      </c>
      <c r="AV20" s="83"/>
      <c r="AW20" s="83"/>
      <c r="AX20" s="83"/>
      <c r="AY20" s="83"/>
      <c r="AZ20" s="83"/>
    </row>
    <row r="21" spans="2:52" ht="9">
      <c r="B21" s="80" t="s">
        <v>355</v>
      </c>
      <c r="C21" s="100" t="s">
        <v>248</v>
      </c>
      <c r="D21" s="155">
        <v>13</v>
      </c>
      <c r="E21" s="155">
        <v>2</v>
      </c>
      <c r="F21" s="155">
        <v>1266</v>
      </c>
      <c r="G21" s="155">
        <v>486</v>
      </c>
      <c r="H21" s="128">
        <f>G21/F21*100</f>
        <v>38.388625592417064</v>
      </c>
      <c r="I21" s="303">
        <f t="shared" si="0"/>
        <v>0</v>
      </c>
      <c r="J21" s="83"/>
      <c r="K21" s="155" t="s">
        <v>853</v>
      </c>
      <c r="L21" s="155">
        <v>173</v>
      </c>
      <c r="M21" s="155">
        <v>175</v>
      </c>
      <c r="N21" s="155">
        <v>0</v>
      </c>
      <c r="O21" s="155">
        <v>4</v>
      </c>
      <c r="P21" s="155">
        <v>1</v>
      </c>
      <c r="R21" s="54">
        <v>3021</v>
      </c>
      <c r="AV21" s="83"/>
      <c r="AW21" s="83"/>
      <c r="AX21" s="83"/>
      <c r="AY21" s="83"/>
      <c r="AZ21" s="83"/>
    </row>
    <row r="22" spans="3:52" ht="9">
      <c r="C22" s="100"/>
      <c r="D22" s="156"/>
      <c r="E22" s="156"/>
      <c r="F22" s="156"/>
      <c r="G22" s="156"/>
      <c r="H22" s="128"/>
      <c r="I22" s="303"/>
      <c r="J22" s="83"/>
      <c r="K22" s="261" t="s">
        <v>869</v>
      </c>
      <c r="L22" s="261">
        <v>309</v>
      </c>
      <c r="M22" s="261">
        <v>311</v>
      </c>
      <c r="N22" s="261">
        <v>0</v>
      </c>
      <c r="O22" s="261">
        <v>4</v>
      </c>
      <c r="P22" s="261">
        <v>3</v>
      </c>
      <c r="R22" s="54"/>
      <c r="AV22" s="83"/>
      <c r="AW22" s="83"/>
      <c r="AX22" s="83"/>
      <c r="AY22" s="83"/>
      <c r="AZ22" s="83"/>
    </row>
    <row r="23" spans="2:70" ht="9">
      <c r="B23" s="80" t="s">
        <v>356</v>
      </c>
      <c r="C23" s="100" t="s">
        <v>249</v>
      </c>
      <c r="D23" s="155">
        <v>12</v>
      </c>
      <c r="E23" s="155">
        <v>1</v>
      </c>
      <c r="F23" s="155">
        <v>520</v>
      </c>
      <c r="G23" s="155">
        <v>218</v>
      </c>
      <c r="H23" s="128">
        <f>G23/F23*100</f>
        <v>41.92307692307693</v>
      </c>
      <c r="I23" s="303">
        <f t="shared" si="0"/>
        <v>6.015037593984962</v>
      </c>
      <c r="J23" s="83"/>
      <c r="K23" s="155"/>
      <c r="L23" s="155"/>
      <c r="M23" s="155"/>
      <c r="N23" s="155"/>
      <c r="O23" s="155"/>
      <c r="P23" s="155"/>
      <c r="Q23" s="80">
        <v>2</v>
      </c>
      <c r="R23" s="54">
        <v>3325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</row>
    <row r="24" spans="2:70" ht="9">
      <c r="B24" s="80" t="s">
        <v>357</v>
      </c>
      <c r="C24" s="100" t="s">
        <v>250</v>
      </c>
      <c r="D24" s="155">
        <v>14</v>
      </c>
      <c r="E24" s="155">
        <v>3</v>
      </c>
      <c r="F24" s="155">
        <v>829</v>
      </c>
      <c r="G24" s="155">
        <v>384</v>
      </c>
      <c r="H24" s="128">
        <f>G24/F24*100</f>
        <v>46.32086851628468</v>
      </c>
      <c r="I24" s="303">
        <f t="shared" si="0"/>
        <v>9.250693802035153</v>
      </c>
      <c r="J24" s="83"/>
      <c r="K24" s="155"/>
      <c r="L24" s="155"/>
      <c r="M24" s="155"/>
      <c r="N24" s="155"/>
      <c r="O24" s="155"/>
      <c r="P24" s="155"/>
      <c r="Q24" s="83">
        <v>4</v>
      </c>
      <c r="R24" s="54">
        <v>4324</v>
      </c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</row>
    <row r="25" spans="2:52" ht="9">
      <c r="B25" s="80" t="s">
        <v>358</v>
      </c>
      <c r="C25" s="100" t="s">
        <v>251</v>
      </c>
      <c r="D25" s="155">
        <v>14</v>
      </c>
      <c r="E25" s="155">
        <v>3</v>
      </c>
      <c r="F25" s="155">
        <v>1248</v>
      </c>
      <c r="G25" s="155">
        <v>447</v>
      </c>
      <c r="H25" s="128">
        <f>G25/F25*100</f>
        <v>35.81730769230769</v>
      </c>
      <c r="I25" s="303">
        <f t="shared" si="0"/>
        <v>9.247272054743851</v>
      </c>
      <c r="J25" s="83"/>
      <c r="K25" s="155"/>
      <c r="L25" s="155"/>
      <c r="M25" s="155"/>
      <c r="N25" s="155"/>
      <c r="O25" s="155"/>
      <c r="P25" s="155"/>
      <c r="Q25" s="83">
        <v>5</v>
      </c>
      <c r="R25" s="54">
        <v>5407</v>
      </c>
      <c r="AV25" s="83"/>
      <c r="AW25" s="83"/>
      <c r="AX25" s="83"/>
      <c r="AY25" s="83"/>
      <c r="AZ25" s="83"/>
    </row>
    <row r="26" spans="2:52" ht="9">
      <c r="B26" s="80" t="s">
        <v>359</v>
      </c>
      <c r="C26" s="100" t="s">
        <v>252</v>
      </c>
      <c r="D26" s="155">
        <v>12</v>
      </c>
      <c r="E26" s="155">
        <v>2</v>
      </c>
      <c r="F26" s="155">
        <v>616</v>
      </c>
      <c r="G26" s="155"/>
      <c r="H26" s="128">
        <f>G26/F26*100</f>
        <v>0</v>
      </c>
      <c r="I26" s="303">
        <f t="shared" si="0"/>
        <v>48.78048780487805</v>
      </c>
      <c r="J26" s="83"/>
      <c r="K26" s="155"/>
      <c r="L26" s="155"/>
      <c r="M26" s="155"/>
      <c r="N26" s="155"/>
      <c r="O26" s="155"/>
      <c r="P26" s="155"/>
      <c r="Q26" s="80">
        <v>16</v>
      </c>
      <c r="R26" s="54">
        <v>3280</v>
      </c>
      <c r="AV26" s="83"/>
      <c r="AW26" s="83"/>
      <c r="AX26" s="83"/>
      <c r="AY26" s="83"/>
      <c r="AZ26" s="83"/>
    </row>
    <row r="27" spans="3:52" ht="9">
      <c r="C27" s="100"/>
      <c r="H27" s="128"/>
      <c r="I27" s="303"/>
      <c r="J27" s="83"/>
      <c r="K27" s="155"/>
      <c r="L27" s="155"/>
      <c r="M27" s="155"/>
      <c r="N27" s="155"/>
      <c r="O27" s="155"/>
      <c r="P27" s="155"/>
      <c r="Q27" s="80">
        <v>0</v>
      </c>
      <c r="R27" s="54"/>
      <c r="AV27" s="83"/>
      <c r="AW27" s="83"/>
      <c r="AX27" s="83"/>
      <c r="AY27" s="83"/>
      <c r="AZ27" s="83"/>
    </row>
    <row r="28" spans="3:52" ht="9">
      <c r="C28" s="100"/>
      <c r="H28" s="128"/>
      <c r="I28" s="303"/>
      <c r="J28" s="83"/>
      <c r="K28" s="155"/>
      <c r="L28" s="155"/>
      <c r="M28" s="155"/>
      <c r="N28" s="155"/>
      <c r="O28" s="155"/>
      <c r="P28" s="155"/>
      <c r="R28" s="54"/>
      <c r="AV28" s="83"/>
      <c r="AW28" s="83"/>
      <c r="AX28" s="83"/>
      <c r="AY28" s="83"/>
      <c r="AZ28" s="83"/>
    </row>
    <row r="29" spans="2:52" ht="9">
      <c r="B29" s="80" t="s">
        <v>360</v>
      </c>
      <c r="C29" s="100" t="s">
        <v>253</v>
      </c>
      <c r="D29" s="155">
        <v>10</v>
      </c>
      <c r="E29" s="155">
        <v>1</v>
      </c>
      <c r="F29" s="155">
        <v>722</v>
      </c>
      <c r="G29" s="155">
        <v>381</v>
      </c>
      <c r="H29" s="128">
        <f>G29/F29*100</f>
        <v>52.77008310249307</v>
      </c>
      <c r="I29" s="303">
        <f t="shared" si="0"/>
        <v>4.105090311986864</v>
      </c>
      <c r="J29" s="83"/>
      <c r="K29" s="155"/>
      <c r="L29" s="155"/>
      <c r="M29" s="155"/>
      <c r="N29" s="155"/>
      <c r="O29" s="155"/>
      <c r="P29" s="155"/>
      <c r="Q29" s="80">
        <v>1</v>
      </c>
      <c r="R29" s="54">
        <v>2436</v>
      </c>
      <c r="AV29" s="83"/>
      <c r="AW29" s="83"/>
      <c r="AX29" s="83"/>
      <c r="AY29" s="83"/>
      <c r="AZ29" s="83"/>
    </row>
    <row r="30" spans="2:52" ht="9">
      <c r="B30" s="80" t="s">
        <v>122</v>
      </c>
      <c r="C30" s="100" t="s">
        <v>123</v>
      </c>
      <c r="D30" s="155">
        <v>425</v>
      </c>
      <c r="E30" s="155">
        <v>40</v>
      </c>
      <c r="F30" s="155">
        <v>28394</v>
      </c>
      <c r="G30" s="155">
        <v>8629</v>
      </c>
      <c r="H30" s="128">
        <f>G30/F30*100</f>
        <v>30.390223286609846</v>
      </c>
      <c r="I30" s="303">
        <f t="shared" si="0"/>
        <v>16.954223596290017</v>
      </c>
      <c r="J30" s="83"/>
      <c r="K30" s="155"/>
      <c r="L30" s="155"/>
      <c r="M30" s="155"/>
      <c r="N30" s="155"/>
      <c r="O30" s="155"/>
      <c r="P30" s="155"/>
      <c r="Q30" s="80">
        <v>34</v>
      </c>
      <c r="R30" s="54">
        <v>20054</v>
      </c>
      <c r="S30" s="83"/>
      <c r="T30" s="83"/>
      <c r="U30" s="83"/>
      <c r="V30" s="83"/>
      <c r="W30" s="83"/>
      <c r="X30" s="83"/>
      <c r="AV30" s="83"/>
      <c r="AW30" s="83"/>
      <c r="AX30" s="83"/>
      <c r="AY30" s="83"/>
      <c r="AZ30" s="83"/>
    </row>
    <row r="31" spans="2:52" ht="9">
      <c r="B31" s="80" t="s">
        <v>362</v>
      </c>
      <c r="C31" s="100" t="s">
        <v>255</v>
      </c>
      <c r="D31" s="155">
        <v>10</v>
      </c>
      <c r="E31" s="155">
        <v>2</v>
      </c>
      <c r="F31" s="155">
        <v>391</v>
      </c>
      <c r="G31" s="155">
        <v>124</v>
      </c>
      <c r="H31" s="128">
        <f>G31/F31*100</f>
        <v>31.713554987212277</v>
      </c>
      <c r="I31" s="303">
        <f t="shared" si="0"/>
        <v>13.049151805132666</v>
      </c>
      <c r="J31" s="83"/>
      <c r="K31" s="155"/>
      <c r="L31" s="155"/>
      <c r="M31" s="155"/>
      <c r="N31" s="155"/>
      <c r="O31" s="155"/>
      <c r="P31" s="155"/>
      <c r="Q31" s="83">
        <v>3</v>
      </c>
      <c r="R31" s="54">
        <v>2299</v>
      </c>
      <c r="S31" s="83"/>
      <c r="T31" s="83"/>
      <c r="U31" s="83"/>
      <c r="V31" s="83"/>
      <c r="W31" s="83"/>
      <c r="X31" s="83"/>
      <c r="AV31" s="83"/>
      <c r="AW31" s="83"/>
      <c r="AX31" s="83"/>
      <c r="AY31" s="83"/>
      <c r="AZ31" s="83"/>
    </row>
    <row r="32" spans="5:52" ht="9">
      <c r="E32" s="96"/>
      <c r="F32" s="96"/>
      <c r="G32" s="96"/>
      <c r="H32" s="128"/>
      <c r="I32" s="303"/>
      <c r="J32" s="83"/>
      <c r="K32" s="155"/>
      <c r="L32" s="155"/>
      <c r="M32" s="155"/>
      <c r="N32" s="155"/>
      <c r="O32" s="155"/>
      <c r="P32" s="155"/>
      <c r="Q32" s="83"/>
      <c r="R32" s="254">
        <v>0</v>
      </c>
      <c r="S32" s="83"/>
      <c r="T32" s="83"/>
      <c r="U32" s="83"/>
      <c r="V32" s="83"/>
      <c r="W32" s="83"/>
      <c r="X32" s="83"/>
      <c r="AV32" s="83"/>
      <c r="AW32" s="83"/>
      <c r="AX32" s="83"/>
      <c r="AY32" s="83"/>
      <c r="AZ32" s="83"/>
    </row>
    <row r="33" spans="2:52" ht="9">
      <c r="B33" s="101" t="s">
        <v>215</v>
      </c>
      <c r="C33" s="102" t="s">
        <v>107</v>
      </c>
      <c r="D33" s="180">
        <f>SUM(D8:D31)</f>
        <v>669</v>
      </c>
      <c r="E33" s="180">
        <f>SUM(E8:E32)</f>
        <v>93</v>
      </c>
      <c r="F33" s="180">
        <f>SUM(F8:F32)</f>
        <v>48834</v>
      </c>
      <c r="G33" s="180">
        <f>SUM(G8:G32)</f>
        <v>15893</v>
      </c>
      <c r="H33" s="181">
        <f>G33/F33*100</f>
        <v>32.544948191833555</v>
      </c>
      <c r="I33" s="318">
        <f t="shared" si="0"/>
        <v>11.86995801551887</v>
      </c>
      <c r="J33" s="83"/>
      <c r="K33" s="155"/>
      <c r="L33" s="155"/>
      <c r="M33" s="155"/>
      <c r="N33" s="155"/>
      <c r="O33" s="155"/>
      <c r="P33" s="155"/>
      <c r="Q33" s="83">
        <f>SUM(Q8:Q32)</f>
        <v>108</v>
      </c>
      <c r="R33" s="118">
        <f>SUM(R8:R32)</f>
        <v>90986</v>
      </c>
      <c r="S33" s="83"/>
      <c r="T33" s="83"/>
      <c r="U33" s="83"/>
      <c r="V33" s="83"/>
      <c r="W33" s="83"/>
      <c r="X33" s="83"/>
      <c r="AV33" s="83"/>
      <c r="AW33" s="83"/>
      <c r="AX33" s="83"/>
      <c r="AY33" s="83"/>
      <c r="AZ33" s="83"/>
    </row>
    <row r="34" spans="2:52" ht="9">
      <c r="B34" s="225" t="s">
        <v>799</v>
      </c>
      <c r="C34" s="301"/>
      <c r="D34" s="180">
        <v>559</v>
      </c>
      <c r="E34" s="180">
        <v>86</v>
      </c>
      <c r="F34" s="180">
        <v>46655</v>
      </c>
      <c r="G34" s="180">
        <v>13424</v>
      </c>
      <c r="H34" s="181">
        <v>28.772907512592433</v>
      </c>
      <c r="I34" s="318"/>
      <c r="J34" s="83"/>
      <c r="K34" s="155"/>
      <c r="L34" s="155"/>
      <c r="M34" s="155"/>
      <c r="N34" s="155"/>
      <c r="O34" s="155"/>
      <c r="P34" s="155"/>
      <c r="Q34" s="83"/>
      <c r="R34" s="118"/>
      <c r="S34" s="83"/>
      <c r="T34" s="83"/>
      <c r="U34" s="83"/>
      <c r="V34" s="83"/>
      <c r="W34" s="83"/>
      <c r="X34" s="83"/>
      <c r="AV34" s="83"/>
      <c r="AW34" s="83"/>
      <c r="AX34" s="83"/>
      <c r="AY34" s="83"/>
      <c r="AZ34" s="83"/>
    </row>
    <row r="35" spans="1:52" ht="9">
      <c r="A35" s="83"/>
      <c r="B35" s="80" t="s">
        <v>184</v>
      </c>
      <c r="J35" s="83"/>
      <c r="K35" s="155"/>
      <c r="L35" s="155"/>
      <c r="M35" s="155"/>
      <c r="N35" s="155"/>
      <c r="O35" s="155"/>
      <c r="P35" s="155"/>
      <c r="Q35" s="83"/>
      <c r="R35" s="118"/>
      <c r="S35" s="83"/>
      <c r="T35" s="83"/>
      <c r="U35" s="83"/>
      <c r="V35" s="83"/>
      <c r="W35" s="83"/>
      <c r="X35" s="83"/>
      <c r="AV35" s="83"/>
      <c r="AW35" s="83"/>
      <c r="AX35" s="83"/>
      <c r="AY35" s="83"/>
      <c r="AZ35" s="83"/>
    </row>
    <row r="36" spans="2:52" ht="9">
      <c r="B36" s="82" t="s">
        <v>185</v>
      </c>
      <c r="C36" s="82"/>
      <c r="D36" s="82"/>
      <c r="E36" s="82"/>
      <c r="F36" s="82"/>
      <c r="G36" s="82"/>
      <c r="H36" s="82"/>
      <c r="I36" s="82"/>
      <c r="J36" s="83"/>
      <c r="K36" s="155"/>
      <c r="L36" s="155"/>
      <c r="M36" s="155"/>
      <c r="N36" s="155"/>
      <c r="O36" s="155"/>
      <c r="P36" s="155"/>
      <c r="Q36" s="83"/>
      <c r="R36" s="118"/>
      <c r="S36" s="83"/>
      <c r="T36" s="83"/>
      <c r="U36" s="83"/>
      <c r="V36" s="83"/>
      <c r="W36" s="83"/>
      <c r="X36" s="83"/>
      <c r="AV36" s="83"/>
      <c r="AW36" s="83"/>
      <c r="AX36" s="83"/>
      <c r="AY36" s="83"/>
      <c r="AZ36" s="83"/>
    </row>
    <row r="37" spans="2:52" ht="9">
      <c r="B37" s="82"/>
      <c r="C37" s="82"/>
      <c r="D37" s="82"/>
      <c r="E37" s="82"/>
      <c r="F37" s="82"/>
      <c r="G37" s="82"/>
      <c r="H37" s="82"/>
      <c r="I37" s="82"/>
      <c r="K37" s="155"/>
      <c r="L37" s="155"/>
      <c r="M37" s="155"/>
      <c r="N37" s="155"/>
      <c r="O37" s="155"/>
      <c r="P37" s="155"/>
      <c r="Q37" s="83"/>
      <c r="R37" s="118"/>
      <c r="S37" s="83"/>
      <c r="T37" s="83"/>
      <c r="U37" s="83"/>
      <c r="V37" s="83"/>
      <c r="W37" s="83"/>
      <c r="X37" s="83"/>
      <c r="AV37" s="83"/>
      <c r="AW37" s="83"/>
      <c r="AX37" s="83"/>
      <c r="AY37" s="83"/>
      <c r="AZ37" s="83"/>
    </row>
    <row r="38" spans="2:52" ht="9">
      <c r="B38" s="80" t="s">
        <v>186</v>
      </c>
      <c r="K38" s="155"/>
      <c r="L38" s="155"/>
      <c r="M38" s="155"/>
      <c r="N38" s="155"/>
      <c r="O38" s="155"/>
      <c r="P38" s="155"/>
      <c r="Q38" s="83"/>
      <c r="R38" s="118"/>
      <c r="S38" s="83"/>
      <c r="T38" s="83"/>
      <c r="U38" s="83"/>
      <c r="V38" s="83"/>
      <c r="W38" s="83"/>
      <c r="X38" s="83"/>
      <c r="AV38" s="83"/>
      <c r="AW38" s="83"/>
      <c r="AX38" s="83"/>
      <c r="AY38" s="83"/>
      <c r="AZ38" s="83"/>
    </row>
    <row r="39" spans="2:52" ht="9">
      <c r="B39" s="80" t="s">
        <v>528</v>
      </c>
      <c r="K39" s="155"/>
      <c r="L39" s="155"/>
      <c r="M39" s="155"/>
      <c r="N39" s="155"/>
      <c r="O39" s="155"/>
      <c r="P39" s="155"/>
      <c r="Q39" s="83"/>
      <c r="R39" s="118"/>
      <c r="S39" s="83"/>
      <c r="T39" s="83"/>
      <c r="U39" s="83"/>
      <c r="V39" s="83"/>
      <c r="W39" s="83"/>
      <c r="X39" s="83"/>
      <c r="AV39" s="83"/>
      <c r="AW39" s="83"/>
      <c r="AX39" s="83"/>
      <c r="AY39" s="83"/>
      <c r="AZ39" s="83"/>
    </row>
    <row r="40" spans="11:52" ht="9">
      <c r="K40" s="155"/>
      <c r="L40" s="155"/>
      <c r="M40" s="155"/>
      <c r="N40" s="155"/>
      <c r="O40" s="155"/>
      <c r="P40" s="155"/>
      <c r="Q40" s="83"/>
      <c r="R40" s="118"/>
      <c r="S40" s="83"/>
      <c r="T40" s="83"/>
      <c r="U40" s="83"/>
      <c r="V40" s="83"/>
      <c r="W40" s="83"/>
      <c r="X40" s="83"/>
      <c r="AV40" s="83"/>
      <c r="AW40" s="83"/>
      <c r="AX40" s="83"/>
      <c r="AY40" s="83"/>
      <c r="AZ40" s="83"/>
    </row>
    <row r="41" spans="11:52" ht="9">
      <c r="K41" s="155"/>
      <c r="L41" s="155"/>
      <c r="M41" s="155"/>
      <c r="N41" s="155"/>
      <c r="O41" s="155"/>
      <c r="P41" s="155"/>
      <c r="Q41" s="83"/>
      <c r="R41" s="118"/>
      <c r="S41" s="118"/>
      <c r="T41" s="118"/>
      <c r="U41" s="118"/>
      <c r="V41" s="118"/>
      <c r="W41" s="118"/>
      <c r="X41" s="128"/>
      <c r="Y41" s="128"/>
      <c r="Z41" s="128"/>
      <c r="AA41" s="128"/>
      <c r="AB41" s="128"/>
      <c r="AC41" s="12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83"/>
      <c r="AR41" s="83"/>
      <c r="AS41" s="83"/>
      <c r="AT41" s="83"/>
      <c r="AU41" s="83"/>
      <c r="AV41" s="83"/>
      <c r="AW41" s="83"/>
      <c r="AX41" s="83"/>
      <c r="AY41" s="83"/>
      <c r="AZ41" s="83"/>
    </row>
    <row r="42" spans="2:52" ht="9">
      <c r="B42" s="96"/>
      <c r="C42" s="96"/>
      <c r="D42" s="96"/>
      <c r="E42" s="96"/>
      <c r="F42" s="96"/>
      <c r="G42" s="96"/>
      <c r="H42" s="96"/>
      <c r="I42" s="96"/>
      <c r="J42" s="104"/>
      <c r="Q42" s="83"/>
      <c r="R42" s="118"/>
      <c r="S42" s="118"/>
      <c r="T42" s="118"/>
      <c r="U42" s="118"/>
      <c r="V42" s="118"/>
      <c r="W42" s="118"/>
      <c r="X42" s="128"/>
      <c r="Y42" s="128"/>
      <c r="Z42" s="128"/>
      <c r="AA42" s="128"/>
      <c r="AB42" s="128"/>
      <c r="AC42" s="12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83"/>
      <c r="AR42" s="83"/>
      <c r="AS42" s="83"/>
      <c r="AT42" s="83"/>
      <c r="AU42" s="83"/>
      <c r="AV42" s="83"/>
      <c r="AW42" s="83"/>
      <c r="AX42" s="83"/>
      <c r="AY42" s="83"/>
      <c r="AZ42" s="83"/>
    </row>
    <row r="43" spans="10:52" ht="9">
      <c r="J43" s="96"/>
      <c r="Q43" s="105"/>
      <c r="R43" s="118"/>
      <c r="S43" s="118"/>
      <c r="T43" s="118"/>
      <c r="U43" s="118"/>
      <c r="V43" s="118"/>
      <c r="W43" s="118"/>
      <c r="X43" s="128"/>
      <c r="Y43" s="128"/>
      <c r="Z43" s="128"/>
      <c r="AA43" s="128"/>
      <c r="AB43" s="128"/>
      <c r="AC43" s="12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83"/>
      <c r="AR43" s="83"/>
      <c r="AS43" s="83"/>
      <c r="AT43" s="83"/>
      <c r="AU43" s="83"/>
      <c r="AV43" s="83"/>
      <c r="AW43" s="83"/>
      <c r="AX43" s="83"/>
      <c r="AY43" s="83"/>
      <c r="AZ43" s="83"/>
    </row>
    <row r="44" spans="11:52" ht="9">
      <c r="K44" s="155"/>
      <c r="L44" s="155"/>
      <c r="M44" s="155"/>
      <c r="N44" s="155"/>
      <c r="O44" s="155"/>
      <c r="P44" s="155"/>
      <c r="Q44" s="103"/>
      <c r="R44" s="128"/>
      <c r="S44" s="128"/>
      <c r="T44" s="128"/>
      <c r="U44" s="128"/>
      <c r="V44" s="128"/>
      <c r="W44" s="128"/>
      <c r="X44" s="128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96"/>
      <c r="AR44" s="96"/>
      <c r="AS44" s="96"/>
      <c r="AT44" s="96"/>
      <c r="AU44" s="96"/>
      <c r="AV44" s="96"/>
      <c r="AW44" s="83"/>
      <c r="AX44" s="83"/>
      <c r="AY44" s="83"/>
      <c r="AZ44" s="83"/>
    </row>
    <row r="45" spans="11:52" ht="9">
      <c r="K45" s="155"/>
      <c r="L45" s="155"/>
      <c r="M45" s="155"/>
      <c r="N45" s="155"/>
      <c r="O45" s="155"/>
      <c r="P45" s="155"/>
      <c r="R45" s="127"/>
      <c r="S45" s="127"/>
      <c r="T45" s="127"/>
      <c r="U45" s="127"/>
      <c r="V45" s="127"/>
      <c r="W45" s="127"/>
      <c r="X45" s="128"/>
      <c r="Y45" s="128"/>
      <c r="Z45" s="128"/>
      <c r="AA45" s="128"/>
      <c r="AB45" s="128"/>
      <c r="AC45" s="12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83"/>
      <c r="AR45" s="83"/>
      <c r="AS45" s="83"/>
      <c r="AT45" s="83"/>
      <c r="AU45" s="83"/>
      <c r="AV45" s="83"/>
      <c r="AW45" s="83"/>
      <c r="AX45" s="83"/>
      <c r="AY45" s="83"/>
      <c r="AZ45" s="83"/>
    </row>
    <row r="46" spans="11:52" ht="9">
      <c r="K46" s="155"/>
      <c r="L46" s="155"/>
      <c r="M46" s="155"/>
      <c r="N46" s="155"/>
      <c r="O46" s="155"/>
      <c r="P46" s="155"/>
      <c r="R46" s="127"/>
      <c r="S46" s="127"/>
      <c r="T46" s="127"/>
      <c r="U46" s="127"/>
      <c r="V46" s="127"/>
      <c r="W46" s="127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83"/>
      <c r="AR46" s="83"/>
      <c r="AS46" s="83"/>
      <c r="AT46" s="83"/>
      <c r="AU46" s="83"/>
      <c r="AV46" s="83"/>
      <c r="AW46" s="83"/>
      <c r="AX46" s="83"/>
      <c r="AY46" s="83"/>
      <c r="AZ46" s="83"/>
    </row>
    <row r="47" spans="2:52" ht="9">
      <c r="B47" s="96"/>
      <c r="C47" s="96"/>
      <c r="D47" s="96"/>
      <c r="E47" s="96"/>
      <c r="F47" s="96"/>
      <c r="G47" s="96"/>
      <c r="H47" s="96"/>
      <c r="I47" s="96"/>
      <c r="K47" s="155"/>
      <c r="L47" s="155"/>
      <c r="M47" s="155"/>
      <c r="N47" s="155"/>
      <c r="O47" s="155"/>
      <c r="P47" s="155"/>
      <c r="R47" s="127"/>
      <c r="S47" s="127"/>
      <c r="T47" s="127"/>
      <c r="U47" s="127"/>
      <c r="V47" s="127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96"/>
      <c r="AR47" s="96"/>
      <c r="AS47" s="96"/>
      <c r="AT47" s="96"/>
      <c r="AU47" s="96"/>
      <c r="AV47" s="96"/>
      <c r="AW47" s="83"/>
      <c r="AX47" s="83"/>
      <c r="AY47" s="83"/>
      <c r="AZ47" s="83"/>
    </row>
    <row r="48" spans="1:52" ht="9.75" customHeight="1">
      <c r="A48" s="96"/>
      <c r="J48" s="96"/>
      <c r="K48" s="96"/>
      <c r="L48" s="96"/>
      <c r="M48" s="96"/>
      <c r="N48" s="96"/>
      <c r="O48" s="96"/>
      <c r="P48" s="96"/>
      <c r="Q48" s="96"/>
      <c r="R48" s="734">
        <v>51</v>
      </c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734"/>
      <c r="AL48" s="734"/>
      <c r="AM48" s="734"/>
      <c r="AN48" s="734"/>
      <c r="AO48" s="734"/>
      <c r="AP48" s="734"/>
      <c r="AQ48" s="96"/>
      <c r="AR48" s="96"/>
      <c r="AS48" s="96"/>
      <c r="AT48" s="96"/>
      <c r="AU48" s="96"/>
      <c r="AV48" s="96"/>
      <c r="AW48" s="96"/>
      <c r="AX48" s="96"/>
      <c r="AY48" s="83"/>
      <c r="AZ48" s="83"/>
    </row>
    <row r="49" spans="24:52" ht="9"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</row>
    <row r="50" spans="24:52" ht="9"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</row>
    <row r="51" spans="30:52" ht="9"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</row>
    <row r="52" spans="24:52" ht="9">
      <c r="X52" s="736"/>
      <c r="Y52" s="736"/>
      <c r="Z52" s="736"/>
      <c r="AA52" s="736"/>
      <c r="AB52" s="736"/>
      <c r="AC52" s="737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</row>
    <row r="53" ht="9">
      <c r="AN53" s="80" t="s">
        <v>529</v>
      </c>
    </row>
    <row r="54" spans="48:52" ht="9">
      <c r="AV54" s="80" t="s">
        <v>529</v>
      </c>
      <c r="AX54" s="80" t="s">
        <v>529</v>
      </c>
      <c r="AZ54" s="80" t="s">
        <v>529</v>
      </c>
    </row>
    <row r="77" ht="9">
      <c r="E77" s="130"/>
    </row>
    <row r="80" ht="9">
      <c r="E80" s="80" t="s">
        <v>13</v>
      </c>
    </row>
    <row r="81" ht="9">
      <c r="E81" s="80" t="s">
        <v>528</v>
      </c>
    </row>
    <row r="90" ht="9">
      <c r="G90" s="96"/>
    </row>
    <row r="96" spans="2:9" ht="9">
      <c r="B96" s="96"/>
      <c r="C96" s="96"/>
      <c r="D96" s="96"/>
      <c r="E96" s="96"/>
      <c r="F96" s="96"/>
      <c r="G96" s="96"/>
      <c r="H96" s="96"/>
      <c r="I96" s="96"/>
    </row>
    <row r="97" spans="1:17" ht="9">
      <c r="A97" s="96">
        <v>49</v>
      </c>
      <c r="J97" s="96"/>
      <c r="K97" s="96"/>
      <c r="L97" s="96"/>
      <c r="M97" s="96"/>
      <c r="N97" s="96"/>
      <c r="O97" s="96"/>
      <c r="P97" s="96"/>
      <c r="Q97" s="96"/>
    </row>
  </sheetData>
  <sheetProtection/>
  <mergeCells count="4">
    <mergeCell ref="F2:H2"/>
    <mergeCell ref="R48:AP48"/>
    <mergeCell ref="F3:G3"/>
    <mergeCell ref="X52:AC52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&amp;R&amp;"Arial Mon,Regular"&amp;8&amp;UÁ¿ëýã 16. Ýð¿¿ë ìýíä</oddHeader>
    <oddFooter>&amp;R&amp;18 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>
      <c r="A2" s="80"/>
      <c r="B2" s="80"/>
      <c r="C2" s="80"/>
      <c r="D2" s="80"/>
      <c r="E2" s="80"/>
      <c r="F2" s="160" t="s">
        <v>860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0.5">
      <c r="A3" s="80"/>
      <c r="B3" s="80"/>
      <c r="C3" s="80"/>
      <c r="D3" s="80"/>
      <c r="E3" s="80"/>
      <c r="F3" s="174" t="s">
        <v>71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9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9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4" ht="18" customHeight="1">
      <c r="A6" s="80"/>
      <c r="B6" s="738" t="s">
        <v>311</v>
      </c>
      <c r="C6" s="741" t="s">
        <v>775</v>
      </c>
      <c r="D6" s="744" t="s">
        <v>532</v>
      </c>
      <c r="E6" s="745"/>
      <c r="F6" s="745"/>
      <c r="G6" s="752" t="s">
        <v>426</v>
      </c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</row>
    <row r="7" spans="1:29" ht="31.5" customHeight="1">
      <c r="A7" s="80"/>
      <c r="B7" s="739"/>
      <c r="C7" s="742"/>
      <c r="D7" s="746" t="s">
        <v>533</v>
      </c>
      <c r="E7" s="747"/>
      <c r="F7" s="748"/>
      <c r="G7" s="752" t="s">
        <v>855</v>
      </c>
      <c r="H7" s="753"/>
      <c r="I7" s="758"/>
      <c r="J7" s="755" t="s">
        <v>856</v>
      </c>
      <c r="K7" s="756"/>
      <c r="L7" s="757"/>
      <c r="M7" s="749" t="s">
        <v>854</v>
      </c>
      <c r="N7" s="750"/>
      <c r="O7" s="751"/>
      <c r="P7" s="749" t="s">
        <v>857</v>
      </c>
      <c r="Q7" s="750"/>
      <c r="R7" s="751"/>
      <c r="S7" s="752" t="s">
        <v>858</v>
      </c>
      <c r="T7" s="753"/>
      <c r="U7" s="754"/>
      <c r="V7" s="752" t="s">
        <v>859</v>
      </c>
      <c r="W7" s="753"/>
      <c r="X7" s="754"/>
      <c r="AA7" s="755"/>
      <c r="AB7" s="756"/>
      <c r="AC7" s="757"/>
    </row>
    <row r="8" spans="1:32" ht="68.25" customHeight="1">
      <c r="A8" s="80"/>
      <c r="B8" s="740"/>
      <c r="C8" s="743"/>
      <c r="D8" s="220" t="s">
        <v>26</v>
      </c>
      <c r="E8" s="220" t="s">
        <v>27</v>
      </c>
      <c r="F8" s="220" t="s">
        <v>28</v>
      </c>
      <c r="G8" s="220" t="s">
        <v>26</v>
      </c>
      <c r="H8" s="220" t="s">
        <v>27</v>
      </c>
      <c r="I8" s="220" t="s">
        <v>28</v>
      </c>
      <c r="J8" s="220" t="s">
        <v>26</v>
      </c>
      <c r="K8" s="220" t="s">
        <v>27</v>
      </c>
      <c r="L8" s="220" t="s">
        <v>28</v>
      </c>
      <c r="M8" s="220" t="s">
        <v>26</v>
      </c>
      <c r="N8" s="220" t="s">
        <v>27</v>
      </c>
      <c r="O8" s="220" t="s">
        <v>28</v>
      </c>
      <c r="P8" s="220" t="s">
        <v>26</v>
      </c>
      <c r="Q8" s="220" t="s">
        <v>27</v>
      </c>
      <c r="R8" s="220" t="s">
        <v>28</v>
      </c>
      <c r="S8" s="216" t="s">
        <v>26</v>
      </c>
      <c r="T8" s="213" t="s">
        <v>27</v>
      </c>
      <c r="U8" s="212" t="s">
        <v>28</v>
      </c>
      <c r="V8" s="216" t="s">
        <v>26</v>
      </c>
      <c r="W8" s="213" t="s">
        <v>27</v>
      </c>
      <c r="X8" s="212" t="s">
        <v>28</v>
      </c>
      <c r="Y8" s="76"/>
      <c r="Z8" s="76"/>
      <c r="AA8" s="76"/>
      <c r="AB8" s="76"/>
      <c r="AC8" s="76"/>
      <c r="AD8" s="76"/>
      <c r="AE8" s="76"/>
      <c r="AF8" s="76"/>
    </row>
    <row r="9" spans="1:24" ht="10.5">
      <c r="A9" s="80"/>
      <c r="B9" s="49" t="s">
        <v>632</v>
      </c>
      <c r="C9" s="97" t="s">
        <v>563</v>
      </c>
      <c r="D9" s="49">
        <f>G9+J9+M9+P9+S9+V9</f>
        <v>102</v>
      </c>
      <c r="E9" s="49">
        <f>H9+K9+N9+Q9+T9+W9</f>
        <v>101</v>
      </c>
      <c r="F9" s="120">
        <f>E9/D9*100</f>
        <v>99.01960784313727</v>
      </c>
      <c r="G9" s="49">
        <v>24</v>
      </c>
      <c r="H9" s="49">
        <v>24</v>
      </c>
      <c r="I9" s="120">
        <f>H9/G9*100</f>
        <v>100</v>
      </c>
      <c r="J9" s="49">
        <v>5</v>
      </c>
      <c r="K9" s="49">
        <v>5</v>
      </c>
      <c r="L9" s="120">
        <f>K9/J9*100</f>
        <v>100</v>
      </c>
      <c r="M9" s="49">
        <v>14</v>
      </c>
      <c r="N9" s="49">
        <v>14</v>
      </c>
      <c r="O9" s="120">
        <f>N9/M9*100</f>
        <v>100</v>
      </c>
      <c r="P9" s="49">
        <v>19</v>
      </c>
      <c r="Q9" s="49">
        <v>19</v>
      </c>
      <c r="R9" s="120">
        <f>Q9/P9*100</f>
        <v>100</v>
      </c>
      <c r="S9" s="49">
        <v>16</v>
      </c>
      <c r="T9" s="49">
        <v>15</v>
      </c>
      <c r="U9" s="120">
        <f>T9/S9*100</f>
        <v>93.75</v>
      </c>
      <c r="V9" s="49">
        <v>24</v>
      </c>
      <c r="W9" s="49">
        <v>24</v>
      </c>
      <c r="X9" s="120">
        <f>W9/V9*100</f>
        <v>100</v>
      </c>
    </row>
    <row r="10" spans="1:24" ht="10.5">
      <c r="A10" s="80"/>
      <c r="B10" s="49" t="s">
        <v>633</v>
      </c>
      <c r="C10" s="97" t="s">
        <v>238</v>
      </c>
      <c r="D10" s="49">
        <f aca="true" t="shared" si="0" ref="D10:D31">G10+J10+M10+P10+S10+V10</f>
        <v>104</v>
      </c>
      <c r="E10" s="49">
        <f aca="true" t="shared" si="1" ref="E10:E31">H10+K10+N10+Q10+T10+W10</f>
        <v>100</v>
      </c>
      <c r="F10" s="121">
        <f>E10/D10*100</f>
        <v>96.15384615384616</v>
      </c>
      <c r="G10" s="49">
        <v>22</v>
      </c>
      <c r="H10" s="49">
        <v>22</v>
      </c>
      <c r="I10" s="121">
        <f>H10/G10*100</f>
        <v>100</v>
      </c>
      <c r="J10" s="49">
        <v>8</v>
      </c>
      <c r="K10" s="49">
        <v>8</v>
      </c>
      <c r="L10" s="121">
        <f>K10/J10*100</f>
        <v>100</v>
      </c>
      <c r="M10" s="49">
        <v>16</v>
      </c>
      <c r="N10" s="49">
        <v>15</v>
      </c>
      <c r="O10" s="121">
        <f>N10/M10*100</f>
        <v>93.75</v>
      </c>
      <c r="P10" s="49">
        <v>18</v>
      </c>
      <c r="Q10" s="49">
        <v>15</v>
      </c>
      <c r="R10" s="121">
        <f>Q10/P10*100</f>
        <v>83.33333333333334</v>
      </c>
      <c r="S10" s="49">
        <v>18</v>
      </c>
      <c r="T10" s="49">
        <v>18</v>
      </c>
      <c r="U10" s="121">
        <f>T10/S10*100</f>
        <v>100</v>
      </c>
      <c r="V10" s="49">
        <v>22</v>
      </c>
      <c r="W10" s="49">
        <v>22</v>
      </c>
      <c r="X10" s="121">
        <f>W10/V10*100</f>
        <v>100</v>
      </c>
    </row>
    <row r="11" spans="1:24" ht="10.5">
      <c r="A11" s="80"/>
      <c r="B11" s="49" t="s">
        <v>634</v>
      </c>
      <c r="C11" s="97" t="s">
        <v>239</v>
      </c>
      <c r="D11" s="49">
        <f t="shared" si="0"/>
        <v>71</v>
      </c>
      <c r="E11" s="49">
        <f t="shared" si="1"/>
        <v>70</v>
      </c>
      <c r="F11" s="121">
        <f>E11/D11*100</f>
        <v>98.59154929577466</v>
      </c>
      <c r="G11" s="49">
        <v>12</v>
      </c>
      <c r="H11" s="49">
        <v>12</v>
      </c>
      <c r="I11" s="121">
        <f>H11/G11*100</f>
        <v>100</v>
      </c>
      <c r="J11" s="49">
        <v>10</v>
      </c>
      <c r="K11" s="49">
        <v>10</v>
      </c>
      <c r="L11" s="121">
        <f>K11/J11*100</f>
        <v>100</v>
      </c>
      <c r="M11" s="49">
        <v>19</v>
      </c>
      <c r="N11" s="49">
        <v>19</v>
      </c>
      <c r="O11" s="121">
        <f>N11/M11*100</f>
        <v>100</v>
      </c>
      <c r="P11" s="49">
        <v>10</v>
      </c>
      <c r="Q11" s="49">
        <v>9</v>
      </c>
      <c r="R11" s="121">
        <f>Q11/P11*100</f>
        <v>90</v>
      </c>
      <c r="S11" s="49">
        <v>8</v>
      </c>
      <c r="T11" s="49">
        <v>8</v>
      </c>
      <c r="U11" s="121">
        <f>T11/S11*100</f>
        <v>100</v>
      </c>
      <c r="V11" s="49">
        <v>12</v>
      </c>
      <c r="W11" s="49">
        <v>12</v>
      </c>
      <c r="X11" s="121">
        <f>W11/V11*100</f>
        <v>100</v>
      </c>
    </row>
    <row r="12" spans="1:24" ht="10.5">
      <c r="A12" s="80"/>
      <c r="B12" s="49" t="s">
        <v>635</v>
      </c>
      <c r="C12" s="97" t="s">
        <v>240</v>
      </c>
      <c r="D12" s="49">
        <f t="shared" si="0"/>
        <v>85</v>
      </c>
      <c r="E12" s="49">
        <f t="shared" si="1"/>
        <v>83</v>
      </c>
      <c r="F12" s="121">
        <f>E12/D12*100</f>
        <v>97.6470588235294</v>
      </c>
      <c r="G12" s="49">
        <v>12</v>
      </c>
      <c r="H12" s="49">
        <v>12</v>
      </c>
      <c r="I12" s="121">
        <f>H12/G12*100</f>
        <v>100</v>
      </c>
      <c r="J12" s="49">
        <v>9</v>
      </c>
      <c r="K12" s="49">
        <v>9</v>
      </c>
      <c r="L12" s="121">
        <f>K12/J12*100</f>
        <v>100</v>
      </c>
      <c r="M12" s="49">
        <v>20</v>
      </c>
      <c r="N12" s="49">
        <v>20</v>
      </c>
      <c r="O12" s="121">
        <f>N12/M12*100</f>
        <v>100</v>
      </c>
      <c r="P12" s="49">
        <v>13</v>
      </c>
      <c r="Q12" s="49">
        <v>11</v>
      </c>
      <c r="R12" s="121">
        <f>Q12/P12*100</f>
        <v>84.61538461538461</v>
      </c>
      <c r="S12" s="49">
        <v>19</v>
      </c>
      <c r="T12" s="49">
        <v>19</v>
      </c>
      <c r="U12" s="121">
        <f>T12/S12*100</f>
        <v>100</v>
      </c>
      <c r="V12" s="49">
        <v>12</v>
      </c>
      <c r="W12" s="49">
        <v>12</v>
      </c>
      <c r="X12" s="121">
        <f>W12/V12*100</f>
        <v>100</v>
      </c>
    </row>
    <row r="13" spans="1:24" ht="10.5">
      <c r="A13" s="80"/>
      <c r="B13" s="49"/>
      <c r="C13" s="9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80"/>
      <c r="B14" s="49" t="s">
        <v>636</v>
      </c>
      <c r="C14" s="97" t="s">
        <v>241</v>
      </c>
      <c r="D14" s="49">
        <f t="shared" si="0"/>
        <v>111</v>
      </c>
      <c r="E14" s="49">
        <f t="shared" si="1"/>
        <v>99</v>
      </c>
      <c r="F14" s="121">
        <f>E14/D14*100</f>
        <v>89.1891891891892</v>
      </c>
      <c r="G14" s="49">
        <v>19</v>
      </c>
      <c r="H14" s="49">
        <v>18</v>
      </c>
      <c r="I14" s="121">
        <f>H14/G14*100</f>
        <v>94.73684210526315</v>
      </c>
      <c r="J14" s="49">
        <v>5</v>
      </c>
      <c r="K14" s="49">
        <v>5</v>
      </c>
      <c r="L14" s="121">
        <f>K14/J14*100</f>
        <v>100</v>
      </c>
      <c r="M14" s="49">
        <v>33</v>
      </c>
      <c r="N14" s="49">
        <v>28</v>
      </c>
      <c r="O14" s="121">
        <f>N14/M14*100</f>
        <v>84.84848484848484</v>
      </c>
      <c r="P14" s="49">
        <v>21</v>
      </c>
      <c r="Q14" s="49">
        <v>17</v>
      </c>
      <c r="R14" s="121">
        <f>Q14/P14*100</f>
        <v>80.95238095238095</v>
      </c>
      <c r="S14" s="49">
        <v>14</v>
      </c>
      <c r="T14" s="49">
        <v>13</v>
      </c>
      <c r="U14" s="121">
        <f>T14/S14*100</f>
        <v>92.85714285714286</v>
      </c>
      <c r="V14" s="49">
        <v>19</v>
      </c>
      <c r="W14" s="49">
        <v>18</v>
      </c>
      <c r="X14" s="121">
        <f>W14/V14*100</f>
        <v>94.73684210526315</v>
      </c>
    </row>
    <row r="15" spans="1:24" ht="10.5">
      <c r="A15" s="80"/>
      <c r="B15" s="49" t="s">
        <v>637</v>
      </c>
      <c r="C15" s="97" t="s">
        <v>242</v>
      </c>
      <c r="D15" s="49">
        <f t="shared" si="0"/>
        <v>107</v>
      </c>
      <c r="E15" s="49">
        <f t="shared" si="1"/>
        <v>107</v>
      </c>
      <c r="F15" s="121">
        <f>E15/D15*100</f>
        <v>100</v>
      </c>
      <c r="G15" s="49">
        <v>28</v>
      </c>
      <c r="H15" s="49">
        <v>28</v>
      </c>
      <c r="I15" s="121">
        <f>H15/G15*100</f>
        <v>100</v>
      </c>
      <c r="J15" s="49">
        <v>3</v>
      </c>
      <c r="K15" s="49">
        <v>3</v>
      </c>
      <c r="L15" s="121">
        <f>K15/J15*100</f>
        <v>100</v>
      </c>
      <c r="M15" s="49">
        <v>12</v>
      </c>
      <c r="N15" s="49">
        <v>12</v>
      </c>
      <c r="O15" s="121">
        <f>N15/M15*100</f>
        <v>100</v>
      </c>
      <c r="P15" s="49">
        <v>15</v>
      </c>
      <c r="Q15" s="49">
        <v>15</v>
      </c>
      <c r="R15" s="121">
        <f>Q15/P15*100</f>
        <v>100</v>
      </c>
      <c r="S15" s="49">
        <v>21</v>
      </c>
      <c r="T15" s="49">
        <v>21</v>
      </c>
      <c r="U15" s="121">
        <f>T15/S15*100</f>
        <v>100</v>
      </c>
      <c r="V15" s="49">
        <v>28</v>
      </c>
      <c r="W15" s="49">
        <v>28</v>
      </c>
      <c r="X15" s="121">
        <f>W15/V15*100</f>
        <v>100</v>
      </c>
    </row>
    <row r="16" spans="1:24" ht="10.5">
      <c r="A16" s="80"/>
      <c r="B16" s="49" t="s">
        <v>353</v>
      </c>
      <c r="C16" s="97" t="s">
        <v>243</v>
      </c>
      <c r="D16" s="49">
        <f t="shared" si="0"/>
        <v>120</v>
      </c>
      <c r="E16" s="49">
        <f t="shared" si="1"/>
        <v>120</v>
      </c>
      <c r="F16" s="121">
        <f>E16/D16*100</f>
        <v>100</v>
      </c>
      <c r="G16" s="49">
        <v>21</v>
      </c>
      <c r="H16" s="49">
        <v>21</v>
      </c>
      <c r="I16" s="121">
        <f>H16/G16*100</f>
        <v>100</v>
      </c>
      <c r="J16" s="49">
        <v>14</v>
      </c>
      <c r="K16" s="49">
        <v>14</v>
      </c>
      <c r="L16" s="121">
        <f>K16/J16*100</f>
        <v>100</v>
      </c>
      <c r="M16" s="49">
        <v>24</v>
      </c>
      <c r="N16" s="49">
        <v>24</v>
      </c>
      <c r="O16" s="121">
        <f>N16/M16*100</f>
        <v>100</v>
      </c>
      <c r="P16" s="49">
        <v>17</v>
      </c>
      <c r="Q16" s="49">
        <v>17</v>
      </c>
      <c r="R16" s="121">
        <f>Q16/P16*100</f>
        <v>100</v>
      </c>
      <c r="S16" s="49">
        <v>23</v>
      </c>
      <c r="T16" s="49">
        <v>23</v>
      </c>
      <c r="U16" s="121">
        <f>T16/S16*100</f>
        <v>100</v>
      </c>
      <c r="V16" s="49">
        <v>21</v>
      </c>
      <c r="W16" s="49">
        <v>21</v>
      </c>
      <c r="X16" s="121">
        <f>W16/V16*100</f>
        <v>100</v>
      </c>
    </row>
    <row r="17" spans="1:24" ht="10.5">
      <c r="A17" s="80"/>
      <c r="B17" s="49" t="s">
        <v>354</v>
      </c>
      <c r="C17" s="97" t="s">
        <v>244</v>
      </c>
      <c r="D17" s="49">
        <f t="shared" si="0"/>
        <v>60</v>
      </c>
      <c r="E17" s="49">
        <f t="shared" si="1"/>
        <v>59</v>
      </c>
      <c r="F17" s="121">
        <f>E17/D17*100</f>
        <v>98.33333333333333</v>
      </c>
      <c r="G17" s="49">
        <v>8</v>
      </c>
      <c r="H17" s="49">
        <v>8</v>
      </c>
      <c r="I17" s="121">
        <f>H17/G17*100</f>
        <v>100</v>
      </c>
      <c r="J17" s="49">
        <v>4</v>
      </c>
      <c r="K17" s="49">
        <v>4</v>
      </c>
      <c r="L17" s="121">
        <f>K17/J17*100</f>
        <v>100</v>
      </c>
      <c r="M17" s="49">
        <v>9</v>
      </c>
      <c r="N17" s="49">
        <v>8</v>
      </c>
      <c r="O17" s="121">
        <f>N17/M17*100</f>
        <v>88.88888888888889</v>
      </c>
      <c r="P17" s="49">
        <v>16</v>
      </c>
      <c r="Q17" s="49">
        <v>16</v>
      </c>
      <c r="R17" s="121">
        <f>Q17/P17*100</f>
        <v>100</v>
      </c>
      <c r="S17" s="49">
        <v>15</v>
      </c>
      <c r="T17" s="49">
        <v>15</v>
      </c>
      <c r="U17" s="121">
        <f>T17/S17*100</f>
        <v>100</v>
      </c>
      <c r="V17" s="49">
        <v>8</v>
      </c>
      <c r="W17" s="49">
        <v>8</v>
      </c>
      <c r="X17" s="121">
        <f>W17/V17*100</f>
        <v>100</v>
      </c>
    </row>
    <row r="18" spans="1:24" ht="10.5">
      <c r="A18" s="80"/>
      <c r="B18" s="49"/>
      <c r="C18" s="9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80"/>
      <c r="B19" s="49" t="s">
        <v>344</v>
      </c>
      <c r="C19" s="97" t="s">
        <v>245</v>
      </c>
      <c r="D19" s="49">
        <f t="shared" si="0"/>
        <v>73</v>
      </c>
      <c r="E19" s="49">
        <f t="shared" si="1"/>
        <v>73</v>
      </c>
      <c r="F19" s="121">
        <f>E19/D19*100</f>
        <v>100</v>
      </c>
      <c r="G19" s="49">
        <v>15</v>
      </c>
      <c r="H19" s="49">
        <v>15</v>
      </c>
      <c r="I19" s="121">
        <f>H19/G19*100</f>
        <v>100</v>
      </c>
      <c r="J19" s="49">
        <v>7</v>
      </c>
      <c r="K19" s="49">
        <v>7</v>
      </c>
      <c r="L19" s="121">
        <f>K19/J19*100</f>
        <v>100</v>
      </c>
      <c r="M19" s="49">
        <v>14</v>
      </c>
      <c r="N19" s="49">
        <v>14</v>
      </c>
      <c r="O19" s="121">
        <f>N19/M19*100</f>
        <v>100</v>
      </c>
      <c r="P19" s="49">
        <v>9</v>
      </c>
      <c r="Q19" s="49">
        <v>9</v>
      </c>
      <c r="R19" s="121">
        <f>Q19/P19*100</f>
        <v>100</v>
      </c>
      <c r="S19" s="49">
        <v>13</v>
      </c>
      <c r="T19" s="49">
        <v>13</v>
      </c>
      <c r="U19" s="121">
        <f>T19/S19*100</f>
        <v>100</v>
      </c>
      <c r="V19" s="49">
        <v>15</v>
      </c>
      <c r="W19" s="49">
        <v>15</v>
      </c>
      <c r="X19" s="121">
        <f>W19/V19*100</f>
        <v>100</v>
      </c>
    </row>
    <row r="20" spans="1:24" ht="10.5">
      <c r="A20" s="80"/>
      <c r="B20" s="49" t="s">
        <v>345</v>
      </c>
      <c r="C20" s="97" t="s">
        <v>246</v>
      </c>
      <c r="D20" s="49">
        <f t="shared" si="0"/>
        <v>66</v>
      </c>
      <c r="E20" s="49">
        <f t="shared" si="1"/>
        <v>60</v>
      </c>
      <c r="F20" s="121">
        <f>E20/D20*100</f>
        <v>90.9090909090909</v>
      </c>
      <c r="G20" s="49">
        <v>13</v>
      </c>
      <c r="H20" s="49">
        <v>13</v>
      </c>
      <c r="I20" s="121">
        <f>H20/G20*100</f>
        <v>100</v>
      </c>
      <c r="J20" s="49">
        <v>6</v>
      </c>
      <c r="K20" s="49">
        <v>6</v>
      </c>
      <c r="L20" s="121">
        <f>K20/J20*100</f>
        <v>100</v>
      </c>
      <c r="M20" s="49">
        <v>10</v>
      </c>
      <c r="N20" s="49">
        <v>8</v>
      </c>
      <c r="O20" s="121">
        <f>N20/M20*100</f>
        <v>80</v>
      </c>
      <c r="P20" s="49">
        <v>14</v>
      </c>
      <c r="Q20" s="49">
        <v>14</v>
      </c>
      <c r="R20" s="121">
        <f>Q20/P20*100</f>
        <v>100</v>
      </c>
      <c r="S20" s="49">
        <v>10</v>
      </c>
      <c r="T20" s="49">
        <v>6</v>
      </c>
      <c r="U20" s="121">
        <f>T20/S20*100</f>
        <v>60</v>
      </c>
      <c r="V20" s="49">
        <v>13</v>
      </c>
      <c r="W20" s="49">
        <v>13</v>
      </c>
      <c r="X20" s="121">
        <f>W20/V20*100</f>
        <v>100</v>
      </c>
    </row>
    <row r="21" spans="1:24" ht="10.5">
      <c r="A21" s="80"/>
      <c r="B21" s="49" t="s">
        <v>603</v>
      </c>
      <c r="C21" s="97" t="s">
        <v>247</v>
      </c>
      <c r="D21" s="49">
        <f t="shared" si="0"/>
        <v>75</v>
      </c>
      <c r="E21" s="49">
        <f t="shared" si="1"/>
        <v>75</v>
      </c>
      <c r="F21" s="121">
        <f>E21/D21*100</f>
        <v>100</v>
      </c>
      <c r="G21" s="49">
        <v>18</v>
      </c>
      <c r="H21" s="49">
        <v>18</v>
      </c>
      <c r="I21" s="121">
        <f>H21/G21*100</f>
        <v>100</v>
      </c>
      <c r="J21" s="49">
        <v>2</v>
      </c>
      <c r="K21" s="49">
        <v>2</v>
      </c>
      <c r="L21" s="121">
        <f>K21/J21*100</f>
        <v>100</v>
      </c>
      <c r="M21" s="49">
        <v>16</v>
      </c>
      <c r="N21" s="49">
        <v>16</v>
      </c>
      <c r="O21" s="121">
        <f>N21/M21*100</f>
        <v>100</v>
      </c>
      <c r="P21" s="49">
        <v>10</v>
      </c>
      <c r="Q21" s="49">
        <v>10</v>
      </c>
      <c r="R21" s="121">
        <f>Q21/P21*100</f>
        <v>100</v>
      </c>
      <c r="S21" s="49">
        <v>11</v>
      </c>
      <c r="T21" s="49">
        <v>11</v>
      </c>
      <c r="U21" s="121">
        <f>T21/S21*100</f>
        <v>100</v>
      </c>
      <c r="V21" s="49">
        <v>18</v>
      </c>
      <c r="W21" s="49">
        <v>18</v>
      </c>
      <c r="X21" s="121">
        <f>W21/V21*100</f>
        <v>100</v>
      </c>
    </row>
    <row r="22" spans="1:24" ht="10.5">
      <c r="A22" s="80"/>
      <c r="B22" s="49" t="s">
        <v>355</v>
      </c>
      <c r="C22" s="97" t="s">
        <v>248</v>
      </c>
      <c r="D22" s="49">
        <f t="shared" si="0"/>
        <v>47</v>
      </c>
      <c r="E22" s="49">
        <f t="shared" si="1"/>
        <v>47</v>
      </c>
      <c r="F22" s="121">
        <f>E22/D22*100</f>
        <v>100</v>
      </c>
      <c r="G22" s="49">
        <v>7</v>
      </c>
      <c r="H22" s="49">
        <v>7</v>
      </c>
      <c r="I22" s="121">
        <f>H22/G22*100</f>
        <v>100</v>
      </c>
      <c r="J22" s="49">
        <v>6</v>
      </c>
      <c r="K22" s="49">
        <v>6</v>
      </c>
      <c r="L22" s="121">
        <f>K22/J22*100</f>
        <v>100</v>
      </c>
      <c r="M22" s="49">
        <v>10</v>
      </c>
      <c r="N22" s="49">
        <v>10</v>
      </c>
      <c r="O22" s="121">
        <f>N22/M22*100</f>
        <v>100</v>
      </c>
      <c r="P22" s="49">
        <v>5</v>
      </c>
      <c r="Q22" s="49">
        <v>5</v>
      </c>
      <c r="R22" s="121">
        <f>Q22/P22*100</f>
        <v>100</v>
      </c>
      <c r="S22" s="49">
        <v>12</v>
      </c>
      <c r="T22" s="49">
        <v>12</v>
      </c>
      <c r="U22" s="121">
        <f>T22/S22*100</f>
        <v>100</v>
      </c>
      <c r="V22" s="49">
        <v>7</v>
      </c>
      <c r="W22" s="49">
        <v>7</v>
      </c>
      <c r="X22" s="121">
        <f>W22/V22*100</f>
        <v>100</v>
      </c>
    </row>
    <row r="23" spans="1:24" ht="10.5">
      <c r="A23" s="80"/>
      <c r="B23" s="49"/>
      <c r="C23" s="97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21"/>
      <c r="P23" s="49"/>
      <c r="Q23" s="49"/>
      <c r="R23" s="121"/>
      <c r="S23" s="49"/>
      <c r="T23" s="49"/>
      <c r="U23" s="52"/>
      <c r="V23" s="49"/>
      <c r="W23" s="49"/>
      <c r="X23" s="52"/>
    </row>
    <row r="24" spans="1:24" ht="10.5">
      <c r="A24" s="80"/>
      <c r="B24" s="49" t="s">
        <v>356</v>
      </c>
      <c r="C24" s="97" t="s">
        <v>249</v>
      </c>
      <c r="D24" s="49">
        <f t="shared" si="0"/>
        <v>57</v>
      </c>
      <c r="E24" s="49">
        <f t="shared" si="1"/>
        <v>47</v>
      </c>
      <c r="F24" s="121">
        <f>E24/D24*100</f>
        <v>82.45614035087719</v>
      </c>
      <c r="G24" s="49">
        <v>11</v>
      </c>
      <c r="H24" s="49">
        <v>11</v>
      </c>
      <c r="I24" s="121">
        <f>H24/G24*100</f>
        <v>100</v>
      </c>
      <c r="J24" s="49">
        <v>5</v>
      </c>
      <c r="K24" s="49">
        <v>5</v>
      </c>
      <c r="L24" s="121">
        <f>K24/J24*100</f>
        <v>100</v>
      </c>
      <c r="M24" s="49">
        <v>12</v>
      </c>
      <c r="N24" s="49">
        <v>12</v>
      </c>
      <c r="O24" s="121">
        <f>N24/M24*100</f>
        <v>100</v>
      </c>
      <c r="P24" s="49">
        <v>10</v>
      </c>
      <c r="Q24" s="49"/>
      <c r="R24" s="121"/>
      <c r="S24" s="49">
        <v>8</v>
      </c>
      <c r="T24" s="49">
        <v>8</v>
      </c>
      <c r="U24" s="121">
        <f>T24/S24*100</f>
        <v>100</v>
      </c>
      <c r="V24" s="49">
        <v>11</v>
      </c>
      <c r="W24" s="49">
        <v>11</v>
      </c>
      <c r="X24" s="121">
        <f>W24/V24*100</f>
        <v>100</v>
      </c>
    </row>
    <row r="25" spans="1:24" ht="10.5">
      <c r="A25" s="80"/>
      <c r="B25" s="49" t="s">
        <v>357</v>
      </c>
      <c r="C25" s="97" t="s">
        <v>250</v>
      </c>
      <c r="D25" s="49">
        <f t="shared" si="0"/>
        <v>96</v>
      </c>
      <c r="E25" s="49">
        <f t="shared" si="1"/>
        <v>95</v>
      </c>
      <c r="F25" s="121">
        <f>E25/D25*100</f>
        <v>98.95833333333334</v>
      </c>
      <c r="G25" s="49">
        <v>21</v>
      </c>
      <c r="H25" s="49">
        <v>21</v>
      </c>
      <c r="I25" s="121">
        <f>H25/G25*100</f>
        <v>100</v>
      </c>
      <c r="J25" s="49">
        <v>7</v>
      </c>
      <c r="K25" s="49">
        <v>6</v>
      </c>
      <c r="L25" s="121">
        <f>K25/J25*100</f>
        <v>85.71428571428571</v>
      </c>
      <c r="M25" s="49">
        <v>22</v>
      </c>
      <c r="N25" s="49">
        <v>22</v>
      </c>
      <c r="O25" s="121">
        <f>N25/M25*100</f>
        <v>100</v>
      </c>
      <c r="P25" s="49">
        <v>14</v>
      </c>
      <c r="Q25" s="49">
        <v>14</v>
      </c>
      <c r="R25" s="121">
        <f>Q25/P25*100</f>
        <v>100</v>
      </c>
      <c r="S25" s="49">
        <v>11</v>
      </c>
      <c r="T25" s="49">
        <v>11</v>
      </c>
      <c r="U25" s="121">
        <f>T25/S25*100</f>
        <v>100</v>
      </c>
      <c r="V25" s="49">
        <v>21</v>
      </c>
      <c r="W25" s="49">
        <v>21</v>
      </c>
      <c r="X25" s="121">
        <f>W25/V25*100</f>
        <v>100</v>
      </c>
    </row>
    <row r="26" spans="1:24" ht="10.5">
      <c r="A26" s="80"/>
      <c r="B26" s="49" t="s">
        <v>358</v>
      </c>
      <c r="C26" s="97" t="s">
        <v>251</v>
      </c>
      <c r="D26" s="49">
        <f t="shared" si="0"/>
        <v>96</v>
      </c>
      <c r="E26" s="49">
        <f t="shared" si="1"/>
        <v>92</v>
      </c>
      <c r="F26" s="121">
        <f>E26/D26*100</f>
        <v>95.83333333333334</v>
      </c>
      <c r="G26" s="49">
        <v>14</v>
      </c>
      <c r="H26" s="49">
        <v>13</v>
      </c>
      <c r="I26" s="121">
        <f>H26/G26*100</f>
        <v>92.85714285714286</v>
      </c>
      <c r="J26" s="49">
        <v>10</v>
      </c>
      <c r="K26" s="49">
        <v>10</v>
      </c>
      <c r="L26" s="121">
        <f>K26/J26*100</f>
        <v>100</v>
      </c>
      <c r="M26" s="49">
        <v>25</v>
      </c>
      <c r="N26" s="49">
        <v>25</v>
      </c>
      <c r="O26" s="121">
        <f>N26/M26*100</f>
        <v>100</v>
      </c>
      <c r="P26" s="49">
        <v>16</v>
      </c>
      <c r="Q26" s="49">
        <v>14</v>
      </c>
      <c r="R26" s="121">
        <f>Q26/P26*100</f>
        <v>87.5</v>
      </c>
      <c r="S26" s="49">
        <v>17</v>
      </c>
      <c r="T26" s="49">
        <v>17</v>
      </c>
      <c r="U26" s="121">
        <f>T26/S26*100</f>
        <v>100</v>
      </c>
      <c r="V26" s="49">
        <v>14</v>
      </c>
      <c r="W26" s="49">
        <v>13</v>
      </c>
      <c r="X26" s="121">
        <f>W26/V26*100</f>
        <v>92.85714285714286</v>
      </c>
    </row>
    <row r="27" spans="1:24" ht="10.5">
      <c r="A27" s="80"/>
      <c r="B27" s="49" t="s">
        <v>359</v>
      </c>
      <c r="C27" s="97" t="s">
        <v>252</v>
      </c>
      <c r="D27" s="49">
        <f t="shared" si="0"/>
        <v>62</v>
      </c>
      <c r="E27" s="49">
        <f t="shared" si="1"/>
        <v>56</v>
      </c>
      <c r="F27" s="121">
        <f>E27/D27*100</f>
        <v>90.32258064516128</v>
      </c>
      <c r="G27" s="49">
        <v>12</v>
      </c>
      <c r="H27" s="49">
        <v>11</v>
      </c>
      <c r="I27" s="121">
        <f>H27/G27*100</f>
        <v>91.66666666666666</v>
      </c>
      <c r="J27" s="49">
        <v>6</v>
      </c>
      <c r="K27" s="49">
        <v>5</v>
      </c>
      <c r="L27" s="121">
        <f>K27/J27*100</f>
        <v>83.33333333333334</v>
      </c>
      <c r="M27" s="49">
        <v>10</v>
      </c>
      <c r="N27" s="49">
        <v>7</v>
      </c>
      <c r="O27" s="121">
        <f>N27/M27*100</f>
        <v>70</v>
      </c>
      <c r="P27" s="49">
        <v>10</v>
      </c>
      <c r="Q27" s="49">
        <v>10</v>
      </c>
      <c r="R27" s="121">
        <f>Q27/P27*100</f>
        <v>100</v>
      </c>
      <c r="S27" s="49">
        <v>12</v>
      </c>
      <c r="T27" s="49">
        <v>12</v>
      </c>
      <c r="U27" s="121">
        <f>T27/S27*100</f>
        <v>100</v>
      </c>
      <c r="V27" s="49">
        <v>12</v>
      </c>
      <c r="W27" s="49">
        <v>11</v>
      </c>
      <c r="X27" s="121">
        <f>W27/V27*100</f>
        <v>91.66666666666666</v>
      </c>
    </row>
    <row r="28" spans="1:24" ht="10.5">
      <c r="A28" s="80"/>
      <c r="B28" s="49"/>
      <c r="C28" s="9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21"/>
      <c r="P28" s="49"/>
      <c r="Q28" s="49"/>
      <c r="R28" s="121"/>
      <c r="S28" s="49"/>
      <c r="T28" s="49"/>
      <c r="U28" s="52"/>
      <c r="V28" s="49"/>
      <c r="W28" s="49"/>
      <c r="X28" s="52"/>
    </row>
    <row r="29" spans="1:24" ht="10.5">
      <c r="A29" s="80"/>
      <c r="B29" s="49" t="s">
        <v>360</v>
      </c>
      <c r="C29" s="97" t="s">
        <v>253</v>
      </c>
      <c r="D29" s="49">
        <f t="shared" si="0"/>
        <v>38</v>
      </c>
      <c r="E29" s="49">
        <f t="shared" si="1"/>
        <v>36</v>
      </c>
      <c r="F29" s="121">
        <f>E29/D29*100</f>
        <v>94.73684210526315</v>
      </c>
      <c r="G29" s="49">
        <v>9</v>
      </c>
      <c r="H29" s="49">
        <v>9</v>
      </c>
      <c r="I29" s="121">
        <f>H29/G29*100</f>
        <v>100</v>
      </c>
      <c r="J29" s="49">
        <v>2</v>
      </c>
      <c r="K29" s="49">
        <v>2</v>
      </c>
      <c r="L29" s="121">
        <f>K29/J29*100</f>
        <v>100</v>
      </c>
      <c r="M29" s="49">
        <v>7</v>
      </c>
      <c r="N29" s="49">
        <v>7</v>
      </c>
      <c r="O29" s="121">
        <f>N29/M29*100</f>
        <v>100</v>
      </c>
      <c r="P29" s="49">
        <v>9</v>
      </c>
      <c r="Q29" s="49">
        <v>7</v>
      </c>
      <c r="R29" s="121">
        <f>Q29/P29*100</f>
        <v>77.77777777777779</v>
      </c>
      <c r="S29" s="49">
        <v>2</v>
      </c>
      <c r="T29" s="49">
        <v>2</v>
      </c>
      <c r="U29" s="121">
        <f>T29/S29*100</f>
        <v>100</v>
      </c>
      <c r="V29" s="49">
        <v>9</v>
      </c>
      <c r="W29" s="49">
        <v>9</v>
      </c>
      <c r="X29" s="121">
        <f>W29/V29*100</f>
        <v>100</v>
      </c>
    </row>
    <row r="30" spans="1:24" ht="10.5">
      <c r="A30" s="80"/>
      <c r="B30" s="49" t="s">
        <v>122</v>
      </c>
      <c r="C30" s="97" t="s">
        <v>123</v>
      </c>
      <c r="D30" s="49">
        <f t="shared" si="0"/>
        <v>597</v>
      </c>
      <c r="E30" s="49">
        <f t="shared" si="1"/>
        <v>557</v>
      </c>
      <c r="F30" s="121">
        <f>E30/D30*100</f>
        <v>93.2998324958124</v>
      </c>
      <c r="G30" s="49">
        <v>76</v>
      </c>
      <c r="H30" s="49">
        <v>70</v>
      </c>
      <c r="I30" s="121">
        <f>H30/G30*100</f>
        <v>92.10526315789474</v>
      </c>
      <c r="J30" s="49">
        <v>196</v>
      </c>
      <c r="K30" s="49">
        <v>192</v>
      </c>
      <c r="L30" s="121">
        <f>K30/J30*100</f>
        <v>97.95918367346938</v>
      </c>
      <c r="M30" s="49">
        <v>77</v>
      </c>
      <c r="N30" s="49">
        <v>66</v>
      </c>
      <c r="O30" s="121">
        <f>N30/M30*100</f>
        <v>85.71428571428571</v>
      </c>
      <c r="P30" s="49">
        <v>77</v>
      </c>
      <c r="Q30" s="49">
        <v>66</v>
      </c>
      <c r="R30" s="121">
        <f>Q30/P30*100</f>
        <v>85.71428571428571</v>
      </c>
      <c r="S30" s="49">
        <v>95</v>
      </c>
      <c r="T30" s="49">
        <v>93</v>
      </c>
      <c r="U30" s="121">
        <f>T30/S30*100</f>
        <v>97.89473684210527</v>
      </c>
      <c r="V30" s="49">
        <v>76</v>
      </c>
      <c r="W30" s="49">
        <v>70</v>
      </c>
      <c r="X30" s="121">
        <f>W30/V30*100</f>
        <v>92.10526315789474</v>
      </c>
    </row>
    <row r="31" spans="1:24" ht="10.5">
      <c r="A31" s="80"/>
      <c r="B31" s="49" t="s">
        <v>362</v>
      </c>
      <c r="C31" s="97" t="s">
        <v>255</v>
      </c>
      <c r="D31" s="49">
        <f t="shared" si="0"/>
        <v>57</v>
      </c>
      <c r="E31" s="49">
        <f t="shared" si="1"/>
        <v>57</v>
      </c>
      <c r="F31" s="121">
        <f>E31/D31*100</f>
        <v>100</v>
      </c>
      <c r="G31" s="49">
        <v>8</v>
      </c>
      <c r="H31" s="49">
        <v>8</v>
      </c>
      <c r="I31" s="121">
        <f>H31/G31*100</f>
        <v>100</v>
      </c>
      <c r="J31" s="49">
        <v>6</v>
      </c>
      <c r="K31" s="49">
        <v>6</v>
      </c>
      <c r="L31" s="121">
        <f>K31/J31*100</f>
        <v>100</v>
      </c>
      <c r="M31" s="49">
        <v>11</v>
      </c>
      <c r="N31" s="49">
        <v>11</v>
      </c>
      <c r="O31" s="121">
        <f>N31/M31*100</f>
        <v>100</v>
      </c>
      <c r="P31" s="49">
        <v>12</v>
      </c>
      <c r="Q31" s="49">
        <v>12</v>
      </c>
      <c r="R31" s="121">
        <f>Q31/P31*100</f>
        <v>100</v>
      </c>
      <c r="S31" s="49">
        <v>12</v>
      </c>
      <c r="T31" s="49">
        <v>12</v>
      </c>
      <c r="U31" s="121">
        <f>T31/S31*100</f>
        <v>100</v>
      </c>
      <c r="V31" s="49">
        <v>8</v>
      </c>
      <c r="W31" s="49">
        <v>8</v>
      </c>
      <c r="X31" s="121">
        <f>W31/V31*100</f>
        <v>100</v>
      </c>
    </row>
    <row r="32" spans="1:47" ht="10.5">
      <c r="A32" s="80"/>
      <c r="B32" s="98" t="s">
        <v>215</v>
      </c>
      <c r="C32" s="175" t="s">
        <v>107</v>
      </c>
      <c r="D32" s="98">
        <f>SUM(D9:D31)</f>
        <v>2024</v>
      </c>
      <c r="E32" s="98">
        <f>SUM(E9:E31)</f>
        <v>1934</v>
      </c>
      <c r="F32" s="221">
        <f>E32/D32*100</f>
        <v>95.55335968379447</v>
      </c>
      <c r="G32" s="98">
        <f>SUM(G9:G31)</f>
        <v>350</v>
      </c>
      <c r="H32" s="98">
        <f>SUM(H9:H31)</f>
        <v>341</v>
      </c>
      <c r="I32" s="221"/>
      <c r="J32" s="98">
        <f>SUM(J9:J31)</f>
        <v>311</v>
      </c>
      <c r="K32" s="98">
        <f>SUM(K9:K31)</f>
        <v>305</v>
      </c>
      <c r="L32" s="221">
        <f>K32/J32*100</f>
        <v>98.07073954983923</v>
      </c>
      <c r="M32" s="98">
        <f>SUM(M9:M31)</f>
        <v>361</v>
      </c>
      <c r="N32" s="98">
        <f>SUM(N9:N31)</f>
        <v>338</v>
      </c>
      <c r="O32" s="221">
        <f>N32/M32*100</f>
        <v>93.62880886426593</v>
      </c>
      <c r="P32" s="98">
        <f>SUM(P9:P31)</f>
        <v>315</v>
      </c>
      <c r="Q32" s="98">
        <f>SUM(Q9:Q31)</f>
        <v>280</v>
      </c>
      <c r="R32" s="221"/>
      <c r="S32" s="98">
        <f>SUM(S9:S31)</f>
        <v>337</v>
      </c>
      <c r="T32" s="98">
        <f>SUM(T9:T31)</f>
        <v>329</v>
      </c>
      <c r="U32" s="221">
        <f>T32/S32*100</f>
        <v>97.62611275964392</v>
      </c>
      <c r="V32" s="98">
        <f>SUM(V9:V31)</f>
        <v>350</v>
      </c>
      <c r="W32" s="98">
        <f>SUM(W9:W31)</f>
        <v>341</v>
      </c>
      <c r="X32" s="221">
        <f>W32/V32*100</f>
        <v>97.42857142857143</v>
      </c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</row>
    <row r="33" spans="1:21" ht="9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1:21" ht="9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1:21" ht="9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40" spans="1:22" ht="9.7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16. Health</oddHeader>
    <oddFooter xml:space="preserve">&amp;L&amp;18 31&amp;R&amp;"Arial Mon,Regular"&amp;18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V958"/>
  <sheetViews>
    <sheetView zoomScalePageLayoutView="0" workbookViewId="0" topLeftCell="A1">
      <selection activeCell="A1" sqref="A1:Z30"/>
    </sheetView>
  </sheetViews>
  <sheetFormatPr defaultColWidth="9.00390625" defaultRowHeight="12.75"/>
  <cols>
    <col min="1" max="1" width="1.25" style="115" customWidth="1"/>
    <col min="2" max="2" width="4.875" style="115" customWidth="1"/>
    <col min="3" max="3" width="6.00390625" style="115" customWidth="1"/>
    <col min="4" max="5" width="6.25390625" style="115" customWidth="1"/>
    <col min="6" max="6" width="6.875" style="115" customWidth="1"/>
    <col min="7" max="7" width="6.25390625" style="115" customWidth="1"/>
    <col min="8" max="8" width="6.375" style="115" customWidth="1"/>
    <col min="9" max="9" width="6.125" style="115" customWidth="1"/>
    <col min="10" max="10" width="6.25390625" style="115" customWidth="1"/>
    <col min="11" max="11" width="6.125" style="115" customWidth="1"/>
    <col min="12" max="12" width="4.875" style="115" customWidth="1"/>
    <col min="13" max="13" width="4.375" style="115" customWidth="1"/>
    <col min="14" max="14" width="5.00390625" style="115" customWidth="1"/>
    <col min="15" max="16" width="5.125" style="115" customWidth="1"/>
    <col min="17" max="17" width="5.00390625" style="115" customWidth="1"/>
    <col min="18" max="18" width="4.75390625" style="115" customWidth="1"/>
    <col min="19" max="19" width="4.00390625" style="115" customWidth="1"/>
    <col min="20" max="22" width="5.00390625" style="115" customWidth="1"/>
    <col min="23" max="23" width="5.125" style="115" customWidth="1"/>
    <col min="24" max="24" width="4.25390625" style="115" customWidth="1"/>
    <col min="25" max="25" width="6.875" style="115" customWidth="1"/>
    <col min="26" max="26" width="6.25390625" style="115" customWidth="1"/>
    <col min="27" max="28" width="10.00390625" style="115" customWidth="1"/>
    <col min="29" max="29" width="10.375" style="115" customWidth="1"/>
    <col min="30" max="30" width="9.875" style="115" customWidth="1"/>
    <col min="31" max="34" width="9.125" style="115" customWidth="1"/>
    <col min="35" max="35" width="12.375" style="115" bestFit="1" customWidth="1"/>
    <col min="36" max="36" width="7.375" style="115" customWidth="1"/>
    <col min="37" max="37" width="10.375" style="115" customWidth="1"/>
    <col min="38" max="38" width="17.375" style="115" bestFit="1" customWidth="1"/>
    <col min="39" max="39" width="10.375" style="115" customWidth="1"/>
    <col min="40" max="40" width="11.125" style="115" customWidth="1"/>
    <col min="41" max="41" width="9.125" style="115" customWidth="1"/>
    <col min="42" max="42" width="13.00390625" style="115" customWidth="1"/>
    <col min="43" max="16384" width="9.125" style="115" customWidth="1"/>
  </cols>
  <sheetData>
    <row r="1" spans="1:28" ht="9" customHeight="1">
      <c r="A1" s="65"/>
      <c r="B1" s="65"/>
      <c r="C1" s="65"/>
      <c r="D1" s="65"/>
      <c r="E1" s="65"/>
      <c r="F1" s="65"/>
      <c r="G1" s="65"/>
      <c r="H1" s="65"/>
      <c r="I1" s="65"/>
      <c r="J1" s="160" t="s">
        <v>72</v>
      </c>
      <c r="K1" s="80"/>
      <c r="L1" s="80"/>
      <c r="M1" s="80"/>
      <c r="N1" s="80"/>
      <c r="O1" s="80"/>
      <c r="P1" s="80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2">
      <c r="A2" s="65"/>
      <c r="B2" s="65"/>
      <c r="C2" s="65"/>
      <c r="D2" s="65"/>
      <c r="E2" s="65"/>
      <c r="F2" s="65"/>
      <c r="G2" s="65"/>
      <c r="H2" s="183"/>
      <c r="I2" s="65"/>
      <c r="J2" s="163" t="s">
        <v>73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28" ht="12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 ht="12.75" customHeight="1">
      <c r="A4" s="65"/>
      <c r="B4" s="65"/>
      <c r="C4" s="7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126" s="57" customFormat="1" ht="20.25" customHeight="1">
      <c r="A5" s="52"/>
      <c r="B5" s="765" t="s">
        <v>311</v>
      </c>
      <c r="C5" s="769" t="s">
        <v>775</v>
      </c>
      <c r="D5" s="760" t="s">
        <v>662</v>
      </c>
      <c r="E5" s="738"/>
      <c r="F5" s="752" t="s">
        <v>663</v>
      </c>
      <c r="G5" s="753"/>
      <c r="H5" s="753"/>
      <c r="I5" s="758"/>
      <c r="J5" s="752" t="s">
        <v>179</v>
      </c>
      <c r="K5" s="758"/>
      <c r="L5" s="752" t="s">
        <v>657</v>
      </c>
      <c r="M5" s="768"/>
      <c r="N5" s="768"/>
      <c r="O5" s="768"/>
      <c r="P5" s="762"/>
      <c r="Q5" s="752" t="s">
        <v>545</v>
      </c>
      <c r="R5" s="753"/>
      <c r="S5" s="753"/>
      <c r="T5" s="753"/>
      <c r="U5" s="758"/>
      <c r="V5" s="752" t="s">
        <v>64</v>
      </c>
      <c r="W5" s="753"/>
      <c r="X5" s="753"/>
      <c r="Y5" s="754"/>
      <c r="Z5" s="754"/>
      <c r="AA5" s="52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</row>
    <row r="6" spans="1:126" s="57" customFormat="1" ht="51" customHeight="1">
      <c r="A6" s="52"/>
      <c r="B6" s="766"/>
      <c r="C6" s="770"/>
      <c r="D6" s="764"/>
      <c r="E6" s="740"/>
      <c r="F6" s="760" t="s">
        <v>65</v>
      </c>
      <c r="G6" s="738"/>
      <c r="H6" s="761" t="s">
        <v>67</v>
      </c>
      <c r="I6" s="762"/>
      <c r="J6" s="761" t="s">
        <v>68</v>
      </c>
      <c r="K6" s="763"/>
      <c r="L6" s="741">
        <v>2008</v>
      </c>
      <c r="M6" s="741">
        <v>2009</v>
      </c>
      <c r="N6" s="741">
        <v>2010</v>
      </c>
      <c r="O6" s="772" t="s">
        <v>872</v>
      </c>
      <c r="P6" s="773"/>
      <c r="Q6" s="741">
        <v>2008</v>
      </c>
      <c r="R6" s="741">
        <v>2009</v>
      </c>
      <c r="S6" s="741">
        <v>2010</v>
      </c>
      <c r="T6" s="772" t="s">
        <v>872</v>
      </c>
      <c r="U6" s="773"/>
      <c r="V6" s="741">
        <v>2008</v>
      </c>
      <c r="W6" s="741">
        <v>2009</v>
      </c>
      <c r="X6" s="741">
        <v>2010</v>
      </c>
      <c r="Y6" s="772" t="s">
        <v>872</v>
      </c>
      <c r="Z6" s="773"/>
      <c r="AA6" s="52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</row>
    <row r="7" spans="1:126" s="57" customFormat="1" ht="12" customHeight="1">
      <c r="A7" s="52"/>
      <c r="B7" s="767"/>
      <c r="C7" s="771"/>
      <c r="D7" s="55" t="s">
        <v>870</v>
      </c>
      <c r="E7" s="55" t="s">
        <v>871</v>
      </c>
      <c r="F7" s="55" t="s">
        <v>870</v>
      </c>
      <c r="G7" s="55" t="s">
        <v>871</v>
      </c>
      <c r="H7" s="55" t="s">
        <v>870</v>
      </c>
      <c r="I7" s="55" t="s">
        <v>871</v>
      </c>
      <c r="J7" s="55" t="s">
        <v>870</v>
      </c>
      <c r="K7" s="55" t="s">
        <v>871</v>
      </c>
      <c r="L7" s="743"/>
      <c r="M7" s="743"/>
      <c r="N7" s="743"/>
      <c r="O7" s="55">
        <v>2010</v>
      </c>
      <c r="P7" s="55">
        <v>2011</v>
      </c>
      <c r="Q7" s="743"/>
      <c r="R7" s="743"/>
      <c r="S7" s="743"/>
      <c r="T7" s="55">
        <v>2010</v>
      </c>
      <c r="U7" s="55">
        <v>2011</v>
      </c>
      <c r="V7" s="743"/>
      <c r="W7" s="743"/>
      <c r="X7" s="743"/>
      <c r="Y7" s="55">
        <v>2010</v>
      </c>
      <c r="Z7" s="55">
        <v>2011</v>
      </c>
      <c r="AA7" s="52"/>
      <c r="AB7" s="52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26" s="57" customFormat="1" ht="9.75" customHeight="1">
      <c r="A8" s="49"/>
      <c r="B8" s="49" t="s">
        <v>632</v>
      </c>
      <c r="C8" s="97" t="s">
        <v>563</v>
      </c>
      <c r="D8" s="166">
        <v>3</v>
      </c>
      <c r="E8" s="166">
        <v>5</v>
      </c>
      <c r="F8" s="166">
        <v>3</v>
      </c>
      <c r="G8" s="166">
        <v>5</v>
      </c>
      <c r="H8" s="166"/>
      <c r="I8" s="167"/>
      <c r="J8" s="52"/>
      <c r="K8" s="52"/>
      <c r="L8" s="49">
        <v>36</v>
      </c>
      <c r="M8" s="49">
        <v>35</v>
      </c>
      <c r="N8" s="49">
        <v>35</v>
      </c>
      <c r="O8" s="49">
        <v>5</v>
      </c>
      <c r="P8" s="49">
        <v>1</v>
      </c>
      <c r="Q8" s="49">
        <v>1</v>
      </c>
      <c r="R8" s="49"/>
      <c r="S8" s="49"/>
      <c r="T8" s="49"/>
      <c r="U8" s="49"/>
      <c r="V8" s="111">
        <v>0</v>
      </c>
      <c r="W8" s="111">
        <v>0</v>
      </c>
      <c r="X8" s="111">
        <v>0</v>
      </c>
      <c r="Y8" s="111">
        <f aca="true" t="shared" si="0" ref="Y8:Y27">T8/F8*1000</f>
        <v>0</v>
      </c>
      <c r="Z8" s="111">
        <f>U8/G8*1000</f>
        <v>0</v>
      </c>
      <c r="AA8" s="52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</row>
    <row r="9" spans="1:126" s="57" customFormat="1" ht="9.75" customHeight="1">
      <c r="A9" s="49"/>
      <c r="B9" s="49" t="s">
        <v>633</v>
      </c>
      <c r="C9" s="97" t="s">
        <v>238</v>
      </c>
      <c r="D9" s="166">
        <v>4</v>
      </c>
      <c r="E9" s="166">
        <v>8</v>
      </c>
      <c r="F9" s="166">
        <v>4</v>
      </c>
      <c r="G9" s="166">
        <v>8</v>
      </c>
      <c r="H9" s="166"/>
      <c r="I9" s="167"/>
      <c r="J9" s="52"/>
      <c r="K9" s="52"/>
      <c r="L9" s="49">
        <v>22</v>
      </c>
      <c r="M9" s="49">
        <v>20</v>
      </c>
      <c r="N9" s="49">
        <v>20</v>
      </c>
      <c r="O9" s="49">
        <v>6</v>
      </c>
      <c r="P9" s="49">
        <v>1</v>
      </c>
      <c r="Q9" s="49"/>
      <c r="R9" s="49">
        <v>1</v>
      </c>
      <c r="S9" s="49">
        <v>1</v>
      </c>
      <c r="T9" s="49">
        <v>1</v>
      </c>
      <c r="U9" s="49"/>
      <c r="V9" s="111"/>
      <c r="W9" s="111"/>
      <c r="X9" s="111">
        <v>67</v>
      </c>
      <c r="Y9" s="111">
        <f>T9/F9*1000</f>
        <v>250</v>
      </c>
      <c r="Z9" s="111">
        <f>U9/G9*1000</f>
        <v>0</v>
      </c>
      <c r="AA9" s="52"/>
      <c r="AB9" s="52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</row>
    <row r="10" spans="1:126" s="57" customFormat="1" ht="9.75" customHeight="1">
      <c r="A10" s="49"/>
      <c r="B10" s="49" t="s">
        <v>634</v>
      </c>
      <c r="C10" s="97" t="s">
        <v>239</v>
      </c>
      <c r="D10" s="166">
        <v>9</v>
      </c>
      <c r="E10" s="166">
        <v>10</v>
      </c>
      <c r="F10" s="166">
        <v>9</v>
      </c>
      <c r="G10" s="166">
        <v>10</v>
      </c>
      <c r="H10" s="166"/>
      <c r="I10" s="167"/>
      <c r="J10" s="52"/>
      <c r="K10" s="52"/>
      <c r="L10" s="49">
        <v>19</v>
      </c>
      <c r="M10" s="49">
        <v>25</v>
      </c>
      <c r="N10" s="49">
        <v>25</v>
      </c>
      <c r="O10" s="49">
        <v>4</v>
      </c>
      <c r="P10" s="49">
        <v>3</v>
      </c>
      <c r="Q10" s="49">
        <v>1</v>
      </c>
      <c r="R10" s="49">
        <v>1</v>
      </c>
      <c r="S10" s="49">
        <v>1</v>
      </c>
      <c r="T10" s="49"/>
      <c r="U10" s="49"/>
      <c r="V10" s="111">
        <v>0</v>
      </c>
      <c r="W10" s="111">
        <v>0</v>
      </c>
      <c r="X10" s="111">
        <v>19</v>
      </c>
      <c r="Y10" s="111">
        <f>T10/F10*1000</f>
        <v>0</v>
      </c>
      <c r="Z10" s="111">
        <f>U10/G10*1000</f>
        <v>0</v>
      </c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</row>
    <row r="11" spans="1:126" s="57" customFormat="1" ht="9.75" customHeight="1">
      <c r="A11" s="49"/>
      <c r="B11" s="49" t="s">
        <v>635</v>
      </c>
      <c r="C11" s="97" t="s">
        <v>240</v>
      </c>
      <c r="D11" s="166">
        <v>21</v>
      </c>
      <c r="E11" s="166">
        <v>9</v>
      </c>
      <c r="F11" s="166">
        <v>21</v>
      </c>
      <c r="G11" s="166">
        <v>9</v>
      </c>
      <c r="H11" s="166"/>
      <c r="I11" s="167"/>
      <c r="J11" s="52"/>
      <c r="K11" s="52"/>
      <c r="L11" s="49">
        <v>31</v>
      </c>
      <c r="M11" s="49">
        <v>34</v>
      </c>
      <c r="N11" s="49">
        <v>34</v>
      </c>
      <c r="O11" s="49">
        <v>5</v>
      </c>
      <c r="P11" s="49">
        <v>6</v>
      </c>
      <c r="Q11" s="49">
        <v>3</v>
      </c>
      <c r="R11" s="49"/>
      <c r="S11" s="49"/>
      <c r="T11" s="49">
        <v>1</v>
      </c>
      <c r="U11" s="49"/>
      <c r="V11" s="111">
        <v>65</v>
      </c>
      <c r="W11" s="111">
        <v>61</v>
      </c>
      <c r="X11" s="111">
        <v>10</v>
      </c>
      <c r="Y11" s="111">
        <f t="shared" si="0"/>
        <v>47.61904761904761</v>
      </c>
      <c r="Z11" s="111">
        <f aca="true" t="shared" si="1" ref="Z11:Z27">U11/G11*1000</f>
        <v>0</v>
      </c>
      <c r="AA11" s="52"/>
      <c r="AB11" s="52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</row>
    <row r="12" spans="1:126" s="57" customFormat="1" ht="9.75" customHeight="1">
      <c r="A12" s="49"/>
      <c r="B12" s="49" t="s">
        <v>636</v>
      </c>
      <c r="C12" s="97" t="s">
        <v>241</v>
      </c>
      <c r="D12" s="166">
        <v>9</v>
      </c>
      <c r="E12" s="166">
        <v>5</v>
      </c>
      <c r="F12" s="166">
        <v>9</v>
      </c>
      <c r="G12" s="166">
        <v>5</v>
      </c>
      <c r="H12" s="166"/>
      <c r="I12" s="167"/>
      <c r="J12" s="52"/>
      <c r="K12" s="52"/>
      <c r="L12" s="49">
        <v>39</v>
      </c>
      <c r="M12" s="49">
        <v>29</v>
      </c>
      <c r="N12" s="49">
        <v>29</v>
      </c>
      <c r="O12" s="49">
        <v>4</v>
      </c>
      <c r="P12" s="49">
        <v>6</v>
      </c>
      <c r="Q12" s="49">
        <v>2</v>
      </c>
      <c r="R12" s="49">
        <v>1</v>
      </c>
      <c r="S12" s="49">
        <v>1</v>
      </c>
      <c r="T12" s="49"/>
      <c r="U12" s="49"/>
      <c r="V12" s="111">
        <v>48</v>
      </c>
      <c r="W12" s="111">
        <v>0</v>
      </c>
      <c r="X12" s="111">
        <v>0</v>
      </c>
      <c r="Y12" s="111">
        <f t="shared" si="0"/>
        <v>0</v>
      </c>
      <c r="Z12" s="111">
        <f t="shared" si="1"/>
        <v>0</v>
      </c>
      <c r="AA12" s="52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</row>
    <row r="13" spans="1:126" s="57" customFormat="1" ht="9.75" customHeight="1">
      <c r="A13" s="49"/>
      <c r="B13" s="49" t="s">
        <v>637</v>
      </c>
      <c r="C13" s="97" t="s">
        <v>242</v>
      </c>
      <c r="D13" s="166">
        <v>11</v>
      </c>
      <c r="E13" s="166">
        <v>3</v>
      </c>
      <c r="F13" s="166">
        <v>11</v>
      </c>
      <c r="G13" s="166">
        <v>3</v>
      </c>
      <c r="H13" s="166"/>
      <c r="I13" s="167"/>
      <c r="J13" s="52"/>
      <c r="K13" s="52"/>
      <c r="L13" s="49">
        <v>25</v>
      </c>
      <c r="M13" s="49">
        <v>31</v>
      </c>
      <c r="N13" s="49">
        <v>31</v>
      </c>
      <c r="O13" s="49">
        <v>4</v>
      </c>
      <c r="P13" s="49">
        <v>11</v>
      </c>
      <c r="Q13" s="49">
        <v>2</v>
      </c>
      <c r="R13" s="49">
        <v>1</v>
      </c>
      <c r="S13" s="49">
        <v>1</v>
      </c>
      <c r="T13" s="49">
        <v>1</v>
      </c>
      <c r="U13" s="49"/>
      <c r="V13" s="111">
        <v>0</v>
      </c>
      <c r="W13" s="111">
        <v>0</v>
      </c>
      <c r="X13" s="111">
        <v>33</v>
      </c>
      <c r="Y13" s="111">
        <f t="shared" si="0"/>
        <v>90.9090909090909</v>
      </c>
      <c r="Z13" s="111">
        <f t="shared" si="1"/>
        <v>0</v>
      </c>
      <c r="AA13" s="52"/>
      <c r="AB13" s="52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</row>
    <row r="14" spans="1:126" s="57" customFormat="1" ht="9.75" customHeight="1">
      <c r="A14" s="49"/>
      <c r="B14" s="49" t="s">
        <v>353</v>
      </c>
      <c r="C14" s="97" t="s">
        <v>243</v>
      </c>
      <c r="D14" s="166">
        <v>16</v>
      </c>
      <c r="E14" s="166">
        <v>14</v>
      </c>
      <c r="F14" s="166">
        <v>16</v>
      </c>
      <c r="G14" s="166">
        <v>14</v>
      </c>
      <c r="H14" s="166"/>
      <c r="I14" s="167"/>
      <c r="J14" s="52"/>
      <c r="K14" s="52"/>
      <c r="L14" s="49">
        <v>39</v>
      </c>
      <c r="M14" s="49">
        <v>24</v>
      </c>
      <c r="N14" s="49">
        <v>24</v>
      </c>
      <c r="O14" s="49">
        <v>2</v>
      </c>
      <c r="P14" s="49">
        <v>2</v>
      </c>
      <c r="Q14" s="49">
        <v>4</v>
      </c>
      <c r="R14" s="49">
        <v>1</v>
      </c>
      <c r="S14" s="49">
        <v>1</v>
      </c>
      <c r="T14" s="49">
        <v>1</v>
      </c>
      <c r="U14" s="49"/>
      <c r="V14" s="111">
        <v>67</v>
      </c>
      <c r="W14" s="111">
        <v>14</v>
      </c>
      <c r="X14" s="111">
        <v>23</v>
      </c>
      <c r="Y14" s="111">
        <f t="shared" si="0"/>
        <v>62.5</v>
      </c>
      <c r="Z14" s="111">
        <f t="shared" si="1"/>
        <v>0</v>
      </c>
      <c r="AA14" s="52"/>
      <c r="AB14" s="52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</row>
    <row r="15" spans="1:126" s="57" customFormat="1" ht="9.75" customHeight="1">
      <c r="A15" s="49"/>
      <c r="B15" s="49" t="s">
        <v>354</v>
      </c>
      <c r="C15" s="97" t="s">
        <v>244</v>
      </c>
      <c r="D15" s="166">
        <v>9</v>
      </c>
      <c r="E15" s="166">
        <v>4</v>
      </c>
      <c r="F15" s="166">
        <v>9</v>
      </c>
      <c r="G15" s="166">
        <v>4</v>
      </c>
      <c r="H15" s="166"/>
      <c r="I15" s="167"/>
      <c r="J15" s="52"/>
      <c r="K15" s="52"/>
      <c r="L15" s="49">
        <v>21</v>
      </c>
      <c r="M15" s="49">
        <v>23</v>
      </c>
      <c r="N15" s="49">
        <v>23</v>
      </c>
      <c r="O15" s="49">
        <v>4</v>
      </c>
      <c r="P15" s="49">
        <v>4</v>
      </c>
      <c r="Q15" s="49">
        <v>2</v>
      </c>
      <c r="R15" s="49"/>
      <c r="S15" s="49"/>
      <c r="T15" s="49"/>
      <c r="U15" s="49"/>
      <c r="V15" s="111">
        <v>35</v>
      </c>
      <c r="W15" s="111">
        <v>30</v>
      </c>
      <c r="X15" s="111">
        <v>0</v>
      </c>
      <c r="Y15" s="111">
        <f t="shared" si="0"/>
        <v>0</v>
      </c>
      <c r="Z15" s="111">
        <f t="shared" si="1"/>
        <v>0</v>
      </c>
      <c r="AA15" s="52"/>
      <c r="AB15" s="5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</row>
    <row r="16" spans="1:126" s="57" customFormat="1" ht="9.75" customHeight="1">
      <c r="A16" s="49"/>
      <c r="B16" s="49" t="s">
        <v>344</v>
      </c>
      <c r="C16" s="97" t="s">
        <v>245</v>
      </c>
      <c r="D16" s="166">
        <v>8</v>
      </c>
      <c r="E16" s="166">
        <v>7</v>
      </c>
      <c r="F16" s="166">
        <v>8</v>
      </c>
      <c r="G16" s="166">
        <v>7</v>
      </c>
      <c r="H16" s="166"/>
      <c r="I16" s="167"/>
      <c r="J16" s="52"/>
      <c r="K16" s="52"/>
      <c r="L16" s="49">
        <v>13</v>
      </c>
      <c r="M16" s="49">
        <v>13</v>
      </c>
      <c r="N16" s="49">
        <v>13</v>
      </c>
      <c r="O16" s="49">
        <v>6</v>
      </c>
      <c r="P16" s="49">
        <v>4</v>
      </c>
      <c r="Q16" s="49">
        <v>1</v>
      </c>
      <c r="R16" s="49"/>
      <c r="S16" s="49"/>
      <c r="T16" s="49"/>
      <c r="U16" s="49"/>
      <c r="V16" s="111">
        <v>0</v>
      </c>
      <c r="W16" s="111">
        <v>0</v>
      </c>
      <c r="X16" s="111">
        <v>24</v>
      </c>
      <c r="Y16" s="111">
        <f t="shared" si="0"/>
        <v>0</v>
      </c>
      <c r="Z16" s="111">
        <f t="shared" si="1"/>
        <v>0</v>
      </c>
      <c r="AA16" s="52"/>
      <c r="AB16" s="5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</row>
    <row r="17" spans="1:126" s="57" customFormat="1" ht="9.75" customHeight="1">
      <c r="A17" s="49"/>
      <c r="B17" s="49" t="s">
        <v>345</v>
      </c>
      <c r="C17" s="97" t="s">
        <v>246</v>
      </c>
      <c r="D17" s="166">
        <v>8</v>
      </c>
      <c r="E17" s="166">
        <v>6</v>
      </c>
      <c r="F17" s="166">
        <v>8</v>
      </c>
      <c r="G17" s="166">
        <v>6</v>
      </c>
      <c r="H17" s="166"/>
      <c r="I17" s="167"/>
      <c r="J17" s="52"/>
      <c r="K17" s="52"/>
      <c r="L17" s="49">
        <v>13</v>
      </c>
      <c r="M17" s="49">
        <v>11</v>
      </c>
      <c r="N17" s="49">
        <v>11</v>
      </c>
      <c r="O17" s="49">
        <v>4</v>
      </c>
      <c r="P17" s="49">
        <v>4</v>
      </c>
      <c r="Q17" s="49"/>
      <c r="R17" s="49">
        <v>1</v>
      </c>
      <c r="S17" s="49">
        <v>1</v>
      </c>
      <c r="T17" s="49"/>
      <c r="U17" s="49"/>
      <c r="V17" s="111">
        <v>0</v>
      </c>
      <c r="W17" s="111">
        <v>0</v>
      </c>
      <c r="X17" s="111">
        <v>0</v>
      </c>
      <c r="Y17" s="111">
        <f t="shared" si="0"/>
        <v>0</v>
      </c>
      <c r="Z17" s="111">
        <f t="shared" si="1"/>
        <v>0</v>
      </c>
      <c r="AA17" s="52"/>
      <c r="AB17" s="5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</row>
    <row r="18" spans="1:126" s="57" customFormat="1" ht="9.75" customHeight="1">
      <c r="A18" s="49"/>
      <c r="B18" s="49" t="s">
        <v>603</v>
      </c>
      <c r="C18" s="97" t="s">
        <v>247</v>
      </c>
      <c r="D18" s="166">
        <v>8</v>
      </c>
      <c r="E18" s="166">
        <v>2</v>
      </c>
      <c r="F18" s="166">
        <v>8</v>
      </c>
      <c r="G18" s="166">
        <v>2</v>
      </c>
      <c r="H18" s="166"/>
      <c r="I18" s="167"/>
      <c r="J18" s="52"/>
      <c r="K18" s="52"/>
      <c r="L18" s="49">
        <v>17</v>
      </c>
      <c r="M18" s="49">
        <v>21</v>
      </c>
      <c r="N18" s="49">
        <v>21</v>
      </c>
      <c r="O18" s="49">
        <v>8</v>
      </c>
      <c r="P18" s="49">
        <v>7</v>
      </c>
      <c r="Q18" s="49">
        <v>1</v>
      </c>
      <c r="R18" s="49">
        <v>1</v>
      </c>
      <c r="S18" s="49">
        <v>1</v>
      </c>
      <c r="T18" s="49">
        <v>1</v>
      </c>
      <c r="U18" s="49">
        <v>1</v>
      </c>
      <c r="V18" s="111"/>
      <c r="W18" s="111">
        <v>67</v>
      </c>
      <c r="X18" s="111">
        <v>37</v>
      </c>
      <c r="Y18" s="111">
        <f t="shared" si="0"/>
        <v>125</v>
      </c>
      <c r="Z18" s="111">
        <f t="shared" si="1"/>
        <v>500</v>
      </c>
      <c r="AA18" s="52"/>
      <c r="AB18" s="5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</row>
    <row r="19" spans="1:126" s="57" customFormat="1" ht="9.75" customHeight="1">
      <c r="A19" s="49"/>
      <c r="B19" s="49" t="s">
        <v>355</v>
      </c>
      <c r="C19" s="97" t="s">
        <v>248</v>
      </c>
      <c r="D19" s="166">
        <v>6</v>
      </c>
      <c r="E19" s="166">
        <v>6</v>
      </c>
      <c r="F19" s="166">
        <v>6</v>
      </c>
      <c r="G19" s="166">
        <v>6</v>
      </c>
      <c r="H19" s="166"/>
      <c r="I19" s="167"/>
      <c r="J19" s="52"/>
      <c r="K19" s="52"/>
      <c r="L19" s="49">
        <v>12</v>
      </c>
      <c r="M19" s="49">
        <v>24</v>
      </c>
      <c r="N19" s="49">
        <v>24</v>
      </c>
      <c r="O19" s="49">
        <v>7</v>
      </c>
      <c r="P19" s="49">
        <v>6</v>
      </c>
      <c r="Q19" s="49"/>
      <c r="R19" s="49">
        <v>3</v>
      </c>
      <c r="S19" s="49">
        <v>3</v>
      </c>
      <c r="T19" s="49"/>
      <c r="U19" s="49"/>
      <c r="V19" s="111">
        <v>0</v>
      </c>
      <c r="W19" s="111">
        <v>26</v>
      </c>
      <c r="X19" s="111">
        <v>0</v>
      </c>
      <c r="Y19" s="111">
        <f t="shared" si="0"/>
        <v>0</v>
      </c>
      <c r="Z19" s="111">
        <f t="shared" si="1"/>
        <v>0</v>
      </c>
      <c r="AA19" s="52"/>
      <c r="AB19" s="5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</row>
    <row r="20" spans="1:126" s="57" customFormat="1" ht="9.75" customHeight="1">
      <c r="A20" s="49"/>
      <c r="B20" s="49" t="s">
        <v>356</v>
      </c>
      <c r="C20" s="97" t="s">
        <v>249</v>
      </c>
      <c r="D20" s="166">
        <v>8</v>
      </c>
      <c r="E20" s="166">
        <v>5</v>
      </c>
      <c r="F20" s="166">
        <v>8</v>
      </c>
      <c r="G20" s="166">
        <v>5</v>
      </c>
      <c r="H20" s="166"/>
      <c r="I20" s="167"/>
      <c r="J20" s="52"/>
      <c r="K20" s="52"/>
      <c r="L20" s="49">
        <v>16</v>
      </c>
      <c r="M20" s="49">
        <v>8</v>
      </c>
      <c r="N20" s="49">
        <v>8</v>
      </c>
      <c r="O20" s="49">
        <v>3</v>
      </c>
      <c r="P20" s="49">
        <v>2</v>
      </c>
      <c r="Q20" s="49">
        <v>3</v>
      </c>
      <c r="R20" s="49">
        <v>1</v>
      </c>
      <c r="S20" s="49">
        <v>1</v>
      </c>
      <c r="T20" s="49"/>
      <c r="U20" s="49"/>
      <c r="V20" s="111">
        <v>0</v>
      </c>
      <c r="W20" s="111">
        <v>0</v>
      </c>
      <c r="X20" s="111">
        <v>0</v>
      </c>
      <c r="Y20" s="111">
        <f t="shared" si="0"/>
        <v>0</v>
      </c>
      <c r="Z20" s="111">
        <v>0</v>
      </c>
      <c r="AA20" s="52"/>
      <c r="AB20" s="5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</row>
    <row r="21" spans="1:126" s="57" customFormat="1" ht="9.75" customHeight="1">
      <c r="A21" s="49"/>
      <c r="B21" s="49" t="s">
        <v>357</v>
      </c>
      <c r="C21" s="97" t="s">
        <v>250</v>
      </c>
      <c r="D21" s="166">
        <v>8</v>
      </c>
      <c r="E21" s="166">
        <v>7</v>
      </c>
      <c r="F21" s="166">
        <v>8</v>
      </c>
      <c r="G21" s="166">
        <v>7</v>
      </c>
      <c r="H21" s="166"/>
      <c r="I21" s="167"/>
      <c r="J21" s="52"/>
      <c r="K21" s="52"/>
      <c r="L21" s="49">
        <v>20</v>
      </c>
      <c r="M21" s="49">
        <v>25</v>
      </c>
      <c r="N21" s="49">
        <v>25</v>
      </c>
      <c r="O21" s="49">
        <v>3</v>
      </c>
      <c r="P21" s="49">
        <v>3</v>
      </c>
      <c r="Q21" s="49"/>
      <c r="R21" s="49"/>
      <c r="S21" s="49"/>
      <c r="T21" s="49"/>
      <c r="U21" s="49"/>
      <c r="V21" s="111">
        <v>0</v>
      </c>
      <c r="W21" s="111">
        <v>0</v>
      </c>
      <c r="X21" s="111">
        <v>0</v>
      </c>
      <c r="Y21" s="111">
        <f t="shared" si="0"/>
        <v>0</v>
      </c>
      <c r="Z21" s="111">
        <f t="shared" si="1"/>
        <v>0</v>
      </c>
      <c r="AA21" s="52"/>
      <c r="AB21" s="5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</row>
    <row r="22" spans="1:126" s="57" customFormat="1" ht="9.75" customHeight="1">
      <c r="A22" s="49"/>
      <c r="B22" s="49" t="s">
        <v>358</v>
      </c>
      <c r="C22" s="97" t="s">
        <v>251</v>
      </c>
      <c r="D22" s="166">
        <v>11</v>
      </c>
      <c r="E22" s="166">
        <v>10</v>
      </c>
      <c r="F22" s="166">
        <v>11</v>
      </c>
      <c r="G22" s="166">
        <v>10</v>
      </c>
      <c r="H22" s="166"/>
      <c r="I22" s="167"/>
      <c r="J22" s="52"/>
      <c r="K22" s="52"/>
      <c r="L22" s="49">
        <v>38</v>
      </c>
      <c r="M22" s="49">
        <v>38</v>
      </c>
      <c r="N22" s="49">
        <v>38</v>
      </c>
      <c r="O22" s="49">
        <v>8</v>
      </c>
      <c r="P22" s="49">
        <v>3</v>
      </c>
      <c r="Q22" s="49">
        <v>1</v>
      </c>
      <c r="R22" s="49">
        <v>5</v>
      </c>
      <c r="S22" s="49">
        <v>5</v>
      </c>
      <c r="T22" s="49"/>
      <c r="U22" s="49"/>
      <c r="V22" s="111">
        <v>0</v>
      </c>
      <c r="W22" s="111">
        <v>83</v>
      </c>
      <c r="X22" s="111">
        <v>49</v>
      </c>
      <c r="Y22" s="111">
        <f t="shared" si="0"/>
        <v>0</v>
      </c>
      <c r="Z22" s="111">
        <f t="shared" si="1"/>
        <v>0</v>
      </c>
      <c r="AA22" s="52"/>
      <c r="AB22" s="5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</row>
    <row r="23" spans="1:126" s="57" customFormat="1" ht="9.75" customHeight="1">
      <c r="A23" s="49"/>
      <c r="B23" s="49" t="s">
        <v>359</v>
      </c>
      <c r="C23" s="97" t="s">
        <v>252</v>
      </c>
      <c r="D23" s="166">
        <v>6</v>
      </c>
      <c r="E23" s="166">
        <v>6</v>
      </c>
      <c r="F23" s="166">
        <v>6</v>
      </c>
      <c r="G23" s="166">
        <v>6</v>
      </c>
      <c r="H23" s="166"/>
      <c r="I23" s="167"/>
      <c r="J23" s="52"/>
      <c r="K23" s="52"/>
      <c r="L23" s="49">
        <v>26</v>
      </c>
      <c r="M23" s="49">
        <v>16</v>
      </c>
      <c r="N23" s="49">
        <v>16</v>
      </c>
      <c r="O23" s="49">
        <v>1</v>
      </c>
      <c r="P23" s="49">
        <v>6</v>
      </c>
      <c r="Q23" s="49">
        <v>2</v>
      </c>
      <c r="R23" s="49"/>
      <c r="S23" s="49"/>
      <c r="T23" s="49"/>
      <c r="U23" s="49"/>
      <c r="V23" s="111">
        <v>0</v>
      </c>
      <c r="W23" s="111">
        <v>40</v>
      </c>
      <c r="X23" s="111">
        <v>33</v>
      </c>
      <c r="Y23" s="111">
        <f t="shared" si="0"/>
        <v>0</v>
      </c>
      <c r="Z23" s="111">
        <f t="shared" si="1"/>
        <v>0</v>
      </c>
      <c r="AA23" s="52"/>
      <c r="AB23" s="5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</row>
    <row r="24" spans="1:126" s="57" customFormat="1" ht="9.75" customHeight="1">
      <c r="A24" s="49"/>
      <c r="B24" s="49" t="s">
        <v>360</v>
      </c>
      <c r="C24" s="97" t="s">
        <v>253</v>
      </c>
      <c r="D24" s="166">
        <v>4</v>
      </c>
      <c r="E24" s="166">
        <v>2</v>
      </c>
      <c r="F24" s="166">
        <v>4</v>
      </c>
      <c r="G24" s="166">
        <v>2</v>
      </c>
      <c r="H24" s="166"/>
      <c r="I24" s="167"/>
      <c r="J24" s="52"/>
      <c r="K24" s="52"/>
      <c r="L24" s="49">
        <v>11</v>
      </c>
      <c r="M24" s="49">
        <v>12</v>
      </c>
      <c r="N24" s="49">
        <v>12</v>
      </c>
      <c r="O24" s="49">
        <v>2</v>
      </c>
      <c r="P24" s="49">
        <v>4</v>
      </c>
      <c r="Q24" s="49"/>
      <c r="R24" s="49">
        <v>1</v>
      </c>
      <c r="S24" s="49">
        <v>1</v>
      </c>
      <c r="T24" s="49"/>
      <c r="U24" s="49"/>
      <c r="V24" s="111">
        <v>45</v>
      </c>
      <c r="W24" s="111">
        <v>0</v>
      </c>
      <c r="X24" s="111">
        <v>0</v>
      </c>
      <c r="Y24" s="111">
        <f t="shared" si="0"/>
        <v>0</v>
      </c>
      <c r="Z24" s="111">
        <f t="shared" si="1"/>
        <v>0</v>
      </c>
      <c r="AA24" s="52"/>
      <c r="AB24" s="5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</row>
    <row r="25" spans="1:126" s="57" customFormat="1" ht="9.75" customHeight="1">
      <c r="A25" s="49"/>
      <c r="B25" s="49" t="s">
        <v>361</v>
      </c>
      <c r="C25" s="97" t="s">
        <v>254</v>
      </c>
      <c r="D25" s="166">
        <v>216</v>
      </c>
      <c r="E25" s="166">
        <v>194</v>
      </c>
      <c r="F25" s="166">
        <v>216</v>
      </c>
      <c r="G25" s="166">
        <v>194</v>
      </c>
      <c r="H25" s="166"/>
      <c r="I25" s="167"/>
      <c r="J25" s="52"/>
      <c r="K25" s="52"/>
      <c r="L25" s="49">
        <v>95</v>
      </c>
      <c r="M25" s="49">
        <v>109</v>
      </c>
      <c r="N25" s="49">
        <v>109</v>
      </c>
      <c r="O25" s="49">
        <v>18</v>
      </c>
      <c r="P25" s="49">
        <v>18</v>
      </c>
      <c r="Q25" s="49">
        <v>34</v>
      </c>
      <c r="R25" s="49">
        <v>27</v>
      </c>
      <c r="S25" s="49">
        <v>27</v>
      </c>
      <c r="T25" s="49">
        <v>8</v>
      </c>
      <c r="U25" s="49">
        <v>3</v>
      </c>
      <c r="V25" s="111">
        <v>25</v>
      </c>
      <c r="W25" s="111">
        <v>20</v>
      </c>
      <c r="X25" s="111">
        <v>32</v>
      </c>
      <c r="Y25" s="111">
        <f t="shared" si="0"/>
        <v>37.03703703703704</v>
      </c>
      <c r="Z25" s="111">
        <f t="shared" si="1"/>
        <v>15.463917525773196</v>
      </c>
      <c r="AA25" s="52"/>
      <c r="AB25" s="5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</row>
    <row r="26" spans="1:126" s="57" customFormat="1" ht="9.75" customHeight="1">
      <c r="A26" s="49"/>
      <c r="B26" s="49" t="s">
        <v>362</v>
      </c>
      <c r="C26" s="97" t="s">
        <v>255</v>
      </c>
      <c r="D26" s="166">
        <v>3</v>
      </c>
      <c r="E26" s="166">
        <v>6</v>
      </c>
      <c r="F26" s="166">
        <v>3</v>
      </c>
      <c r="G26" s="166">
        <v>6</v>
      </c>
      <c r="H26" s="166"/>
      <c r="I26" s="167"/>
      <c r="J26" s="52"/>
      <c r="K26" s="52"/>
      <c r="L26" s="49">
        <v>8</v>
      </c>
      <c r="M26" s="49">
        <v>14</v>
      </c>
      <c r="N26" s="49">
        <v>14</v>
      </c>
      <c r="O26" s="49">
        <v>1</v>
      </c>
      <c r="P26" s="49">
        <v>1</v>
      </c>
      <c r="Q26" s="49"/>
      <c r="R26" s="49">
        <v>1</v>
      </c>
      <c r="S26" s="49">
        <v>1</v>
      </c>
      <c r="T26" s="49"/>
      <c r="U26" s="49"/>
      <c r="V26" s="111">
        <v>45</v>
      </c>
      <c r="W26" s="111">
        <v>0</v>
      </c>
      <c r="X26" s="111">
        <v>0</v>
      </c>
      <c r="Y26" s="111">
        <f t="shared" si="0"/>
        <v>0</v>
      </c>
      <c r="Z26" s="111">
        <f t="shared" si="1"/>
        <v>0</v>
      </c>
      <c r="AA26" s="52"/>
      <c r="AB26" s="5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</row>
    <row r="27" spans="1:126" s="57" customFormat="1" ht="9.75" customHeight="1">
      <c r="A27" s="49"/>
      <c r="B27" s="98" t="s">
        <v>774</v>
      </c>
      <c r="C27" s="175" t="s">
        <v>107</v>
      </c>
      <c r="D27" s="179">
        <f aca="true" t="shared" si="2" ref="D27:T27">SUM(D8:D26)</f>
        <v>368</v>
      </c>
      <c r="E27" s="179">
        <f t="shared" si="2"/>
        <v>309</v>
      </c>
      <c r="F27" s="98">
        <f t="shared" si="2"/>
        <v>368</v>
      </c>
      <c r="G27" s="98">
        <f t="shared" si="2"/>
        <v>309</v>
      </c>
      <c r="H27" s="179">
        <f t="shared" si="2"/>
        <v>0</v>
      </c>
      <c r="I27" s="179">
        <f t="shared" si="2"/>
        <v>0</v>
      </c>
      <c r="J27" s="179">
        <f t="shared" si="2"/>
        <v>0</v>
      </c>
      <c r="K27" s="179">
        <f t="shared" si="2"/>
        <v>0</v>
      </c>
      <c r="L27" s="98">
        <f t="shared" si="2"/>
        <v>501</v>
      </c>
      <c r="M27" s="98">
        <f t="shared" si="2"/>
        <v>512</v>
      </c>
      <c r="N27" s="98">
        <f t="shared" si="2"/>
        <v>512</v>
      </c>
      <c r="O27" s="98">
        <f t="shared" si="2"/>
        <v>95</v>
      </c>
      <c r="P27" s="98">
        <f t="shared" si="2"/>
        <v>92</v>
      </c>
      <c r="Q27" s="98">
        <f t="shared" si="2"/>
        <v>57</v>
      </c>
      <c r="R27" s="98">
        <f t="shared" si="2"/>
        <v>45</v>
      </c>
      <c r="S27" s="98">
        <f>SUM(S8:S26)</f>
        <v>45</v>
      </c>
      <c r="T27" s="98">
        <f t="shared" si="2"/>
        <v>13</v>
      </c>
      <c r="U27" s="98">
        <f>SUM(U8:U26)</f>
        <v>4</v>
      </c>
      <c r="V27" s="179">
        <v>23</v>
      </c>
      <c r="W27" s="179">
        <v>18</v>
      </c>
      <c r="X27" s="179">
        <v>26</v>
      </c>
      <c r="Y27" s="179">
        <f t="shared" si="0"/>
        <v>35.326086956521735</v>
      </c>
      <c r="Z27" s="179">
        <f t="shared" si="1"/>
        <v>12.944983818770227</v>
      </c>
      <c r="AA27" s="52"/>
      <c r="AB27" s="5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</row>
    <row r="28" spans="1:126" ht="8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</row>
    <row r="29" spans="1:126" ht="8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</row>
    <row r="30" spans="1:126" ht="8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</row>
    <row r="31" spans="1:126" ht="8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</row>
    <row r="32" spans="1:126" ht="8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</row>
    <row r="33" spans="1:126" ht="8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</row>
    <row r="34" spans="1:126" ht="8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280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</row>
    <row r="35" spans="1:126" ht="8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</row>
    <row r="36" spans="1:126" ht="8.2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279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</row>
    <row r="37" spans="1:126" ht="8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</row>
    <row r="38" spans="1:126" ht="8.2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</row>
    <row r="39" spans="1:126" ht="8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</row>
    <row r="40" spans="1:126" ht="8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</row>
    <row r="41" spans="1:126" ht="8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</row>
    <row r="42" spans="1:126" ht="8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</row>
    <row r="43" spans="1:126" ht="8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</row>
    <row r="44" spans="1:126" ht="8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</row>
    <row r="45" spans="1:126" ht="8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</row>
    <row r="46" spans="1:126" ht="8.2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</row>
    <row r="47" spans="1:126" ht="8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</row>
    <row r="48" spans="1:126" ht="8.2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</row>
    <row r="49" spans="1:126" ht="8.2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</row>
    <row r="50" spans="1:126" ht="8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</row>
    <row r="51" spans="1:126" ht="8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</row>
    <row r="52" spans="1:126" ht="8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</row>
    <row r="53" spans="1:126" ht="8.25">
      <c r="A53" s="54"/>
      <c r="B53" s="54"/>
      <c r="C53" s="54"/>
      <c r="D53" s="54"/>
      <c r="E53" s="54" t="s">
        <v>548</v>
      </c>
      <c r="F53" s="54"/>
      <c r="G53" s="54"/>
      <c r="H53" s="54"/>
      <c r="I53" s="54" t="s">
        <v>109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119"/>
      <c r="W53" s="119"/>
      <c r="X53" s="119"/>
      <c r="Y53" s="119"/>
      <c r="Z53" s="119"/>
      <c r="AA53" s="119"/>
      <c r="AB53" s="119"/>
      <c r="AC53" s="119"/>
      <c r="AD53" s="119"/>
      <c r="AE53" s="54"/>
      <c r="AF53" s="54"/>
      <c r="AG53" s="54"/>
      <c r="AH53" s="54"/>
      <c r="AI53" s="54"/>
      <c r="AJ53" s="54" t="s">
        <v>34</v>
      </c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</row>
    <row r="54" spans="1:126" ht="8.25">
      <c r="A54" s="54"/>
      <c r="B54" s="54"/>
      <c r="C54" s="54"/>
      <c r="D54" s="54" t="s">
        <v>110</v>
      </c>
      <c r="E54" s="54"/>
      <c r="F54" s="54"/>
      <c r="G54" s="54"/>
      <c r="H54" s="54"/>
      <c r="I54" s="54" t="s">
        <v>111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119"/>
      <c r="W54" s="119"/>
      <c r="X54" s="119"/>
      <c r="Y54" s="119"/>
      <c r="Z54" s="119"/>
      <c r="AA54" s="119"/>
      <c r="AB54" s="119"/>
      <c r="AC54" s="119"/>
      <c r="AD54" s="119"/>
      <c r="AE54" s="54"/>
      <c r="AF54" s="54"/>
      <c r="AG54" s="54"/>
      <c r="AH54" s="54"/>
      <c r="AI54" s="54"/>
      <c r="AJ54" s="54" t="s">
        <v>35</v>
      </c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</row>
    <row r="55" spans="1:126" ht="8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119"/>
      <c r="W55" s="119"/>
      <c r="X55" s="119"/>
      <c r="Y55" s="119"/>
      <c r="Z55" s="119"/>
      <c r="AA55" s="119"/>
      <c r="AB55" s="119"/>
      <c r="AC55" s="119"/>
      <c r="AD55" s="137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</row>
    <row r="56" spans="1:126" ht="8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138" t="s">
        <v>415</v>
      </c>
      <c r="S56" s="54"/>
      <c r="T56" s="54"/>
      <c r="U56" s="54"/>
      <c r="V56" s="119"/>
      <c r="W56" s="134"/>
      <c r="X56" s="134"/>
      <c r="Y56" s="134"/>
      <c r="Z56" s="134"/>
      <c r="AA56" s="134"/>
      <c r="AB56" s="134"/>
      <c r="AC56" s="119"/>
      <c r="AD56" s="119"/>
      <c r="AE56" s="54"/>
      <c r="AF56" s="54"/>
      <c r="AG56" s="54"/>
      <c r="AH56" s="124"/>
      <c r="AI56" s="124" t="s">
        <v>624</v>
      </c>
      <c r="AJ56" s="774" t="s">
        <v>623</v>
      </c>
      <c r="AK56" s="774"/>
      <c r="AL56" s="775"/>
      <c r="AM56" s="774"/>
      <c r="AN56" s="774"/>
      <c r="AO56" s="774"/>
      <c r="AP56" s="776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</row>
    <row r="57" spans="1:126" ht="8.25">
      <c r="A57" s="54"/>
      <c r="B57" s="124" t="s">
        <v>364</v>
      </c>
      <c r="C57" s="107"/>
      <c r="D57" s="777" t="s">
        <v>87</v>
      </c>
      <c r="E57" s="774"/>
      <c r="F57" s="774"/>
      <c r="G57" s="774"/>
      <c r="H57" s="776"/>
      <c r="I57" s="132" t="s">
        <v>493</v>
      </c>
      <c r="J57" s="139"/>
      <c r="K57" s="139"/>
      <c r="L57" s="139"/>
      <c r="M57" s="140"/>
      <c r="N57" s="132" t="s">
        <v>221</v>
      </c>
      <c r="O57" s="139"/>
      <c r="P57" s="139"/>
      <c r="Q57" s="139"/>
      <c r="R57" s="140"/>
      <c r="S57" s="54"/>
      <c r="T57" s="54"/>
      <c r="U57" s="54"/>
      <c r="V57" s="141"/>
      <c r="W57" s="134"/>
      <c r="X57" s="134"/>
      <c r="Y57" s="134"/>
      <c r="Z57" s="134"/>
      <c r="AA57" s="134"/>
      <c r="AB57" s="134"/>
      <c r="AC57" s="134"/>
      <c r="AD57" s="134"/>
      <c r="AE57" s="54"/>
      <c r="AF57" s="54"/>
      <c r="AG57" s="54"/>
      <c r="AH57" s="142" t="s">
        <v>311</v>
      </c>
      <c r="AI57" s="143" t="s">
        <v>105</v>
      </c>
      <c r="AJ57" s="124" t="s">
        <v>728</v>
      </c>
      <c r="AK57" s="107" t="s">
        <v>730</v>
      </c>
      <c r="AL57" s="124" t="s">
        <v>256</v>
      </c>
      <c r="AM57" s="124" t="s">
        <v>259</v>
      </c>
      <c r="AN57" s="124" t="s">
        <v>161</v>
      </c>
      <c r="AO57" s="124" t="s">
        <v>163</v>
      </c>
      <c r="AP57" s="124" t="s">
        <v>517</v>
      </c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</row>
    <row r="58" spans="1:126" ht="8.25">
      <c r="A58" s="54"/>
      <c r="B58" s="143" t="s">
        <v>494</v>
      </c>
      <c r="C58" s="143"/>
      <c r="D58" s="124">
        <v>1998</v>
      </c>
      <c r="E58" s="144">
        <v>1999</v>
      </c>
      <c r="F58" s="119">
        <v>2000</v>
      </c>
      <c r="G58" s="106" t="s">
        <v>103</v>
      </c>
      <c r="H58" s="145"/>
      <c r="I58" s="124">
        <v>1998</v>
      </c>
      <c r="J58" s="144">
        <v>1999</v>
      </c>
      <c r="K58" s="119">
        <v>2000</v>
      </c>
      <c r="L58" s="106" t="s">
        <v>103</v>
      </c>
      <c r="M58" s="145"/>
      <c r="N58" s="124">
        <v>1998</v>
      </c>
      <c r="O58" s="144">
        <v>1999</v>
      </c>
      <c r="P58" s="119">
        <v>2000</v>
      </c>
      <c r="Q58" s="106" t="s">
        <v>103</v>
      </c>
      <c r="R58" s="145"/>
      <c r="S58" s="54"/>
      <c r="T58" s="54"/>
      <c r="U58" s="54"/>
      <c r="V58" s="119"/>
      <c r="W58" s="119"/>
      <c r="X58" s="119"/>
      <c r="Y58" s="134"/>
      <c r="Z58" s="134"/>
      <c r="AA58" s="134"/>
      <c r="AB58" s="134"/>
      <c r="AC58" s="134"/>
      <c r="AD58" s="134"/>
      <c r="AE58" s="54"/>
      <c r="AF58" s="54"/>
      <c r="AG58" s="54"/>
      <c r="AH58" s="143" t="s">
        <v>611</v>
      </c>
      <c r="AI58" s="143" t="s">
        <v>625</v>
      </c>
      <c r="AJ58" s="143" t="s">
        <v>729</v>
      </c>
      <c r="AK58" s="106" t="s">
        <v>257</v>
      </c>
      <c r="AL58" s="143" t="s">
        <v>258</v>
      </c>
      <c r="AM58" s="143" t="s">
        <v>260</v>
      </c>
      <c r="AN58" s="143" t="s">
        <v>260</v>
      </c>
      <c r="AO58" s="143" t="s">
        <v>516</v>
      </c>
      <c r="AP58" s="143" t="s">
        <v>518</v>
      </c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</row>
    <row r="59" spans="1:126" ht="8.25">
      <c r="A59" s="54"/>
      <c r="B59" s="143"/>
      <c r="C59" s="143"/>
      <c r="D59" s="143"/>
      <c r="E59" s="145"/>
      <c r="F59" s="119"/>
      <c r="G59" s="108" t="s">
        <v>416</v>
      </c>
      <c r="H59" s="146"/>
      <c r="I59" s="143"/>
      <c r="J59" s="145"/>
      <c r="K59" s="119"/>
      <c r="L59" s="108" t="s">
        <v>417</v>
      </c>
      <c r="M59" s="146"/>
      <c r="N59" s="143"/>
      <c r="O59" s="145"/>
      <c r="P59" s="119"/>
      <c r="Q59" s="108" t="s">
        <v>416</v>
      </c>
      <c r="R59" s="146"/>
      <c r="S59" s="54"/>
      <c r="T59" s="54"/>
      <c r="U59" s="54"/>
      <c r="V59" s="119"/>
      <c r="W59" s="119"/>
      <c r="X59" s="147"/>
      <c r="Y59" s="119"/>
      <c r="Z59" s="147"/>
      <c r="AA59" s="119"/>
      <c r="AB59" s="147"/>
      <c r="AC59" s="119"/>
      <c r="AD59" s="147"/>
      <c r="AE59" s="54"/>
      <c r="AF59" s="54"/>
      <c r="AG59" s="54"/>
      <c r="AH59" s="148"/>
      <c r="AI59" s="148"/>
      <c r="AJ59" s="148"/>
      <c r="AK59" s="108" t="s">
        <v>731</v>
      </c>
      <c r="AL59" s="148"/>
      <c r="AM59" s="148" t="s">
        <v>261</v>
      </c>
      <c r="AN59" s="148" t="s">
        <v>162</v>
      </c>
      <c r="AO59" s="148"/>
      <c r="AP59" s="148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</row>
    <row r="60" spans="1:126" ht="8.25">
      <c r="A60" s="54"/>
      <c r="B60" s="148"/>
      <c r="C60" s="148"/>
      <c r="D60" s="148"/>
      <c r="E60" s="146"/>
      <c r="F60" s="146"/>
      <c r="G60" s="131">
        <v>2000</v>
      </c>
      <c r="H60" s="131">
        <v>2001</v>
      </c>
      <c r="I60" s="148"/>
      <c r="J60" s="146"/>
      <c r="K60" s="146"/>
      <c r="L60" s="131">
        <v>2000</v>
      </c>
      <c r="M60" s="131">
        <v>2001</v>
      </c>
      <c r="N60" s="148"/>
      <c r="O60" s="146"/>
      <c r="P60" s="146"/>
      <c r="Q60" s="131">
        <v>2000</v>
      </c>
      <c r="R60" s="131">
        <v>2001</v>
      </c>
      <c r="S60" s="54"/>
      <c r="T60" s="54"/>
      <c r="U60" s="54"/>
      <c r="V60" s="119"/>
      <c r="W60" s="133"/>
      <c r="X60" s="133"/>
      <c r="Y60" s="119"/>
      <c r="Z60" s="119"/>
      <c r="AA60" s="133"/>
      <c r="AB60" s="134"/>
      <c r="AC60" s="119"/>
      <c r="AD60" s="119"/>
      <c r="AE60" s="54"/>
      <c r="AF60" s="54"/>
      <c r="AG60" s="54"/>
      <c r="AH60" s="107" t="s">
        <v>188</v>
      </c>
      <c r="AI60" s="54">
        <f>SUM(AJ60:AP60)</f>
        <v>41</v>
      </c>
      <c r="AJ60" s="54">
        <v>2</v>
      </c>
      <c r="AK60" s="54">
        <v>1</v>
      </c>
      <c r="AL60" s="54"/>
      <c r="AM60" s="54">
        <v>2</v>
      </c>
      <c r="AN60" s="54">
        <v>27</v>
      </c>
      <c r="AO60" s="54">
        <v>8</v>
      </c>
      <c r="AP60" s="54">
        <v>1</v>
      </c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</row>
    <row r="61" spans="1:126" ht="8.25">
      <c r="A61" s="54"/>
      <c r="B61" s="54" t="s">
        <v>188</v>
      </c>
      <c r="C61" s="54"/>
      <c r="D61" s="54">
        <v>31</v>
      </c>
      <c r="E61" s="54">
        <v>31</v>
      </c>
      <c r="F61" s="54">
        <v>34</v>
      </c>
      <c r="G61" s="54">
        <v>29</v>
      </c>
      <c r="H61" s="54">
        <v>23</v>
      </c>
      <c r="I61" s="54">
        <v>5</v>
      </c>
      <c r="J61" s="54">
        <v>2</v>
      </c>
      <c r="K61" s="54">
        <v>1</v>
      </c>
      <c r="L61" s="54">
        <v>1</v>
      </c>
      <c r="M61" s="54">
        <v>1</v>
      </c>
      <c r="N61" s="54">
        <v>58.8</v>
      </c>
      <c r="O61" s="135">
        <v>40</v>
      </c>
      <c r="P61" s="135">
        <v>9.3</v>
      </c>
      <c r="Q61" s="135">
        <f aca="true" t="shared" si="3" ref="Q61:Q78">L61/T61*1000</f>
        <v>12.048192771084338</v>
      </c>
      <c r="R61" s="135">
        <f aca="true" t="shared" si="4" ref="R61:R80">M61/U61*1000</f>
        <v>20.833333333333332</v>
      </c>
      <c r="S61" s="54"/>
      <c r="T61" s="149">
        <v>83</v>
      </c>
      <c r="U61" s="149">
        <v>48</v>
      </c>
      <c r="V61" s="119"/>
      <c r="W61" s="133"/>
      <c r="X61" s="133"/>
      <c r="Y61" s="119"/>
      <c r="Z61" s="119"/>
      <c r="AA61" s="133"/>
      <c r="AB61" s="134"/>
      <c r="AC61" s="119"/>
      <c r="AD61" s="119"/>
      <c r="AE61" s="54"/>
      <c r="AF61" s="54"/>
      <c r="AG61" s="54"/>
      <c r="AH61" s="106" t="s">
        <v>401</v>
      </c>
      <c r="AI61" s="54">
        <f aca="true" t="shared" si="5" ref="AI61:AI79">SUM(AJ61:AP61)</f>
        <v>20</v>
      </c>
      <c r="AJ61" s="54"/>
      <c r="AK61" s="54"/>
      <c r="AL61" s="54"/>
      <c r="AM61" s="54"/>
      <c r="AN61" s="54">
        <v>8</v>
      </c>
      <c r="AO61" s="54">
        <v>12</v>
      </c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</row>
    <row r="62" spans="1:126" ht="8.25">
      <c r="A62" s="54"/>
      <c r="B62" s="54" t="s">
        <v>401</v>
      </c>
      <c r="C62" s="54"/>
      <c r="D62" s="54">
        <v>17</v>
      </c>
      <c r="E62" s="54">
        <v>21</v>
      </c>
      <c r="F62" s="54">
        <v>10</v>
      </c>
      <c r="G62" s="54">
        <v>8</v>
      </c>
      <c r="H62" s="54">
        <v>13</v>
      </c>
      <c r="I62" s="54">
        <v>4</v>
      </c>
      <c r="J62" s="54">
        <v>3</v>
      </c>
      <c r="K62" s="54">
        <v>1</v>
      </c>
      <c r="L62" s="54">
        <v>1</v>
      </c>
      <c r="M62" s="54">
        <v>0</v>
      </c>
      <c r="N62" s="54">
        <v>28.5</v>
      </c>
      <c r="O62" s="135">
        <v>37</v>
      </c>
      <c r="P62" s="135">
        <v>12.5</v>
      </c>
      <c r="Q62" s="135">
        <f t="shared" si="3"/>
        <v>15.625</v>
      </c>
      <c r="R62" s="135">
        <f t="shared" si="4"/>
        <v>0</v>
      </c>
      <c r="S62" s="54"/>
      <c r="T62" s="119">
        <v>64</v>
      </c>
      <c r="U62" s="119">
        <v>55</v>
      </c>
      <c r="V62" s="119"/>
      <c r="W62" s="133"/>
      <c r="X62" s="133"/>
      <c r="Y62" s="119"/>
      <c r="Z62" s="119"/>
      <c r="AA62" s="133"/>
      <c r="AB62" s="134"/>
      <c r="AC62" s="119"/>
      <c r="AD62" s="119"/>
      <c r="AE62" s="54"/>
      <c r="AF62" s="54"/>
      <c r="AG62" s="54"/>
      <c r="AH62" s="106" t="s">
        <v>410</v>
      </c>
      <c r="AI62" s="54">
        <f t="shared" si="5"/>
        <v>21</v>
      </c>
      <c r="AJ62" s="54"/>
      <c r="AK62" s="54">
        <v>1</v>
      </c>
      <c r="AL62" s="54">
        <v>2</v>
      </c>
      <c r="AM62" s="54">
        <v>3</v>
      </c>
      <c r="AN62" s="54">
        <v>10</v>
      </c>
      <c r="AO62" s="54">
        <v>2</v>
      </c>
      <c r="AP62" s="54">
        <v>3</v>
      </c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</row>
    <row r="63" spans="1:126" ht="8.25">
      <c r="A63" s="54"/>
      <c r="B63" s="54" t="s">
        <v>410</v>
      </c>
      <c r="C63" s="54"/>
      <c r="D63" s="54">
        <v>6</v>
      </c>
      <c r="E63" s="54">
        <v>6</v>
      </c>
      <c r="F63" s="54">
        <v>5</v>
      </c>
      <c r="G63" s="54">
        <v>4</v>
      </c>
      <c r="H63" s="54">
        <v>5</v>
      </c>
      <c r="I63" s="54">
        <v>3</v>
      </c>
      <c r="J63" s="54">
        <v>1</v>
      </c>
      <c r="K63" s="54">
        <v>2</v>
      </c>
      <c r="L63" s="54">
        <v>1</v>
      </c>
      <c r="M63" s="54">
        <v>1</v>
      </c>
      <c r="N63" s="54">
        <v>21.7</v>
      </c>
      <c r="O63" s="54">
        <v>28.6</v>
      </c>
      <c r="P63" s="135">
        <v>23.8</v>
      </c>
      <c r="Q63" s="135">
        <f t="shared" si="3"/>
        <v>14.705882352941176</v>
      </c>
      <c r="R63" s="135">
        <f t="shared" si="4"/>
        <v>21.27659574468085</v>
      </c>
      <c r="S63" s="54"/>
      <c r="T63" s="119">
        <v>68</v>
      </c>
      <c r="U63" s="119">
        <v>47</v>
      </c>
      <c r="V63" s="119"/>
      <c r="W63" s="133"/>
      <c r="X63" s="133"/>
      <c r="Y63" s="119"/>
      <c r="Z63" s="119"/>
      <c r="AA63" s="133"/>
      <c r="AB63" s="134"/>
      <c r="AC63" s="119"/>
      <c r="AD63" s="119"/>
      <c r="AE63" s="54"/>
      <c r="AF63" s="54"/>
      <c r="AG63" s="54"/>
      <c r="AH63" s="106" t="s">
        <v>481</v>
      </c>
      <c r="AI63" s="54">
        <f t="shared" si="5"/>
        <v>46</v>
      </c>
      <c r="AJ63" s="54">
        <v>1</v>
      </c>
      <c r="AK63" s="54">
        <v>3</v>
      </c>
      <c r="AL63" s="54"/>
      <c r="AM63" s="54">
        <v>6</v>
      </c>
      <c r="AN63" s="54">
        <v>1</v>
      </c>
      <c r="AO63" s="54">
        <v>31</v>
      </c>
      <c r="AP63" s="54">
        <v>4</v>
      </c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</row>
    <row r="64" spans="1:126" ht="8.25">
      <c r="A64" s="54"/>
      <c r="B64" s="54" t="s">
        <v>481</v>
      </c>
      <c r="C64" s="54"/>
      <c r="D64" s="54">
        <v>41</v>
      </c>
      <c r="E64" s="54">
        <v>36</v>
      </c>
      <c r="F64" s="54">
        <v>25</v>
      </c>
      <c r="G64" s="54">
        <v>21</v>
      </c>
      <c r="H64" s="54">
        <v>25</v>
      </c>
      <c r="I64" s="54">
        <v>4</v>
      </c>
      <c r="J64" s="54">
        <v>6</v>
      </c>
      <c r="K64" s="54">
        <v>3</v>
      </c>
      <c r="L64" s="54">
        <v>2</v>
      </c>
      <c r="M64" s="54">
        <v>4</v>
      </c>
      <c r="N64" s="135">
        <v>40</v>
      </c>
      <c r="O64" s="54">
        <v>32.8</v>
      </c>
      <c r="P64" s="135">
        <v>19.6</v>
      </c>
      <c r="Q64" s="135">
        <f t="shared" si="3"/>
        <v>16.129032258064516</v>
      </c>
      <c r="R64" s="135">
        <f t="shared" si="4"/>
        <v>43.01075268817205</v>
      </c>
      <c r="S64" s="54"/>
      <c r="T64" s="119">
        <v>124</v>
      </c>
      <c r="U64" s="119">
        <v>93</v>
      </c>
      <c r="V64" s="119"/>
      <c r="W64" s="133"/>
      <c r="X64" s="133"/>
      <c r="Y64" s="119"/>
      <c r="Z64" s="119"/>
      <c r="AA64" s="133"/>
      <c r="AB64" s="134"/>
      <c r="AC64" s="119"/>
      <c r="AD64" s="119"/>
      <c r="AE64" s="54"/>
      <c r="AF64" s="54"/>
      <c r="AG64" s="54"/>
      <c r="AH64" s="106" t="s">
        <v>538</v>
      </c>
      <c r="AI64" s="54">
        <f t="shared" si="5"/>
        <v>27</v>
      </c>
      <c r="AJ64" s="54"/>
      <c r="AK64" s="54">
        <v>1</v>
      </c>
      <c r="AL64" s="54"/>
      <c r="AM64" s="54">
        <v>4</v>
      </c>
      <c r="AN64" s="54">
        <v>13</v>
      </c>
      <c r="AO64" s="54">
        <v>8</v>
      </c>
      <c r="AP64" s="54">
        <v>1</v>
      </c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</row>
    <row r="65" spans="1:126" ht="8.25">
      <c r="A65" s="54"/>
      <c r="B65" s="54" t="s">
        <v>538</v>
      </c>
      <c r="C65" s="54"/>
      <c r="D65" s="54">
        <v>26</v>
      </c>
      <c r="E65" s="54">
        <v>32</v>
      </c>
      <c r="F65" s="54">
        <v>20</v>
      </c>
      <c r="G65" s="54">
        <v>14</v>
      </c>
      <c r="H65" s="54">
        <v>23</v>
      </c>
      <c r="I65" s="54">
        <v>4</v>
      </c>
      <c r="J65" s="54">
        <v>1</v>
      </c>
      <c r="K65" s="54">
        <v>1</v>
      </c>
      <c r="L65" s="54">
        <v>1</v>
      </c>
      <c r="M65" s="54">
        <v>3</v>
      </c>
      <c r="N65" s="54" t="s">
        <v>529</v>
      </c>
      <c r="O65" s="54">
        <v>31.3</v>
      </c>
      <c r="P65" s="135">
        <v>8.5</v>
      </c>
      <c r="Q65" s="135">
        <f t="shared" si="3"/>
        <v>10.309278350515465</v>
      </c>
      <c r="R65" s="135">
        <f t="shared" si="4"/>
        <v>41.0958904109589</v>
      </c>
      <c r="S65" s="54"/>
      <c r="T65" s="119">
        <v>97</v>
      </c>
      <c r="U65" s="119">
        <v>73</v>
      </c>
      <c r="V65" s="119"/>
      <c r="W65" s="133"/>
      <c r="X65" s="133"/>
      <c r="Y65" s="119"/>
      <c r="Z65" s="119"/>
      <c r="AA65" s="133"/>
      <c r="AB65" s="134"/>
      <c r="AC65" s="119"/>
      <c r="AD65" s="119"/>
      <c r="AE65" s="54"/>
      <c r="AF65" s="54"/>
      <c r="AG65" s="54"/>
      <c r="AH65" s="106" t="s">
        <v>539</v>
      </c>
      <c r="AI65" s="54">
        <f t="shared" si="5"/>
        <v>41</v>
      </c>
      <c r="AJ65" s="54"/>
      <c r="AK65" s="54">
        <v>3</v>
      </c>
      <c r="AL65" s="54">
        <v>2</v>
      </c>
      <c r="AM65" s="54">
        <v>5</v>
      </c>
      <c r="AN65" s="54">
        <v>6</v>
      </c>
      <c r="AO65" s="54">
        <v>13</v>
      </c>
      <c r="AP65" s="54">
        <v>12</v>
      </c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</row>
    <row r="66" spans="1:126" ht="8.25">
      <c r="A66" s="54"/>
      <c r="B66" s="54" t="s">
        <v>539</v>
      </c>
      <c r="C66" s="54"/>
      <c r="D66" s="54">
        <v>41</v>
      </c>
      <c r="E66" s="54">
        <v>24</v>
      </c>
      <c r="F66" s="54">
        <v>31</v>
      </c>
      <c r="G66" s="54">
        <v>21</v>
      </c>
      <c r="H66" s="54">
        <v>33</v>
      </c>
      <c r="I66" s="54">
        <v>3</v>
      </c>
      <c r="J66" s="54">
        <v>3</v>
      </c>
      <c r="K66" s="54">
        <v>1</v>
      </c>
      <c r="L66" s="54">
        <v>1</v>
      </c>
      <c r="M66" s="54"/>
      <c r="N66" s="54">
        <v>16.9</v>
      </c>
      <c r="O66" s="54">
        <v>19.9</v>
      </c>
      <c r="P66" s="135">
        <v>7.8</v>
      </c>
      <c r="Q66" s="135">
        <f t="shared" si="3"/>
        <v>8.928571428571429</v>
      </c>
      <c r="R66" s="135">
        <f t="shared" si="4"/>
        <v>0</v>
      </c>
      <c r="S66" s="54"/>
      <c r="T66" s="119">
        <v>112</v>
      </c>
      <c r="U66" s="119">
        <v>72</v>
      </c>
      <c r="V66" s="119"/>
      <c r="W66" s="133"/>
      <c r="X66" s="133"/>
      <c r="Y66" s="119"/>
      <c r="Z66" s="119"/>
      <c r="AA66" s="133"/>
      <c r="AB66" s="134"/>
      <c r="AC66" s="119"/>
      <c r="AD66" s="119"/>
      <c r="AE66" s="54"/>
      <c r="AF66" s="54"/>
      <c r="AG66" s="54"/>
      <c r="AH66" s="106" t="s">
        <v>588</v>
      </c>
      <c r="AI66" s="54">
        <f t="shared" si="5"/>
        <v>40</v>
      </c>
      <c r="AJ66" s="54">
        <v>1</v>
      </c>
      <c r="AK66" s="54">
        <v>4</v>
      </c>
      <c r="AL66" s="54"/>
      <c r="AM66" s="54">
        <v>5</v>
      </c>
      <c r="AN66" s="54">
        <v>2</v>
      </c>
      <c r="AO66" s="54">
        <v>23</v>
      </c>
      <c r="AP66" s="54">
        <v>5</v>
      </c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</row>
    <row r="67" spans="1:126" ht="8.25">
      <c r="A67" s="54"/>
      <c r="B67" s="54" t="s">
        <v>588</v>
      </c>
      <c r="C67" s="54"/>
      <c r="D67" s="54">
        <v>30</v>
      </c>
      <c r="E67" s="54">
        <v>36</v>
      </c>
      <c r="F67" s="54">
        <v>38</v>
      </c>
      <c r="G67" s="54">
        <v>30</v>
      </c>
      <c r="H67" s="54">
        <v>18</v>
      </c>
      <c r="I67" s="54">
        <v>2</v>
      </c>
      <c r="J67" s="54">
        <v>2</v>
      </c>
      <c r="K67" s="54">
        <v>7</v>
      </c>
      <c r="L67" s="54">
        <v>6</v>
      </c>
      <c r="M67" s="54">
        <v>1</v>
      </c>
      <c r="N67" s="54">
        <v>28.6</v>
      </c>
      <c r="O67" s="54">
        <v>19.2</v>
      </c>
      <c r="P67" s="135">
        <v>61.4</v>
      </c>
      <c r="Q67" s="135">
        <f t="shared" si="3"/>
        <v>70.58823529411765</v>
      </c>
      <c r="R67" s="135">
        <f t="shared" si="4"/>
        <v>12.5</v>
      </c>
      <c r="S67" s="54"/>
      <c r="T67" s="119">
        <v>85</v>
      </c>
      <c r="U67" s="119">
        <v>80</v>
      </c>
      <c r="V67" s="119"/>
      <c r="W67" s="133"/>
      <c r="X67" s="133"/>
      <c r="Y67" s="119"/>
      <c r="Z67" s="119"/>
      <c r="AA67" s="133"/>
      <c r="AB67" s="134"/>
      <c r="AC67" s="119"/>
      <c r="AD67" s="119"/>
      <c r="AE67" s="54"/>
      <c r="AF67" s="54"/>
      <c r="AG67" s="54"/>
      <c r="AH67" s="106" t="s">
        <v>387</v>
      </c>
      <c r="AI67" s="54">
        <f t="shared" si="5"/>
        <v>20</v>
      </c>
      <c r="AJ67" s="54"/>
      <c r="AK67" s="54">
        <v>0</v>
      </c>
      <c r="AL67" s="54">
        <v>1</v>
      </c>
      <c r="AM67" s="54"/>
      <c r="AN67" s="54">
        <v>8</v>
      </c>
      <c r="AO67" s="54">
        <v>10</v>
      </c>
      <c r="AP67" s="54">
        <v>1</v>
      </c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</row>
    <row r="68" spans="1:126" ht="8.25">
      <c r="A68" s="54"/>
      <c r="B68" s="54" t="s">
        <v>534</v>
      </c>
      <c r="C68" s="54"/>
      <c r="D68" s="54">
        <v>5</v>
      </c>
      <c r="E68" s="54">
        <v>18</v>
      </c>
      <c r="F68" s="54">
        <v>19</v>
      </c>
      <c r="G68" s="54">
        <v>12</v>
      </c>
      <c r="H68" s="54">
        <v>12</v>
      </c>
      <c r="I68" s="54">
        <v>1</v>
      </c>
      <c r="J68" s="54"/>
      <c r="K68" s="54">
        <v>2</v>
      </c>
      <c r="L68" s="54">
        <v>2</v>
      </c>
      <c r="M68" s="54"/>
      <c r="N68" s="54">
        <v>10</v>
      </c>
      <c r="O68" s="54">
        <v>10</v>
      </c>
      <c r="P68" s="135">
        <v>25.3</v>
      </c>
      <c r="Q68" s="135">
        <f t="shared" si="3"/>
        <v>30.76923076923077</v>
      </c>
      <c r="R68" s="135">
        <f t="shared" si="4"/>
        <v>0</v>
      </c>
      <c r="S68" s="54"/>
      <c r="T68" s="119">
        <v>65</v>
      </c>
      <c r="U68" s="119">
        <v>45</v>
      </c>
      <c r="V68" s="119"/>
      <c r="W68" s="133"/>
      <c r="X68" s="133"/>
      <c r="Y68" s="119"/>
      <c r="Z68" s="119"/>
      <c r="AA68" s="133"/>
      <c r="AB68" s="134"/>
      <c r="AC68" s="119"/>
      <c r="AD68" s="119"/>
      <c r="AE68" s="54"/>
      <c r="AF68" s="54"/>
      <c r="AG68" s="54"/>
      <c r="AH68" s="106" t="s">
        <v>388</v>
      </c>
      <c r="AI68" s="54">
        <f t="shared" si="5"/>
        <v>18</v>
      </c>
      <c r="AJ68" s="54"/>
      <c r="AK68" s="54">
        <v>2</v>
      </c>
      <c r="AL68" s="54">
        <v>2</v>
      </c>
      <c r="AM68" s="54">
        <v>9</v>
      </c>
      <c r="AN68" s="54">
        <v>2</v>
      </c>
      <c r="AO68" s="54">
        <v>1</v>
      </c>
      <c r="AP68" s="54">
        <v>2</v>
      </c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</row>
    <row r="69" spans="1:126" ht="8.25">
      <c r="A69" s="54"/>
      <c r="B69" s="54" t="s">
        <v>388</v>
      </c>
      <c r="C69" s="54"/>
      <c r="D69" s="54">
        <v>28</v>
      </c>
      <c r="E69" s="54">
        <v>20</v>
      </c>
      <c r="F69" s="54">
        <v>13</v>
      </c>
      <c r="G69" s="54">
        <v>11</v>
      </c>
      <c r="H69" s="54">
        <v>11</v>
      </c>
      <c r="I69" s="54"/>
      <c r="J69" s="54">
        <v>2</v>
      </c>
      <c r="K69" s="54">
        <v>1</v>
      </c>
      <c r="L69" s="54">
        <v>1</v>
      </c>
      <c r="M69" s="54"/>
      <c r="N69" s="54">
        <v>11.1</v>
      </c>
      <c r="O69" s="54"/>
      <c r="P69" s="135">
        <v>11.4</v>
      </c>
      <c r="Q69" s="135">
        <f t="shared" si="3"/>
        <v>14.925373134328359</v>
      </c>
      <c r="R69" s="135">
        <f t="shared" si="4"/>
        <v>0</v>
      </c>
      <c r="S69" s="54"/>
      <c r="T69" s="119">
        <v>67</v>
      </c>
      <c r="U69" s="119">
        <v>37</v>
      </c>
      <c r="V69" s="119"/>
      <c r="W69" s="133"/>
      <c r="X69" s="133"/>
      <c r="Y69" s="119"/>
      <c r="Z69" s="119"/>
      <c r="AA69" s="133"/>
      <c r="AB69" s="134"/>
      <c r="AC69" s="119"/>
      <c r="AD69" s="119"/>
      <c r="AE69" s="54"/>
      <c r="AF69" s="54"/>
      <c r="AG69" s="54"/>
      <c r="AH69" s="106" t="s">
        <v>679</v>
      </c>
      <c r="AI69" s="54">
        <f t="shared" si="5"/>
        <v>22</v>
      </c>
      <c r="AJ69" s="54"/>
      <c r="AK69" s="54">
        <v>1</v>
      </c>
      <c r="AL69" s="54">
        <v>1</v>
      </c>
      <c r="AM69" s="54"/>
      <c r="AN69" s="54">
        <v>5</v>
      </c>
      <c r="AO69" s="54">
        <v>13</v>
      </c>
      <c r="AP69" s="54">
        <v>2</v>
      </c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</row>
    <row r="70" spans="1:126" ht="8.25">
      <c r="A70" s="54"/>
      <c r="B70" s="54" t="s">
        <v>679</v>
      </c>
      <c r="C70" s="54"/>
      <c r="D70" s="54">
        <v>4</v>
      </c>
      <c r="E70" s="54">
        <v>8</v>
      </c>
      <c r="F70" s="54">
        <v>9</v>
      </c>
      <c r="G70" s="54">
        <v>0</v>
      </c>
      <c r="H70" s="54">
        <v>15</v>
      </c>
      <c r="I70" s="54"/>
      <c r="J70" s="54">
        <v>2</v>
      </c>
      <c r="K70" s="54">
        <v>0</v>
      </c>
      <c r="L70" s="54"/>
      <c r="M70" s="54">
        <v>3</v>
      </c>
      <c r="N70" s="54">
        <v>40</v>
      </c>
      <c r="O70" s="54"/>
      <c r="P70" s="135">
        <v>0</v>
      </c>
      <c r="Q70" s="135">
        <f t="shared" si="3"/>
        <v>0</v>
      </c>
      <c r="R70" s="135">
        <f t="shared" si="4"/>
        <v>71.42857142857143</v>
      </c>
      <c r="S70" s="54"/>
      <c r="T70" s="119">
        <v>46</v>
      </c>
      <c r="U70" s="119">
        <v>42</v>
      </c>
      <c r="V70" s="119"/>
      <c r="W70" s="133"/>
      <c r="X70" s="133"/>
      <c r="Y70" s="119"/>
      <c r="Z70" s="119"/>
      <c r="AA70" s="133"/>
      <c r="AB70" s="134"/>
      <c r="AC70" s="119"/>
      <c r="AD70" s="119"/>
      <c r="AE70" s="54"/>
      <c r="AF70" s="54"/>
      <c r="AG70" s="54"/>
      <c r="AH70" s="106" t="s">
        <v>639</v>
      </c>
      <c r="AI70" s="54">
        <f t="shared" si="5"/>
        <v>19</v>
      </c>
      <c r="AJ70" s="54">
        <v>1</v>
      </c>
      <c r="AK70" s="54">
        <v>5</v>
      </c>
      <c r="AL70" s="54"/>
      <c r="AM70" s="54">
        <v>4</v>
      </c>
      <c r="AN70" s="54">
        <v>2</v>
      </c>
      <c r="AO70" s="54">
        <v>6</v>
      </c>
      <c r="AP70" s="54">
        <v>1</v>
      </c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</row>
    <row r="71" spans="1:126" ht="8.25">
      <c r="A71" s="54"/>
      <c r="B71" s="54" t="s">
        <v>639</v>
      </c>
      <c r="C71" s="54"/>
      <c r="D71" s="54">
        <v>10</v>
      </c>
      <c r="E71" s="54">
        <v>16</v>
      </c>
      <c r="F71" s="54">
        <v>18</v>
      </c>
      <c r="G71" s="54">
        <v>13</v>
      </c>
      <c r="H71" s="54">
        <v>8</v>
      </c>
      <c r="I71" s="54"/>
      <c r="J71" s="54"/>
      <c r="K71" s="54">
        <v>0</v>
      </c>
      <c r="L71" s="54"/>
      <c r="M71" s="54"/>
      <c r="N71" s="54">
        <v>54.5</v>
      </c>
      <c r="O71" s="54"/>
      <c r="P71" s="135">
        <v>0</v>
      </c>
      <c r="Q71" s="135">
        <f t="shared" si="3"/>
        <v>0</v>
      </c>
      <c r="R71" s="135">
        <f t="shared" si="4"/>
        <v>0</v>
      </c>
      <c r="S71" s="54"/>
      <c r="T71" s="119">
        <v>43</v>
      </c>
      <c r="U71" s="119">
        <v>38</v>
      </c>
      <c r="V71" s="119"/>
      <c r="W71" s="133"/>
      <c r="X71" s="133"/>
      <c r="Y71" s="119"/>
      <c r="Z71" s="119"/>
      <c r="AA71" s="133"/>
      <c r="AB71" s="134"/>
      <c r="AC71" s="119"/>
      <c r="AD71" s="119"/>
      <c r="AE71" s="54"/>
      <c r="AF71" s="54"/>
      <c r="AG71" s="54"/>
      <c r="AH71" s="106" t="s">
        <v>478</v>
      </c>
      <c r="AI71" s="54">
        <f t="shared" si="5"/>
        <v>18</v>
      </c>
      <c r="AJ71" s="54"/>
      <c r="AK71" s="54">
        <v>1</v>
      </c>
      <c r="AL71" s="54"/>
      <c r="AM71" s="54">
        <v>4</v>
      </c>
      <c r="AN71" s="54">
        <v>7</v>
      </c>
      <c r="AO71" s="54">
        <v>4</v>
      </c>
      <c r="AP71" s="54">
        <v>2</v>
      </c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</row>
    <row r="72" spans="1:126" ht="8.25">
      <c r="A72" s="54"/>
      <c r="B72" s="54" t="s">
        <v>478</v>
      </c>
      <c r="C72" s="54"/>
      <c r="D72" s="54">
        <v>17</v>
      </c>
      <c r="E72" s="54">
        <v>19</v>
      </c>
      <c r="F72" s="54">
        <v>22</v>
      </c>
      <c r="G72" s="54">
        <v>17</v>
      </c>
      <c r="H72" s="54">
        <v>16</v>
      </c>
      <c r="I72" s="54"/>
      <c r="J72" s="54">
        <v>5</v>
      </c>
      <c r="K72" s="54">
        <v>2</v>
      </c>
      <c r="L72" s="54">
        <v>1</v>
      </c>
      <c r="M72" s="54"/>
      <c r="N72" s="54">
        <v>50.6</v>
      </c>
      <c r="O72" s="54"/>
      <c r="P72" s="135">
        <v>69.4</v>
      </c>
      <c r="Q72" s="135">
        <f t="shared" si="3"/>
        <v>17.857142857142858</v>
      </c>
      <c r="R72" s="135">
        <f t="shared" si="4"/>
        <v>0</v>
      </c>
      <c r="S72" s="54"/>
      <c r="T72" s="119">
        <v>56</v>
      </c>
      <c r="U72" s="119">
        <v>64</v>
      </c>
      <c r="V72" s="119"/>
      <c r="W72" s="133"/>
      <c r="X72" s="133"/>
      <c r="Y72" s="119"/>
      <c r="Z72" s="119"/>
      <c r="AA72" s="133"/>
      <c r="AB72" s="134"/>
      <c r="AC72" s="119"/>
      <c r="AD72" s="119"/>
      <c r="AE72" s="54"/>
      <c r="AF72" s="54"/>
      <c r="AG72" s="54"/>
      <c r="AH72" s="106" t="s">
        <v>479</v>
      </c>
      <c r="AI72" s="54">
        <f t="shared" si="5"/>
        <v>31</v>
      </c>
      <c r="AJ72" s="54">
        <v>1</v>
      </c>
      <c r="AK72" s="54">
        <v>0</v>
      </c>
      <c r="AL72" s="54">
        <v>4</v>
      </c>
      <c r="AM72" s="54"/>
      <c r="AN72" s="54">
        <v>7</v>
      </c>
      <c r="AO72" s="54">
        <v>6</v>
      </c>
      <c r="AP72" s="54">
        <v>13</v>
      </c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</row>
    <row r="73" spans="1:126" ht="8.25">
      <c r="A73" s="54"/>
      <c r="B73" s="54" t="s">
        <v>479</v>
      </c>
      <c r="C73" s="54"/>
      <c r="D73" s="54">
        <v>7</v>
      </c>
      <c r="E73" s="54">
        <v>4</v>
      </c>
      <c r="F73" s="54">
        <v>26</v>
      </c>
      <c r="G73" s="54">
        <v>20</v>
      </c>
      <c r="H73" s="54">
        <v>15</v>
      </c>
      <c r="I73" s="54">
        <v>1</v>
      </c>
      <c r="J73" s="54">
        <v>1</v>
      </c>
      <c r="K73" s="54">
        <v>1</v>
      </c>
      <c r="L73" s="54">
        <v>1</v>
      </c>
      <c r="M73" s="54">
        <v>4</v>
      </c>
      <c r="N73" s="54"/>
      <c r="O73" s="54">
        <v>11.6</v>
      </c>
      <c r="P73" s="135">
        <v>11</v>
      </c>
      <c r="Q73" s="135">
        <f t="shared" si="3"/>
        <v>12.82051282051282</v>
      </c>
      <c r="R73" s="135"/>
      <c r="S73" s="54"/>
      <c r="T73" s="119">
        <v>78</v>
      </c>
      <c r="U73" s="119">
        <v>33</v>
      </c>
      <c r="V73" s="119"/>
      <c r="W73" s="133"/>
      <c r="X73" s="133"/>
      <c r="Y73" s="119"/>
      <c r="Z73" s="119"/>
      <c r="AA73" s="133"/>
      <c r="AB73" s="134"/>
      <c r="AC73" s="119"/>
      <c r="AD73" s="119"/>
      <c r="AE73" s="54"/>
      <c r="AF73" s="54"/>
      <c r="AG73" s="54"/>
      <c r="AH73" s="106" t="s">
        <v>480</v>
      </c>
      <c r="AI73" s="54">
        <f t="shared" si="5"/>
        <v>20</v>
      </c>
      <c r="AJ73" s="54">
        <v>2</v>
      </c>
      <c r="AK73" s="54">
        <v>5</v>
      </c>
      <c r="AL73" s="54">
        <v>1</v>
      </c>
      <c r="AM73" s="54">
        <v>3</v>
      </c>
      <c r="AN73" s="54"/>
      <c r="AO73" s="54">
        <v>7</v>
      </c>
      <c r="AP73" s="54">
        <v>2</v>
      </c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</row>
    <row r="74" spans="1:126" ht="8.25">
      <c r="A74" s="54"/>
      <c r="B74" s="54" t="s">
        <v>480</v>
      </c>
      <c r="C74" s="54"/>
      <c r="D74" s="54">
        <v>22</v>
      </c>
      <c r="E74" s="54">
        <v>14</v>
      </c>
      <c r="F74" s="54">
        <v>15</v>
      </c>
      <c r="G74" s="54">
        <v>8</v>
      </c>
      <c r="H74" s="54">
        <v>19</v>
      </c>
      <c r="I74" s="54">
        <v>2</v>
      </c>
      <c r="J74" s="54"/>
      <c r="K74" s="54">
        <v>0</v>
      </c>
      <c r="L74" s="54"/>
      <c r="M74" s="54">
        <v>1</v>
      </c>
      <c r="N74" s="54">
        <v>33.6</v>
      </c>
      <c r="O74" s="54">
        <v>16.3</v>
      </c>
      <c r="P74" s="135">
        <v>0</v>
      </c>
      <c r="Q74" s="135">
        <f t="shared" si="3"/>
        <v>0</v>
      </c>
      <c r="R74" s="135">
        <f t="shared" si="4"/>
        <v>20</v>
      </c>
      <c r="S74" s="54"/>
      <c r="T74" s="119">
        <v>68</v>
      </c>
      <c r="U74" s="119">
        <v>50</v>
      </c>
      <c r="V74" s="119"/>
      <c r="W74" s="133"/>
      <c r="X74" s="133"/>
      <c r="Y74" s="119"/>
      <c r="Z74" s="119"/>
      <c r="AA74" s="133"/>
      <c r="AB74" s="134"/>
      <c r="AC74" s="119"/>
      <c r="AD74" s="119"/>
      <c r="AE74" s="54"/>
      <c r="AF74" s="54"/>
      <c r="AG74" s="54"/>
      <c r="AH74" s="106" t="s">
        <v>535</v>
      </c>
      <c r="AI74" s="54">
        <f t="shared" si="5"/>
        <v>21</v>
      </c>
      <c r="AJ74" s="54">
        <v>1</v>
      </c>
      <c r="AK74" s="54">
        <v>1</v>
      </c>
      <c r="AL74" s="54"/>
      <c r="AM74" s="54"/>
      <c r="AN74" s="54">
        <v>6</v>
      </c>
      <c r="AO74" s="54">
        <v>13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</row>
    <row r="75" spans="1:126" ht="8.25">
      <c r="A75" s="54"/>
      <c r="B75" s="54" t="s">
        <v>535</v>
      </c>
      <c r="C75" s="54"/>
      <c r="D75" s="54">
        <v>25</v>
      </c>
      <c r="E75" s="54">
        <v>26</v>
      </c>
      <c r="F75" s="54">
        <v>27</v>
      </c>
      <c r="G75" s="54">
        <v>9</v>
      </c>
      <c r="H75" s="54">
        <v>21</v>
      </c>
      <c r="I75" s="54">
        <v>1</v>
      </c>
      <c r="J75" s="54">
        <v>1</v>
      </c>
      <c r="K75" s="54">
        <v>1</v>
      </c>
      <c r="L75" s="54">
        <v>1</v>
      </c>
      <c r="M75" s="54"/>
      <c r="N75" s="54">
        <v>12.8</v>
      </c>
      <c r="O75" s="54">
        <v>10.8</v>
      </c>
      <c r="P75" s="135">
        <v>11.6</v>
      </c>
      <c r="Q75" s="135">
        <f t="shared" si="3"/>
        <v>14.925373134328359</v>
      </c>
      <c r="R75" s="135">
        <f t="shared" si="4"/>
        <v>0</v>
      </c>
      <c r="S75" s="54"/>
      <c r="T75" s="119">
        <v>67</v>
      </c>
      <c r="U75" s="119">
        <v>66</v>
      </c>
      <c r="V75" s="119"/>
      <c r="W75" s="133"/>
      <c r="X75" s="133"/>
      <c r="Y75" s="119"/>
      <c r="Z75" s="119"/>
      <c r="AA75" s="133"/>
      <c r="AB75" s="134"/>
      <c r="AC75" s="119"/>
      <c r="AD75" s="119"/>
      <c r="AE75" s="54"/>
      <c r="AF75" s="54"/>
      <c r="AG75" s="54"/>
      <c r="AH75" s="106" t="s">
        <v>536</v>
      </c>
      <c r="AI75" s="54">
        <f t="shared" si="5"/>
        <v>38</v>
      </c>
      <c r="AJ75" s="54"/>
      <c r="AK75" s="54">
        <v>3</v>
      </c>
      <c r="AL75" s="54"/>
      <c r="AM75" s="54">
        <v>2</v>
      </c>
      <c r="AN75" s="54">
        <v>10</v>
      </c>
      <c r="AO75" s="54">
        <v>21</v>
      </c>
      <c r="AP75" s="54">
        <v>2</v>
      </c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</row>
    <row r="76" spans="1:126" ht="8.25">
      <c r="A76" s="54"/>
      <c r="B76" s="54" t="s">
        <v>536</v>
      </c>
      <c r="C76" s="54"/>
      <c r="D76" s="54">
        <v>28</v>
      </c>
      <c r="E76" s="54">
        <v>14</v>
      </c>
      <c r="F76" s="54">
        <v>31</v>
      </c>
      <c r="G76" s="54">
        <v>23</v>
      </c>
      <c r="H76" s="54">
        <v>19</v>
      </c>
      <c r="I76" s="54">
        <v>1</v>
      </c>
      <c r="J76" s="54"/>
      <c r="K76" s="54">
        <v>1</v>
      </c>
      <c r="L76" s="54">
        <v>1</v>
      </c>
      <c r="M76" s="54"/>
      <c r="N76" s="54">
        <v>23</v>
      </c>
      <c r="O76" s="54">
        <v>9.9</v>
      </c>
      <c r="P76" s="135">
        <v>13.7</v>
      </c>
      <c r="Q76" s="135">
        <f t="shared" si="3"/>
        <v>18.867924528301884</v>
      </c>
      <c r="R76" s="135">
        <f t="shared" si="4"/>
        <v>0</v>
      </c>
      <c r="S76" s="54"/>
      <c r="T76" s="119">
        <v>53</v>
      </c>
      <c r="U76" s="119">
        <v>54</v>
      </c>
      <c r="V76" s="119"/>
      <c r="W76" s="133"/>
      <c r="X76" s="133"/>
      <c r="Y76" s="119"/>
      <c r="Z76" s="119"/>
      <c r="AA76" s="133"/>
      <c r="AB76" s="134"/>
      <c r="AC76" s="119"/>
      <c r="AD76" s="119"/>
      <c r="AE76" s="54"/>
      <c r="AF76" s="54"/>
      <c r="AG76" s="54"/>
      <c r="AH76" s="106" t="s">
        <v>537</v>
      </c>
      <c r="AI76" s="54">
        <f t="shared" si="5"/>
        <v>14</v>
      </c>
      <c r="AJ76" s="54"/>
      <c r="AK76" s="54"/>
      <c r="AL76" s="54"/>
      <c r="AM76" s="54">
        <v>2</v>
      </c>
      <c r="AN76" s="54">
        <v>3</v>
      </c>
      <c r="AO76" s="54">
        <v>8</v>
      </c>
      <c r="AP76" s="54">
        <v>1</v>
      </c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</row>
    <row r="77" spans="1:126" ht="8.25">
      <c r="A77" s="54"/>
      <c r="B77" s="54" t="s">
        <v>537</v>
      </c>
      <c r="C77" s="54"/>
      <c r="D77" s="54">
        <v>8</v>
      </c>
      <c r="E77" s="54">
        <v>11</v>
      </c>
      <c r="F77" s="54">
        <v>8</v>
      </c>
      <c r="G77" s="54">
        <v>4</v>
      </c>
      <c r="H77" s="54">
        <v>10</v>
      </c>
      <c r="I77" s="54">
        <v>2</v>
      </c>
      <c r="J77" s="54">
        <v>3</v>
      </c>
      <c r="K77" s="54">
        <v>1</v>
      </c>
      <c r="L77" s="54">
        <v>1</v>
      </c>
      <c r="M77" s="54">
        <v>1</v>
      </c>
      <c r="N77" s="54">
        <v>37.7</v>
      </c>
      <c r="O77" s="54">
        <v>40.8</v>
      </c>
      <c r="P77" s="135">
        <v>23.8</v>
      </c>
      <c r="Q77" s="135">
        <f t="shared" si="3"/>
        <v>28.57142857142857</v>
      </c>
      <c r="R77" s="135">
        <f t="shared" si="4"/>
        <v>40</v>
      </c>
      <c r="S77" s="54"/>
      <c r="T77" s="119">
        <v>35</v>
      </c>
      <c r="U77" s="119">
        <v>25</v>
      </c>
      <c r="V77" s="119"/>
      <c r="W77" s="133"/>
      <c r="X77" s="133"/>
      <c r="Y77" s="119"/>
      <c r="Z77" s="119"/>
      <c r="AA77" s="133"/>
      <c r="AB77" s="134"/>
      <c r="AC77" s="119"/>
      <c r="AD77" s="119"/>
      <c r="AE77" s="54"/>
      <c r="AF77" s="54"/>
      <c r="AG77" s="54"/>
      <c r="AH77" s="106" t="s">
        <v>527</v>
      </c>
      <c r="AI77" s="54">
        <f t="shared" si="5"/>
        <v>131</v>
      </c>
      <c r="AJ77" s="54">
        <v>11</v>
      </c>
      <c r="AK77" s="54">
        <v>8</v>
      </c>
      <c r="AL77" s="54"/>
      <c r="AM77" s="54">
        <v>11</v>
      </c>
      <c r="AN77" s="54">
        <v>43</v>
      </c>
      <c r="AO77" s="54">
        <v>32</v>
      </c>
      <c r="AP77" s="54">
        <v>26</v>
      </c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</row>
    <row r="78" spans="1:126" ht="8.25">
      <c r="A78" s="54"/>
      <c r="B78" s="54" t="s">
        <v>527</v>
      </c>
      <c r="C78" s="54"/>
      <c r="D78" s="54">
        <v>118</v>
      </c>
      <c r="E78" s="54">
        <v>122</v>
      </c>
      <c r="F78" s="54">
        <v>115</v>
      </c>
      <c r="G78" s="54">
        <v>84</v>
      </c>
      <c r="H78" s="54">
        <v>85</v>
      </c>
      <c r="I78" s="54">
        <v>32</v>
      </c>
      <c r="J78" s="54">
        <v>26</v>
      </c>
      <c r="K78" s="54">
        <v>27</v>
      </c>
      <c r="L78" s="54">
        <v>19</v>
      </c>
      <c r="M78" s="54">
        <v>22</v>
      </c>
      <c r="N78" s="54">
        <v>24</v>
      </c>
      <c r="O78" s="54">
        <v>46.2</v>
      </c>
      <c r="P78" s="135">
        <v>40.4</v>
      </c>
      <c r="Q78" s="135">
        <f t="shared" si="3"/>
        <v>452.3809523809524</v>
      </c>
      <c r="R78" s="135">
        <f t="shared" si="4"/>
        <v>35.256410256410255</v>
      </c>
      <c r="S78" s="54"/>
      <c r="T78" s="119">
        <v>42</v>
      </c>
      <c r="U78" s="119">
        <v>624</v>
      </c>
      <c r="V78" s="119"/>
      <c r="W78" s="133"/>
      <c r="X78" s="133"/>
      <c r="Y78" s="119"/>
      <c r="Z78" s="119"/>
      <c r="AA78" s="133"/>
      <c r="AB78" s="134"/>
      <c r="AC78" s="119"/>
      <c r="AD78" s="119"/>
      <c r="AE78" s="54"/>
      <c r="AF78" s="54"/>
      <c r="AG78" s="54"/>
      <c r="AH78" s="106" t="s">
        <v>530</v>
      </c>
      <c r="AI78" s="54">
        <f t="shared" si="5"/>
        <v>12</v>
      </c>
      <c r="AJ78" s="54"/>
      <c r="AK78" s="54"/>
      <c r="AL78" s="54"/>
      <c r="AM78" s="54"/>
      <c r="AN78" s="54">
        <v>1</v>
      </c>
      <c r="AO78" s="54">
        <v>11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</row>
    <row r="79" spans="1:126" ht="8.25">
      <c r="A79" s="54"/>
      <c r="B79" s="54" t="s">
        <v>530</v>
      </c>
      <c r="C79" s="54"/>
      <c r="D79" s="54">
        <v>13</v>
      </c>
      <c r="E79" s="54">
        <v>29</v>
      </c>
      <c r="F79" s="54">
        <v>12</v>
      </c>
      <c r="G79" s="54">
        <v>9</v>
      </c>
      <c r="H79" s="54">
        <v>17</v>
      </c>
      <c r="I79" s="54"/>
      <c r="J79" s="54">
        <v>2</v>
      </c>
      <c r="K79" s="54">
        <v>1</v>
      </c>
      <c r="L79" s="54">
        <v>1</v>
      </c>
      <c r="M79" s="54">
        <v>1</v>
      </c>
      <c r="N79" s="54"/>
      <c r="O79" s="54"/>
      <c r="P79" s="135">
        <v>16.1</v>
      </c>
      <c r="Q79" s="135">
        <f>L79/T79*1000</f>
        <v>1.9011406844106464</v>
      </c>
      <c r="R79" s="135">
        <f t="shared" si="4"/>
        <v>25</v>
      </c>
      <c r="S79" s="54"/>
      <c r="T79" s="119">
        <v>526</v>
      </c>
      <c r="U79" s="119">
        <v>40</v>
      </c>
      <c r="V79" s="119"/>
      <c r="W79" s="133"/>
      <c r="X79" s="133"/>
      <c r="Y79" s="119"/>
      <c r="Z79" s="119"/>
      <c r="AA79" s="150"/>
      <c r="AB79" s="150"/>
      <c r="AC79" s="150"/>
      <c r="AD79" s="150"/>
      <c r="AE79" s="54"/>
      <c r="AF79" s="54"/>
      <c r="AG79" s="54"/>
      <c r="AH79" s="108" t="s">
        <v>531</v>
      </c>
      <c r="AI79" s="122">
        <f t="shared" si="5"/>
        <v>600</v>
      </c>
      <c r="AJ79" s="122">
        <f aca="true" t="shared" si="6" ref="AJ79:AP79">SUM(AJ60:AJ78)</f>
        <v>20</v>
      </c>
      <c r="AK79" s="122">
        <f t="shared" si="6"/>
        <v>39</v>
      </c>
      <c r="AL79" s="122">
        <f t="shared" si="6"/>
        <v>13</v>
      </c>
      <c r="AM79" s="122">
        <f t="shared" si="6"/>
        <v>60</v>
      </c>
      <c r="AN79" s="122">
        <f t="shared" si="6"/>
        <v>161</v>
      </c>
      <c r="AO79" s="122">
        <f t="shared" si="6"/>
        <v>229</v>
      </c>
      <c r="AP79" s="122">
        <f t="shared" si="6"/>
        <v>78</v>
      </c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</row>
    <row r="80" spans="1:126" ht="11.25" customHeight="1">
      <c r="A80" s="54"/>
      <c r="B80" s="122" t="s">
        <v>104</v>
      </c>
      <c r="C80" s="122"/>
      <c r="D80" s="122">
        <f aca="true" t="shared" si="7" ref="D80:M80">SUM(D61:D79)</f>
        <v>477</v>
      </c>
      <c r="E80" s="122">
        <f t="shared" si="7"/>
        <v>487</v>
      </c>
      <c r="F80" s="122">
        <f t="shared" si="7"/>
        <v>478</v>
      </c>
      <c r="G80" s="122">
        <f t="shared" si="7"/>
        <v>337</v>
      </c>
      <c r="H80" s="122">
        <f t="shared" si="7"/>
        <v>388</v>
      </c>
      <c r="I80" s="122">
        <f t="shared" si="7"/>
        <v>65</v>
      </c>
      <c r="J80" s="122">
        <f t="shared" si="7"/>
        <v>60</v>
      </c>
      <c r="K80" s="122">
        <f t="shared" si="7"/>
        <v>53</v>
      </c>
      <c r="L80" s="122">
        <f t="shared" si="7"/>
        <v>41</v>
      </c>
      <c r="M80" s="122">
        <f t="shared" si="7"/>
        <v>42</v>
      </c>
      <c r="N80" s="122">
        <v>36.1</v>
      </c>
      <c r="O80" s="122">
        <v>26.2</v>
      </c>
      <c r="P80" s="136">
        <v>32</v>
      </c>
      <c r="Q80" s="136">
        <f>L80/T80*1000</f>
        <v>23.04665542439573</v>
      </c>
      <c r="R80" s="136">
        <f t="shared" si="4"/>
        <v>26.481715006305173</v>
      </c>
      <c r="S80" s="54"/>
      <c r="T80" s="122">
        <f>SUM(T61:T79)</f>
        <v>1779</v>
      </c>
      <c r="U80" s="122">
        <f>SUM(U61:U79)</f>
        <v>1586</v>
      </c>
      <c r="V80" s="119"/>
      <c r="W80" s="150"/>
      <c r="X80" s="119"/>
      <c r="Y80" s="119"/>
      <c r="Z80" s="119"/>
      <c r="AA80" s="119"/>
      <c r="AB80" s="119"/>
      <c r="AC80" s="119"/>
      <c r="AD80" s="119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</row>
    <row r="81" spans="1:126" ht="8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135" t="s">
        <v>529</v>
      </c>
      <c r="R81" s="135" t="s">
        <v>529</v>
      </c>
      <c r="S81" s="54"/>
      <c r="T81" s="54"/>
      <c r="U81" s="54"/>
      <c r="V81" s="119"/>
      <c r="W81" s="119"/>
      <c r="X81" s="119"/>
      <c r="Y81" s="119"/>
      <c r="Z81" s="119"/>
      <c r="AA81" s="119"/>
      <c r="AB81" s="119"/>
      <c r="AC81" s="119"/>
      <c r="AD81" s="119"/>
      <c r="AE81" s="54"/>
      <c r="AF81" s="54"/>
      <c r="AG81" s="54"/>
      <c r="AH81" s="54"/>
      <c r="AI81" s="54" t="s">
        <v>540</v>
      </c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</row>
    <row r="82" spans="1:126" ht="8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119"/>
      <c r="W82" s="119"/>
      <c r="X82" s="119"/>
      <c r="Y82" s="119"/>
      <c r="Z82" s="119"/>
      <c r="AA82" s="119"/>
      <c r="AB82" s="119"/>
      <c r="AC82" s="119"/>
      <c r="AD82" s="119"/>
      <c r="AE82" s="54"/>
      <c r="AF82" s="54"/>
      <c r="AG82" s="54"/>
      <c r="AH82" s="54"/>
      <c r="AI82" s="54" t="s">
        <v>765</v>
      </c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</row>
    <row r="83" spans="1:126" ht="8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119"/>
      <c r="W83" s="119"/>
      <c r="X83" s="119"/>
      <c r="Y83" s="119"/>
      <c r="Z83" s="119"/>
      <c r="AA83" s="119"/>
      <c r="AB83" s="119"/>
      <c r="AC83" s="119"/>
      <c r="AD83" s="119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</row>
    <row r="84" spans="1:126" ht="8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119"/>
      <c r="W84" s="119"/>
      <c r="X84" s="119"/>
      <c r="Y84" s="119"/>
      <c r="Z84" s="119"/>
      <c r="AA84" s="119"/>
      <c r="AB84" s="119"/>
      <c r="AC84" s="119"/>
      <c r="AD84" s="119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</row>
    <row r="85" spans="1:126" ht="8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</row>
    <row r="86" spans="1:126" ht="8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</row>
    <row r="87" spans="1:126" ht="8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</row>
    <row r="88" spans="1:126" ht="8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51">
        <v>43</v>
      </c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</row>
    <row r="89" spans="1:126" ht="8.25">
      <c r="A89" s="54"/>
      <c r="B89" s="54"/>
      <c r="C89" s="54"/>
      <c r="D89" s="54"/>
      <c r="E89" s="54"/>
      <c r="F89" s="54"/>
      <c r="G89" s="54"/>
      <c r="H89" s="54"/>
      <c r="I89" s="54"/>
      <c r="J89" s="54" t="s">
        <v>529</v>
      </c>
      <c r="K89" s="54"/>
      <c r="L89" s="151"/>
      <c r="M89" s="54" t="s">
        <v>529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</row>
    <row r="90" spans="1:126" ht="8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</row>
    <row r="91" spans="1:126" ht="8.2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</row>
    <row r="92" spans="1:126" ht="8.2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</row>
    <row r="93" spans="1:126" ht="8.2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</row>
    <row r="94" spans="1:126" ht="8.2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</row>
    <row r="95" spans="1:126" ht="8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</row>
    <row r="96" spans="1:126" ht="8.2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</row>
    <row r="97" spans="1:126" ht="8.25">
      <c r="A97" s="759">
        <v>50</v>
      </c>
      <c r="B97" s="759"/>
      <c r="C97" s="759"/>
      <c r="D97" s="759"/>
      <c r="E97" s="759"/>
      <c r="F97" s="759"/>
      <c r="G97" s="759"/>
      <c r="H97" s="759"/>
      <c r="I97" s="759"/>
      <c r="J97" s="759"/>
      <c r="K97" s="759"/>
      <c r="L97" s="759"/>
      <c r="M97" s="759"/>
      <c r="N97" s="759"/>
      <c r="O97" s="759"/>
      <c r="P97" s="759"/>
      <c r="Q97" s="759"/>
      <c r="R97" s="759"/>
      <c r="S97" s="759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</row>
    <row r="98" spans="1:126" ht="8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</row>
    <row r="99" spans="1:126" ht="8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</row>
    <row r="100" spans="1:126" ht="8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</row>
    <row r="101" spans="1:126" ht="8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</row>
    <row r="102" spans="1:126" ht="8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</row>
    <row r="103" spans="1:126" ht="8.2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</row>
    <row r="104" spans="1:126" ht="8.2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</row>
    <row r="105" spans="1:126" ht="8.2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</row>
    <row r="106" spans="1:126" ht="8.2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</row>
    <row r="107" spans="1:126" ht="8.2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</row>
    <row r="108" spans="1:126" ht="8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</row>
    <row r="109" spans="1:126" ht="8.2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</row>
    <row r="110" spans="1:126" ht="8.2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</row>
    <row r="111" spans="1:126" ht="8.2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</row>
    <row r="112" spans="1:126" ht="8.2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</row>
    <row r="113" spans="1:126" ht="8.2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</row>
    <row r="114" spans="1:126" ht="8.2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</row>
    <row r="115" spans="1:126" ht="8.2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</row>
    <row r="116" spans="1:126" ht="8.2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</row>
    <row r="117" spans="1:126" ht="8.2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</row>
    <row r="118" spans="1:126" ht="8.2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</row>
    <row r="119" spans="1:126" ht="8.2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</row>
    <row r="120" spans="1:126" ht="8.2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</row>
    <row r="121" spans="1:126" ht="8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</row>
    <row r="122" spans="1:126" ht="8.2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</row>
    <row r="123" spans="1:126" ht="8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</row>
    <row r="124" spans="1:126" ht="8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</row>
    <row r="125" spans="1:126" ht="8.2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</row>
    <row r="126" spans="1:126" ht="8.2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</row>
    <row r="127" spans="1:126" ht="8.2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</row>
    <row r="128" spans="1:126" ht="8.2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</row>
    <row r="129" spans="1:126" ht="8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</row>
    <row r="130" spans="1:126" ht="8.2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</row>
    <row r="131" spans="1:126" ht="8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</row>
    <row r="132" spans="1:126" ht="8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</row>
    <row r="133" spans="1:126" ht="8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</row>
    <row r="134" spans="1:126" ht="8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</row>
    <row r="135" spans="1:126" ht="8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</row>
    <row r="136" spans="1:126" ht="8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</row>
    <row r="137" spans="1:126" ht="8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</row>
    <row r="138" spans="1:126" ht="8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</row>
    <row r="139" spans="1:126" ht="8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</row>
    <row r="140" spans="1:126" ht="8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</row>
    <row r="141" spans="1:126" ht="8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</row>
    <row r="142" spans="1:126" ht="8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</row>
    <row r="143" spans="1:126" ht="8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</row>
    <row r="144" spans="1:126" ht="8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</row>
    <row r="145" spans="1:126" ht="8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</row>
    <row r="146" spans="1:126" ht="8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</row>
    <row r="147" spans="1:126" ht="8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</row>
    <row r="148" spans="1:126" ht="8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</row>
    <row r="149" spans="1:126" ht="8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</row>
    <row r="150" spans="1:126" ht="8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</row>
    <row r="151" spans="1:126" ht="8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</row>
    <row r="152" spans="1:126" ht="8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</row>
    <row r="153" spans="1:126" ht="8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</row>
    <row r="154" spans="1:126" ht="8.2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</row>
    <row r="155" spans="1:126" ht="8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</row>
    <row r="156" spans="1:126" ht="8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</row>
    <row r="157" spans="1:126" ht="8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</row>
    <row r="158" spans="1:126" ht="8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</row>
    <row r="159" spans="1:126" ht="8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</row>
    <row r="160" spans="1:126" ht="8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</row>
    <row r="161" spans="1:126" ht="8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</row>
    <row r="162" spans="1:126" ht="8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</row>
    <row r="163" spans="1:126" ht="8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</row>
    <row r="164" spans="1:126" ht="8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</row>
    <row r="165" spans="1:126" ht="8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</row>
    <row r="166" spans="1:126" ht="8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</row>
    <row r="167" spans="1:126" ht="8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</row>
    <row r="168" spans="1:126" ht="8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</row>
    <row r="169" spans="1:126" ht="8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</row>
    <row r="170" spans="1:126" ht="8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</row>
    <row r="171" spans="1:126" ht="8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</row>
    <row r="172" spans="1:126" ht="8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</row>
    <row r="173" spans="1:126" ht="8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</row>
    <row r="174" spans="1:126" ht="8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</row>
    <row r="175" spans="1:126" ht="8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</row>
    <row r="176" spans="1:126" ht="8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</row>
    <row r="177" spans="1:126" ht="8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</row>
    <row r="178" spans="1:126" ht="8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</row>
    <row r="179" spans="1:126" ht="8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</row>
    <row r="180" spans="1:126" ht="8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</row>
    <row r="181" spans="1:126" ht="8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</row>
    <row r="182" spans="1:126" ht="8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</row>
    <row r="183" spans="1:126" ht="8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</row>
    <row r="184" spans="1:126" ht="8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</row>
    <row r="185" spans="1:126" ht="8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DT185" s="54"/>
      <c r="DU185" s="54"/>
      <c r="DV185" s="54"/>
    </row>
    <row r="186" spans="1:126" ht="8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</row>
    <row r="187" spans="1:126" ht="8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</row>
    <row r="188" spans="1:126" ht="8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</row>
    <row r="189" spans="1:126" ht="8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</row>
    <row r="190" spans="1:126" ht="8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</row>
    <row r="191" spans="1:126" ht="8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</row>
    <row r="192" spans="1:126" ht="8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</row>
    <row r="193" spans="1:126" ht="8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</row>
    <row r="194" spans="1:126" ht="8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DT194" s="54"/>
      <c r="DU194" s="54"/>
      <c r="DV194" s="54"/>
    </row>
    <row r="195" spans="1:126" ht="8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</row>
    <row r="196" spans="1:126" ht="8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DT196" s="54"/>
      <c r="DU196" s="54"/>
      <c r="DV196" s="54"/>
    </row>
    <row r="197" spans="1:126" ht="8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DT197" s="54"/>
      <c r="DU197" s="54"/>
      <c r="DV197" s="54"/>
    </row>
    <row r="198" spans="1:126" ht="8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</row>
    <row r="199" spans="1:126" ht="8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</row>
    <row r="200" spans="1:126" ht="8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</row>
    <row r="201" spans="1:126" ht="8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</row>
    <row r="202" spans="1:126" ht="8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</row>
    <row r="203" spans="1:126" ht="8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</row>
    <row r="204" spans="1:126" ht="8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</row>
    <row r="205" spans="1:126" ht="8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</row>
    <row r="206" spans="1:126" ht="8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</row>
    <row r="207" spans="1:126" ht="8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</row>
    <row r="208" spans="1:126" ht="8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</row>
    <row r="209" spans="1:126" ht="8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</row>
    <row r="210" spans="1:126" ht="8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</row>
    <row r="211" spans="1:126" ht="8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</row>
    <row r="212" spans="1:126" ht="8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</row>
    <row r="213" spans="1:126" ht="8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</row>
    <row r="214" spans="1:126" ht="8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</row>
    <row r="215" spans="1:126" ht="8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</row>
    <row r="216" spans="1:126" ht="8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</row>
    <row r="217" spans="1:126" ht="8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</row>
    <row r="218" spans="1:126" ht="8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DT218" s="54"/>
      <c r="DU218" s="54"/>
      <c r="DV218" s="54"/>
    </row>
    <row r="219" spans="1:126" ht="8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</row>
    <row r="220" spans="1:126" ht="8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</row>
    <row r="221" spans="1:126" ht="8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</row>
    <row r="222" spans="1:126" ht="8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</row>
    <row r="223" spans="1:126" ht="8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</row>
    <row r="224" spans="1:126" ht="8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</row>
    <row r="225" spans="1:126" ht="8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</row>
    <row r="226" spans="1:126" ht="8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</row>
    <row r="227" spans="1:126" ht="8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</row>
    <row r="228" spans="1:126" ht="8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DT228" s="54"/>
      <c r="DU228" s="54"/>
      <c r="DV228" s="54"/>
    </row>
    <row r="229" spans="1:126" ht="8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DT229" s="54"/>
      <c r="DU229" s="54"/>
      <c r="DV229" s="54"/>
    </row>
    <row r="230" spans="1:126" ht="8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DT230" s="54"/>
      <c r="DU230" s="54"/>
      <c r="DV230" s="54"/>
    </row>
    <row r="231" spans="1:126" ht="8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</row>
    <row r="232" spans="1:126" ht="8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</row>
    <row r="233" spans="1:126" ht="8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</row>
    <row r="234" spans="1:126" ht="8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</row>
    <row r="235" spans="1:126" ht="8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</row>
    <row r="236" spans="1:126" ht="8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</row>
    <row r="237" spans="1:126" ht="8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</row>
    <row r="238" spans="1:126" ht="8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</row>
    <row r="239" spans="1:126" ht="8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</row>
    <row r="240" spans="1:126" ht="8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</row>
    <row r="241" spans="1:126" ht="8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</row>
    <row r="242" spans="1:126" ht="8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</row>
    <row r="243" spans="1:126" ht="8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DT243" s="54"/>
      <c r="DU243" s="54"/>
      <c r="DV243" s="54"/>
    </row>
    <row r="244" spans="1:126" ht="8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</row>
    <row r="245" spans="1:126" ht="8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</row>
    <row r="246" spans="1:126" ht="8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</row>
    <row r="247" spans="1:126" ht="8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</row>
    <row r="248" spans="1:126" ht="8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DT248" s="54"/>
      <c r="DU248" s="54"/>
      <c r="DV248" s="54"/>
    </row>
    <row r="249" spans="1:126" ht="8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DT249" s="54"/>
      <c r="DU249" s="54"/>
      <c r="DV249" s="54"/>
    </row>
    <row r="250" spans="1:126" ht="8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</row>
    <row r="251" spans="1:126" ht="8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DT251" s="54"/>
      <c r="DU251" s="54"/>
      <c r="DV251" s="54"/>
    </row>
    <row r="252" spans="1:126" ht="8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DT252" s="54"/>
      <c r="DU252" s="54"/>
      <c r="DV252" s="54"/>
    </row>
    <row r="253" spans="1:126" ht="8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DT253" s="54"/>
      <c r="DU253" s="54"/>
      <c r="DV253" s="54"/>
    </row>
    <row r="254" spans="1:126" ht="8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</row>
    <row r="255" spans="1:126" ht="8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DT255" s="54"/>
      <c r="DU255" s="54"/>
      <c r="DV255" s="54"/>
    </row>
    <row r="256" spans="1:126" ht="8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DT256" s="54"/>
      <c r="DU256" s="54"/>
      <c r="DV256" s="54"/>
    </row>
    <row r="257" spans="1:126" ht="8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</row>
    <row r="258" spans="1:126" ht="8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</row>
    <row r="259" spans="1:126" ht="8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</row>
    <row r="260" spans="1:126" ht="8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</row>
    <row r="261" spans="1:126" ht="8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</row>
    <row r="262" spans="1:126" ht="8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</row>
    <row r="263" spans="1:126" ht="8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DT263" s="54"/>
      <c r="DU263" s="54"/>
      <c r="DV263" s="54"/>
    </row>
    <row r="264" spans="1:126" ht="8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</row>
    <row r="265" spans="1:126" ht="8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DT265" s="54"/>
      <c r="DU265" s="54"/>
      <c r="DV265" s="54"/>
    </row>
    <row r="266" spans="1:126" ht="8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DT266" s="54"/>
      <c r="DU266" s="54"/>
      <c r="DV266" s="54"/>
    </row>
    <row r="267" spans="1:126" ht="8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DT267" s="54"/>
      <c r="DU267" s="54"/>
      <c r="DV267" s="54"/>
    </row>
    <row r="268" spans="1:126" ht="8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DT268" s="54"/>
      <c r="DU268" s="54"/>
      <c r="DV268" s="54"/>
    </row>
    <row r="269" spans="1:126" ht="8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</row>
    <row r="270" spans="1:126" ht="8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DT270" s="54"/>
      <c r="DU270" s="54"/>
      <c r="DV270" s="54"/>
    </row>
    <row r="271" spans="1:126" ht="8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DT271" s="54"/>
      <c r="DU271" s="54"/>
      <c r="DV271" s="54"/>
    </row>
    <row r="272" spans="1:126" ht="8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</row>
    <row r="273" spans="1:126" ht="8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DT273" s="54"/>
      <c r="DU273" s="54"/>
      <c r="DV273" s="54"/>
    </row>
    <row r="274" spans="1:126" ht="8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DT274" s="54"/>
      <c r="DU274" s="54"/>
      <c r="DV274" s="54"/>
    </row>
    <row r="275" spans="1:126" ht="8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DT275" s="54"/>
      <c r="DU275" s="54"/>
      <c r="DV275" s="54"/>
    </row>
    <row r="276" spans="1:126" ht="8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</row>
    <row r="277" spans="1:126" ht="8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</row>
    <row r="278" spans="1:126" ht="8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</row>
    <row r="279" spans="1:126" ht="8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</row>
    <row r="280" spans="1:126" ht="8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</row>
    <row r="281" spans="1:126" ht="8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DT281" s="54"/>
      <c r="DU281" s="54"/>
      <c r="DV281" s="54"/>
    </row>
    <row r="282" spans="1:126" ht="8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DT282" s="54"/>
      <c r="DU282" s="54"/>
      <c r="DV282" s="54"/>
    </row>
    <row r="283" spans="1:126" ht="8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DT283" s="54"/>
      <c r="DU283" s="54"/>
      <c r="DV283" s="54"/>
    </row>
    <row r="284" spans="1:126" ht="8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DT284" s="54"/>
      <c r="DU284" s="54"/>
      <c r="DV284" s="54"/>
    </row>
    <row r="285" spans="1:126" ht="8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DT285" s="54"/>
      <c r="DU285" s="54"/>
      <c r="DV285" s="54"/>
    </row>
    <row r="286" spans="1:126" ht="8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DT286" s="54"/>
      <c r="DU286" s="54"/>
      <c r="DV286" s="54"/>
    </row>
    <row r="287" spans="1:126" ht="8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</row>
    <row r="288" spans="1:126" ht="8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</row>
    <row r="289" spans="1:126" ht="8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</row>
    <row r="290" spans="1:126" ht="8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</row>
    <row r="291" spans="1:126" ht="8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</row>
    <row r="292" spans="1:126" ht="8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</row>
    <row r="293" spans="1:126" ht="8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</row>
    <row r="294" spans="1:126" ht="8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</row>
    <row r="295" spans="1:126" ht="8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DT295" s="54"/>
      <c r="DU295" s="54"/>
      <c r="DV295" s="54"/>
    </row>
    <row r="296" spans="1:126" ht="8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</row>
    <row r="297" spans="1:126" ht="8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DT297" s="54"/>
      <c r="DU297" s="54"/>
      <c r="DV297" s="54"/>
    </row>
    <row r="298" spans="1:126" ht="8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DT298" s="54"/>
      <c r="DU298" s="54"/>
      <c r="DV298" s="54"/>
    </row>
    <row r="299" spans="1:126" ht="8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DT299" s="54"/>
      <c r="DU299" s="54"/>
      <c r="DV299" s="54"/>
    </row>
    <row r="300" spans="1:126" ht="8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DT300" s="54"/>
      <c r="DU300" s="54"/>
      <c r="DV300" s="54"/>
    </row>
    <row r="301" spans="1:126" ht="8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</row>
    <row r="302" spans="1:126" ht="8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DT302" s="54"/>
      <c r="DU302" s="54"/>
      <c r="DV302" s="54"/>
    </row>
    <row r="303" spans="1:126" ht="8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DT303" s="54"/>
      <c r="DU303" s="54"/>
      <c r="DV303" s="54"/>
    </row>
    <row r="304" spans="1:126" ht="8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DT304" s="54"/>
      <c r="DU304" s="54"/>
      <c r="DV304" s="54"/>
    </row>
    <row r="305" spans="1:126" ht="8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DT305" s="54"/>
      <c r="DU305" s="54"/>
      <c r="DV305" s="54"/>
    </row>
    <row r="306" spans="1:126" ht="8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DT306" s="54"/>
      <c r="DU306" s="54"/>
      <c r="DV306" s="54"/>
    </row>
    <row r="307" spans="1:126" ht="8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DT307" s="54"/>
      <c r="DU307" s="54"/>
      <c r="DV307" s="54"/>
    </row>
    <row r="308" spans="1:126" ht="8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DT308" s="54"/>
      <c r="DU308" s="54"/>
      <c r="DV308" s="54"/>
    </row>
    <row r="309" spans="1:126" ht="8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DT309" s="54"/>
      <c r="DU309" s="54"/>
      <c r="DV309" s="54"/>
    </row>
    <row r="310" spans="1:126" ht="8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DT310" s="54"/>
      <c r="DU310" s="54"/>
      <c r="DV310" s="54"/>
    </row>
    <row r="311" spans="1:126" ht="8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DT311" s="54"/>
      <c r="DU311" s="54"/>
      <c r="DV311" s="54"/>
    </row>
    <row r="312" spans="1:126" ht="8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DT312" s="54"/>
      <c r="DU312" s="54"/>
      <c r="DV312" s="54"/>
    </row>
    <row r="313" spans="1:126" ht="8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DT313" s="54"/>
      <c r="DU313" s="54"/>
      <c r="DV313" s="54"/>
    </row>
    <row r="314" spans="1:126" ht="8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DT314" s="54"/>
      <c r="DU314" s="54"/>
      <c r="DV314" s="54"/>
    </row>
    <row r="315" spans="1:126" ht="8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DT315" s="54"/>
      <c r="DU315" s="54"/>
      <c r="DV315" s="54"/>
    </row>
    <row r="316" spans="1:126" ht="8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</row>
    <row r="317" spans="1:126" ht="8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</row>
    <row r="318" spans="1:126" ht="8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</row>
    <row r="319" spans="1:126" ht="8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</row>
    <row r="320" spans="1:126" ht="8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</row>
    <row r="321" spans="1:126" ht="8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</row>
    <row r="322" spans="1:126" ht="8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DT322" s="54"/>
      <c r="DU322" s="54"/>
      <c r="DV322" s="54"/>
    </row>
    <row r="323" spans="1:126" ht="8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</row>
    <row r="324" spans="1:126" ht="8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</row>
    <row r="325" spans="1:126" ht="8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DT325" s="54"/>
      <c r="DU325" s="54"/>
      <c r="DV325" s="54"/>
    </row>
    <row r="326" spans="1:126" ht="8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</row>
    <row r="327" spans="1:126" ht="8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DT327" s="54"/>
      <c r="DU327" s="54"/>
      <c r="DV327" s="54"/>
    </row>
    <row r="328" spans="1:126" ht="8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</row>
    <row r="329" spans="1:126" ht="8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DT329" s="54"/>
      <c r="DU329" s="54"/>
      <c r="DV329" s="54"/>
    </row>
    <row r="330" spans="1:126" ht="8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DT330" s="54"/>
      <c r="DU330" s="54"/>
      <c r="DV330" s="54"/>
    </row>
    <row r="331" spans="1:126" ht="8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DT331" s="54"/>
      <c r="DU331" s="54"/>
      <c r="DV331" s="54"/>
    </row>
    <row r="332" spans="1:126" ht="8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</row>
    <row r="333" spans="1:126" ht="8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DT333" s="54"/>
      <c r="DU333" s="54"/>
      <c r="DV333" s="54"/>
    </row>
    <row r="334" spans="1:126" ht="8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</row>
    <row r="335" spans="1:126" ht="8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</row>
    <row r="336" spans="1:126" ht="8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</row>
    <row r="337" spans="1:126" ht="8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</row>
    <row r="338" spans="1:126" ht="8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</row>
    <row r="339" spans="1:126" ht="8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</row>
    <row r="340" spans="1:126" ht="8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</row>
    <row r="341" spans="1:126" ht="8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</row>
    <row r="342" spans="1:126" ht="8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</row>
    <row r="343" spans="1:126" ht="8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</row>
    <row r="344" spans="1:126" ht="8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</row>
    <row r="345" spans="1:126" ht="8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DT345" s="54"/>
      <c r="DU345" s="54"/>
      <c r="DV345" s="54"/>
    </row>
    <row r="346" spans="1:126" ht="8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DT346" s="54"/>
      <c r="DU346" s="54"/>
      <c r="DV346" s="54"/>
    </row>
    <row r="347" spans="1:126" ht="8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</row>
    <row r="348" spans="1:126" ht="8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</row>
    <row r="349" spans="1:126" ht="8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</row>
    <row r="350" spans="1:126" ht="8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</row>
    <row r="351" spans="1:126" ht="8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DT351" s="54"/>
      <c r="DU351" s="54"/>
      <c r="DV351" s="54"/>
    </row>
    <row r="352" spans="1:126" ht="8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</row>
    <row r="353" spans="1:126" ht="8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</row>
    <row r="354" spans="1:126" ht="8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DT354" s="54"/>
      <c r="DU354" s="54"/>
      <c r="DV354" s="54"/>
    </row>
    <row r="355" spans="1:126" ht="8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DT355" s="54"/>
      <c r="DU355" s="54"/>
      <c r="DV355" s="54"/>
    </row>
    <row r="356" spans="1:126" ht="8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</row>
    <row r="357" spans="1:126" ht="8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DT357" s="54"/>
      <c r="DU357" s="54"/>
      <c r="DV357" s="54"/>
    </row>
    <row r="358" spans="1:126" ht="8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DT358" s="54"/>
      <c r="DU358" s="54"/>
      <c r="DV358" s="54"/>
    </row>
    <row r="359" spans="1:126" ht="8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DT359" s="54"/>
      <c r="DU359" s="54"/>
      <c r="DV359" s="54"/>
    </row>
    <row r="360" spans="1:126" ht="8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DT360" s="54"/>
      <c r="DU360" s="54"/>
      <c r="DV360" s="54"/>
    </row>
    <row r="361" spans="1:126" ht="8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DT361" s="54"/>
      <c r="DU361" s="54"/>
      <c r="DV361" s="54"/>
    </row>
    <row r="362" spans="1:126" ht="8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DT362" s="54"/>
      <c r="DU362" s="54"/>
      <c r="DV362" s="54"/>
    </row>
    <row r="363" spans="1:126" ht="8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DT363" s="54"/>
      <c r="DU363" s="54"/>
      <c r="DV363" s="54"/>
    </row>
    <row r="364" spans="1:126" ht="8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DT364" s="54"/>
      <c r="DU364" s="54"/>
      <c r="DV364" s="54"/>
    </row>
    <row r="365" spans="1:126" ht="8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DT365" s="54"/>
      <c r="DU365" s="54"/>
      <c r="DV365" s="54"/>
    </row>
    <row r="366" spans="1:126" ht="8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DT366" s="54"/>
      <c r="DU366" s="54"/>
      <c r="DV366" s="54"/>
    </row>
    <row r="367" spans="1:126" ht="8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DT367" s="54"/>
      <c r="DU367" s="54"/>
      <c r="DV367" s="54"/>
    </row>
    <row r="368" spans="1:126" ht="8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DT368" s="54"/>
      <c r="DU368" s="54"/>
      <c r="DV368" s="54"/>
    </row>
    <row r="369" spans="1:126" ht="8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DT369" s="54"/>
      <c r="DU369" s="54"/>
      <c r="DV369" s="54"/>
    </row>
    <row r="370" spans="1:126" ht="8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</row>
    <row r="371" spans="1:126" ht="8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</row>
    <row r="372" spans="1:126" ht="8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</row>
    <row r="373" spans="1:126" ht="8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  <c r="DK373" s="54"/>
      <c r="DL373" s="54"/>
      <c r="DM373" s="54"/>
      <c r="DN373" s="54"/>
      <c r="DO373" s="54"/>
      <c r="DP373" s="54"/>
      <c r="DQ373" s="54"/>
      <c r="DR373" s="54"/>
      <c r="DS373" s="54"/>
      <c r="DT373" s="54"/>
      <c r="DU373" s="54"/>
      <c r="DV373" s="54"/>
    </row>
    <row r="374" spans="1:126" ht="8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4"/>
      <c r="DL374" s="54"/>
      <c r="DM374" s="54"/>
      <c r="DN374" s="54"/>
      <c r="DO374" s="54"/>
      <c r="DP374" s="54"/>
      <c r="DQ374" s="54"/>
      <c r="DR374" s="54"/>
      <c r="DS374" s="54"/>
      <c r="DT374" s="54"/>
      <c r="DU374" s="54"/>
      <c r="DV374" s="54"/>
    </row>
    <row r="375" spans="1:126" ht="8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  <c r="DK375" s="54"/>
      <c r="DL375" s="54"/>
      <c r="DM375" s="54"/>
      <c r="DN375" s="54"/>
      <c r="DO375" s="54"/>
      <c r="DP375" s="54"/>
      <c r="DQ375" s="54"/>
      <c r="DR375" s="54"/>
      <c r="DS375" s="54"/>
      <c r="DT375" s="54"/>
      <c r="DU375" s="54"/>
      <c r="DV375" s="54"/>
    </row>
    <row r="376" spans="1:126" ht="8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  <c r="DK376" s="54"/>
      <c r="DL376" s="54"/>
      <c r="DM376" s="54"/>
      <c r="DN376" s="54"/>
      <c r="DO376" s="54"/>
      <c r="DP376" s="54"/>
      <c r="DQ376" s="54"/>
      <c r="DR376" s="54"/>
      <c r="DS376" s="54"/>
      <c r="DT376" s="54"/>
      <c r="DU376" s="54"/>
      <c r="DV376" s="54"/>
    </row>
    <row r="377" spans="1:126" ht="8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  <c r="DK377" s="54"/>
      <c r="DL377" s="54"/>
      <c r="DM377" s="54"/>
      <c r="DN377" s="54"/>
      <c r="DO377" s="54"/>
      <c r="DP377" s="54"/>
      <c r="DQ377" s="54"/>
      <c r="DR377" s="54"/>
      <c r="DS377" s="54"/>
      <c r="DT377" s="54"/>
      <c r="DU377" s="54"/>
      <c r="DV377" s="54"/>
    </row>
    <row r="378" spans="1:126" ht="8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  <c r="DK378" s="54"/>
      <c r="DL378" s="54"/>
      <c r="DM378" s="54"/>
      <c r="DN378" s="54"/>
      <c r="DO378" s="54"/>
      <c r="DP378" s="54"/>
      <c r="DQ378" s="54"/>
      <c r="DR378" s="54"/>
      <c r="DS378" s="54"/>
      <c r="DT378" s="54"/>
      <c r="DU378" s="54"/>
      <c r="DV378" s="54"/>
    </row>
    <row r="379" spans="1:126" ht="8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</row>
    <row r="380" spans="1:126" ht="8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54"/>
      <c r="DL380" s="54"/>
      <c r="DM380" s="54"/>
      <c r="DN380" s="54"/>
      <c r="DO380" s="54"/>
      <c r="DP380" s="54"/>
      <c r="DQ380" s="54"/>
      <c r="DR380" s="54"/>
      <c r="DS380" s="54"/>
      <c r="DT380" s="54"/>
      <c r="DU380" s="54"/>
      <c r="DV380" s="54"/>
    </row>
    <row r="381" spans="1:126" ht="8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  <c r="DK381" s="54"/>
      <c r="DL381" s="54"/>
      <c r="DM381" s="54"/>
      <c r="DN381" s="54"/>
      <c r="DO381" s="54"/>
      <c r="DP381" s="54"/>
      <c r="DQ381" s="54"/>
      <c r="DR381" s="54"/>
      <c r="DS381" s="54"/>
      <c r="DT381" s="54"/>
      <c r="DU381" s="54"/>
      <c r="DV381" s="54"/>
    </row>
    <row r="382" spans="1:126" ht="8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  <c r="DK382" s="54"/>
      <c r="DL382" s="54"/>
      <c r="DM382" s="54"/>
      <c r="DN382" s="54"/>
      <c r="DO382" s="54"/>
      <c r="DP382" s="54"/>
      <c r="DQ382" s="54"/>
      <c r="DR382" s="54"/>
      <c r="DS382" s="54"/>
      <c r="DT382" s="54"/>
      <c r="DU382" s="54"/>
      <c r="DV382" s="54"/>
    </row>
    <row r="383" spans="1:126" ht="8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  <c r="DK383" s="54"/>
      <c r="DL383" s="54"/>
      <c r="DM383" s="54"/>
      <c r="DN383" s="54"/>
      <c r="DO383" s="54"/>
      <c r="DP383" s="54"/>
      <c r="DQ383" s="54"/>
      <c r="DR383" s="54"/>
      <c r="DS383" s="54"/>
      <c r="DT383" s="54"/>
      <c r="DU383" s="54"/>
      <c r="DV383" s="54"/>
    </row>
    <row r="384" spans="1:126" ht="8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  <c r="DK384" s="54"/>
      <c r="DL384" s="54"/>
      <c r="DM384" s="54"/>
      <c r="DN384" s="54"/>
      <c r="DO384" s="54"/>
      <c r="DP384" s="54"/>
      <c r="DQ384" s="54"/>
      <c r="DR384" s="54"/>
      <c r="DS384" s="54"/>
      <c r="DT384" s="54"/>
      <c r="DU384" s="54"/>
      <c r="DV384" s="54"/>
    </row>
    <row r="385" spans="1:126" ht="8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  <c r="DK385" s="54"/>
      <c r="DL385" s="54"/>
      <c r="DM385" s="54"/>
      <c r="DN385" s="54"/>
      <c r="DO385" s="54"/>
      <c r="DP385" s="54"/>
      <c r="DQ385" s="54"/>
      <c r="DR385" s="54"/>
      <c r="DS385" s="54"/>
      <c r="DT385" s="54"/>
      <c r="DU385" s="54"/>
      <c r="DV385" s="54"/>
    </row>
    <row r="386" spans="1:126" ht="8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4"/>
      <c r="DL386" s="54"/>
      <c r="DM386" s="54"/>
      <c r="DN386" s="54"/>
      <c r="DO386" s="54"/>
      <c r="DP386" s="54"/>
      <c r="DQ386" s="54"/>
      <c r="DR386" s="54"/>
      <c r="DS386" s="54"/>
      <c r="DT386" s="54"/>
      <c r="DU386" s="54"/>
      <c r="DV386" s="54"/>
    </row>
    <row r="387" spans="1:126" ht="8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  <c r="DK387" s="54"/>
      <c r="DL387" s="54"/>
      <c r="DM387" s="54"/>
      <c r="DN387" s="54"/>
      <c r="DO387" s="54"/>
      <c r="DP387" s="54"/>
      <c r="DQ387" s="54"/>
      <c r="DR387" s="54"/>
      <c r="DS387" s="54"/>
      <c r="DT387" s="54"/>
      <c r="DU387" s="54"/>
      <c r="DV387" s="54"/>
    </row>
    <row r="388" spans="1:126" ht="8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54"/>
      <c r="DT388" s="54"/>
      <c r="DU388" s="54"/>
      <c r="DV388" s="54"/>
    </row>
    <row r="389" spans="1:126" ht="8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  <c r="DK389" s="54"/>
      <c r="DL389" s="54"/>
      <c r="DM389" s="54"/>
      <c r="DN389" s="54"/>
      <c r="DO389" s="54"/>
      <c r="DP389" s="54"/>
      <c r="DQ389" s="54"/>
      <c r="DR389" s="54"/>
      <c r="DS389" s="54"/>
      <c r="DT389" s="54"/>
      <c r="DU389" s="54"/>
      <c r="DV389" s="54"/>
    </row>
    <row r="390" spans="1:126" ht="8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  <c r="DK390" s="54"/>
      <c r="DL390" s="54"/>
      <c r="DM390" s="54"/>
      <c r="DN390" s="54"/>
      <c r="DO390" s="54"/>
      <c r="DP390" s="54"/>
      <c r="DQ390" s="54"/>
      <c r="DR390" s="54"/>
      <c r="DS390" s="54"/>
      <c r="DT390" s="54"/>
      <c r="DU390" s="54"/>
      <c r="DV390" s="54"/>
    </row>
    <row r="391" spans="1:126" ht="8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  <c r="DK391" s="54"/>
      <c r="DL391" s="54"/>
      <c r="DM391" s="54"/>
      <c r="DN391" s="54"/>
      <c r="DO391" s="54"/>
      <c r="DP391" s="54"/>
      <c r="DQ391" s="54"/>
      <c r="DR391" s="54"/>
      <c r="DS391" s="54"/>
      <c r="DT391" s="54"/>
      <c r="DU391" s="54"/>
      <c r="DV391" s="54"/>
    </row>
    <row r="392" spans="1:126" ht="8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4"/>
      <c r="DL392" s="54"/>
      <c r="DM392" s="54"/>
      <c r="DN392" s="54"/>
      <c r="DO392" s="54"/>
      <c r="DP392" s="54"/>
      <c r="DQ392" s="54"/>
      <c r="DR392" s="54"/>
      <c r="DS392" s="54"/>
      <c r="DT392" s="54"/>
      <c r="DU392" s="54"/>
      <c r="DV392" s="54"/>
    </row>
    <row r="393" spans="1:126" ht="8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  <c r="DK393" s="54"/>
      <c r="DL393" s="54"/>
      <c r="DM393" s="54"/>
      <c r="DN393" s="54"/>
      <c r="DO393" s="54"/>
      <c r="DP393" s="54"/>
      <c r="DQ393" s="54"/>
      <c r="DR393" s="54"/>
      <c r="DS393" s="54"/>
      <c r="DT393" s="54"/>
      <c r="DU393" s="54"/>
      <c r="DV393" s="54"/>
    </row>
    <row r="394" spans="1:126" ht="8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54"/>
      <c r="DT394" s="54"/>
      <c r="DU394" s="54"/>
      <c r="DV394" s="54"/>
    </row>
    <row r="395" spans="1:126" ht="8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</row>
    <row r="396" spans="1:126" ht="8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</row>
    <row r="397" spans="1:126" ht="8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  <c r="DK397" s="54"/>
      <c r="DL397" s="54"/>
      <c r="DM397" s="54"/>
      <c r="DN397" s="54"/>
      <c r="DO397" s="54"/>
      <c r="DP397" s="54"/>
      <c r="DQ397" s="54"/>
      <c r="DR397" s="54"/>
      <c r="DS397" s="54"/>
      <c r="DT397" s="54"/>
      <c r="DU397" s="54"/>
      <c r="DV397" s="54"/>
    </row>
    <row r="398" spans="1:126" ht="8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4"/>
      <c r="DL398" s="54"/>
      <c r="DM398" s="54"/>
      <c r="DN398" s="54"/>
      <c r="DO398" s="54"/>
      <c r="DP398" s="54"/>
      <c r="DQ398" s="54"/>
      <c r="DR398" s="54"/>
      <c r="DS398" s="54"/>
      <c r="DT398" s="54"/>
      <c r="DU398" s="54"/>
      <c r="DV398" s="54"/>
    </row>
    <row r="399" spans="1:126" ht="8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</row>
    <row r="400" spans="1:126" ht="8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</row>
    <row r="401" spans="1:126" ht="8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</row>
    <row r="402" spans="1:126" ht="8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54"/>
      <c r="DT402" s="54"/>
      <c r="DU402" s="54"/>
      <c r="DV402" s="54"/>
    </row>
    <row r="403" spans="1:126" ht="8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  <c r="DK403" s="54"/>
      <c r="DL403" s="54"/>
      <c r="DM403" s="54"/>
      <c r="DN403" s="54"/>
      <c r="DO403" s="54"/>
      <c r="DP403" s="54"/>
      <c r="DQ403" s="54"/>
      <c r="DR403" s="54"/>
      <c r="DS403" s="54"/>
      <c r="DT403" s="54"/>
      <c r="DU403" s="54"/>
      <c r="DV403" s="54"/>
    </row>
    <row r="404" spans="1:126" ht="8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4"/>
      <c r="DL404" s="54"/>
      <c r="DM404" s="54"/>
      <c r="DN404" s="54"/>
      <c r="DO404" s="54"/>
      <c r="DP404" s="54"/>
      <c r="DQ404" s="54"/>
      <c r="DR404" s="54"/>
      <c r="DS404" s="54"/>
      <c r="DT404" s="54"/>
      <c r="DU404" s="54"/>
      <c r="DV404" s="54"/>
    </row>
    <row r="405" spans="1:126" ht="8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  <c r="DK405" s="54"/>
      <c r="DL405" s="54"/>
      <c r="DM405" s="54"/>
      <c r="DN405" s="54"/>
      <c r="DO405" s="54"/>
      <c r="DP405" s="54"/>
      <c r="DQ405" s="54"/>
      <c r="DR405" s="54"/>
      <c r="DS405" s="54"/>
      <c r="DT405" s="54"/>
      <c r="DU405" s="54"/>
      <c r="DV405" s="54"/>
    </row>
    <row r="406" spans="1:126" ht="8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  <c r="DK406" s="54"/>
      <c r="DL406" s="54"/>
      <c r="DM406" s="54"/>
      <c r="DN406" s="54"/>
      <c r="DO406" s="54"/>
      <c r="DP406" s="54"/>
      <c r="DQ406" s="54"/>
      <c r="DR406" s="54"/>
      <c r="DS406" s="54"/>
      <c r="DT406" s="54"/>
      <c r="DU406" s="54"/>
      <c r="DV406" s="54"/>
    </row>
    <row r="407" spans="1:126" ht="8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  <c r="DK407" s="54"/>
      <c r="DL407" s="54"/>
      <c r="DM407" s="54"/>
      <c r="DN407" s="54"/>
      <c r="DO407" s="54"/>
      <c r="DP407" s="54"/>
      <c r="DQ407" s="54"/>
      <c r="DR407" s="54"/>
      <c r="DS407" s="54"/>
      <c r="DT407" s="54"/>
      <c r="DU407" s="54"/>
      <c r="DV407" s="54"/>
    </row>
    <row r="408" spans="1:126" ht="8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  <c r="DK408" s="54"/>
      <c r="DL408" s="54"/>
      <c r="DM408" s="54"/>
      <c r="DN408" s="54"/>
      <c r="DO408" s="54"/>
      <c r="DP408" s="54"/>
      <c r="DQ408" s="54"/>
      <c r="DR408" s="54"/>
      <c r="DS408" s="54"/>
      <c r="DT408" s="54"/>
      <c r="DU408" s="54"/>
      <c r="DV408" s="54"/>
    </row>
    <row r="409" spans="1:126" ht="8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  <c r="DK409" s="54"/>
      <c r="DL409" s="54"/>
      <c r="DM409" s="54"/>
      <c r="DN409" s="54"/>
      <c r="DO409" s="54"/>
      <c r="DP409" s="54"/>
      <c r="DQ409" s="54"/>
      <c r="DR409" s="54"/>
      <c r="DS409" s="54"/>
      <c r="DT409" s="54"/>
      <c r="DU409" s="54"/>
      <c r="DV409" s="54"/>
    </row>
    <row r="410" spans="1:126" ht="8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4"/>
      <c r="DL410" s="54"/>
      <c r="DM410" s="54"/>
      <c r="DN410" s="54"/>
      <c r="DO410" s="54"/>
      <c r="DP410" s="54"/>
      <c r="DQ410" s="54"/>
      <c r="DR410" s="54"/>
      <c r="DS410" s="54"/>
      <c r="DT410" s="54"/>
      <c r="DU410" s="54"/>
      <c r="DV410" s="54"/>
    </row>
    <row r="411" spans="1:126" ht="8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  <c r="DK411" s="54"/>
      <c r="DL411" s="54"/>
      <c r="DM411" s="54"/>
      <c r="DN411" s="54"/>
      <c r="DO411" s="54"/>
      <c r="DP411" s="54"/>
      <c r="DQ411" s="54"/>
      <c r="DR411" s="54"/>
      <c r="DS411" s="54"/>
      <c r="DT411" s="54"/>
      <c r="DU411" s="54"/>
      <c r="DV411" s="54"/>
    </row>
    <row r="412" spans="1:126" ht="8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54"/>
      <c r="DT412" s="54"/>
      <c r="DU412" s="54"/>
      <c r="DV412" s="54"/>
    </row>
    <row r="413" spans="1:126" ht="8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  <c r="DK413" s="54"/>
      <c r="DL413" s="54"/>
      <c r="DM413" s="54"/>
      <c r="DN413" s="54"/>
      <c r="DO413" s="54"/>
      <c r="DP413" s="54"/>
      <c r="DQ413" s="54"/>
      <c r="DR413" s="54"/>
      <c r="DS413" s="54"/>
      <c r="DT413" s="54"/>
      <c r="DU413" s="54"/>
      <c r="DV413" s="54"/>
    </row>
    <row r="414" spans="1:126" ht="8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  <c r="DK414" s="54"/>
      <c r="DL414" s="54"/>
      <c r="DM414" s="54"/>
      <c r="DN414" s="54"/>
      <c r="DO414" s="54"/>
      <c r="DP414" s="54"/>
      <c r="DQ414" s="54"/>
      <c r="DR414" s="54"/>
      <c r="DS414" s="54"/>
      <c r="DT414" s="54"/>
      <c r="DU414" s="54"/>
      <c r="DV414" s="54"/>
    </row>
    <row r="415" spans="1:126" ht="8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  <c r="DK415" s="54"/>
      <c r="DL415" s="54"/>
      <c r="DM415" s="54"/>
      <c r="DN415" s="54"/>
      <c r="DO415" s="54"/>
      <c r="DP415" s="54"/>
      <c r="DQ415" s="54"/>
      <c r="DR415" s="54"/>
      <c r="DS415" s="54"/>
      <c r="DT415" s="54"/>
      <c r="DU415" s="54"/>
      <c r="DV415" s="54"/>
    </row>
    <row r="416" spans="1:126" ht="8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4"/>
      <c r="DL416" s="54"/>
      <c r="DM416" s="54"/>
      <c r="DN416" s="54"/>
      <c r="DO416" s="54"/>
      <c r="DP416" s="54"/>
      <c r="DQ416" s="54"/>
      <c r="DR416" s="54"/>
      <c r="DS416" s="54"/>
      <c r="DT416" s="54"/>
      <c r="DU416" s="54"/>
      <c r="DV416" s="54"/>
    </row>
    <row r="417" spans="1:126" ht="8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  <c r="DK417" s="54"/>
      <c r="DL417" s="54"/>
      <c r="DM417" s="54"/>
      <c r="DN417" s="54"/>
      <c r="DO417" s="54"/>
      <c r="DP417" s="54"/>
      <c r="DQ417" s="54"/>
      <c r="DR417" s="54"/>
      <c r="DS417" s="54"/>
      <c r="DT417" s="54"/>
      <c r="DU417" s="54"/>
      <c r="DV417" s="54"/>
    </row>
    <row r="418" spans="1:126" ht="8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</row>
    <row r="419" spans="1:126" ht="8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  <c r="DK419" s="54"/>
      <c r="DL419" s="54"/>
      <c r="DM419" s="54"/>
      <c r="DN419" s="54"/>
      <c r="DO419" s="54"/>
      <c r="DP419" s="54"/>
      <c r="DQ419" s="54"/>
      <c r="DR419" s="54"/>
      <c r="DS419" s="54"/>
      <c r="DT419" s="54"/>
      <c r="DU419" s="54"/>
      <c r="DV419" s="54"/>
    </row>
    <row r="420" spans="1:126" ht="8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  <c r="DK420" s="54"/>
      <c r="DL420" s="54"/>
      <c r="DM420" s="54"/>
      <c r="DN420" s="54"/>
      <c r="DO420" s="54"/>
      <c r="DP420" s="54"/>
      <c r="DQ420" s="54"/>
      <c r="DR420" s="54"/>
      <c r="DS420" s="54"/>
      <c r="DT420" s="54"/>
      <c r="DU420" s="54"/>
      <c r="DV420" s="54"/>
    </row>
    <row r="421" spans="1:126" ht="8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  <c r="DK421" s="54"/>
      <c r="DL421" s="54"/>
      <c r="DM421" s="54"/>
      <c r="DN421" s="54"/>
      <c r="DO421" s="54"/>
      <c r="DP421" s="54"/>
      <c r="DQ421" s="54"/>
      <c r="DR421" s="54"/>
      <c r="DS421" s="54"/>
      <c r="DT421" s="54"/>
      <c r="DU421" s="54"/>
      <c r="DV421" s="54"/>
    </row>
    <row r="422" spans="1:126" ht="8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</row>
    <row r="423" spans="1:126" ht="8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  <c r="DK423" s="54"/>
      <c r="DL423" s="54"/>
      <c r="DM423" s="54"/>
      <c r="DN423" s="54"/>
      <c r="DO423" s="54"/>
      <c r="DP423" s="54"/>
      <c r="DQ423" s="54"/>
      <c r="DR423" s="54"/>
      <c r="DS423" s="54"/>
      <c r="DT423" s="54"/>
      <c r="DU423" s="54"/>
      <c r="DV423" s="54"/>
    </row>
    <row r="424" spans="1:126" ht="8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  <c r="DK424" s="54"/>
      <c r="DL424" s="54"/>
      <c r="DM424" s="54"/>
      <c r="DN424" s="54"/>
      <c r="DO424" s="54"/>
      <c r="DP424" s="54"/>
      <c r="DQ424" s="54"/>
      <c r="DR424" s="54"/>
      <c r="DS424" s="54"/>
      <c r="DT424" s="54"/>
      <c r="DU424" s="54"/>
      <c r="DV424" s="54"/>
    </row>
    <row r="425" spans="1:126" ht="8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  <c r="DK425" s="54"/>
      <c r="DL425" s="54"/>
      <c r="DM425" s="54"/>
      <c r="DN425" s="54"/>
      <c r="DO425" s="54"/>
      <c r="DP425" s="54"/>
      <c r="DQ425" s="54"/>
      <c r="DR425" s="54"/>
      <c r="DS425" s="54"/>
      <c r="DT425" s="54"/>
      <c r="DU425" s="54"/>
      <c r="DV425" s="54"/>
    </row>
    <row r="426" spans="1:126" ht="8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</row>
    <row r="427" spans="1:126" ht="8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  <c r="DK427" s="54"/>
      <c r="DL427" s="54"/>
      <c r="DM427" s="54"/>
      <c r="DN427" s="54"/>
      <c r="DO427" s="54"/>
      <c r="DP427" s="54"/>
      <c r="DQ427" s="54"/>
      <c r="DR427" s="54"/>
      <c r="DS427" s="54"/>
      <c r="DT427" s="54"/>
      <c r="DU427" s="54"/>
      <c r="DV427" s="54"/>
    </row>
    <row r="428" spans="1:126" ht="8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4"/>
      <c r="DL428" s="54"/>
      <c r="DM428" s="54"/>
      <c r="DN428" s="54"/>
      <c r="DO428" s="54"/>
      <c r="DP428" s="54"/>
      <c r="DQ428" s="54"/>
      <c r="DR428" s="54"/>
      <c r="DS428" s="54"/>
      <c r="DT428" s="54"/>
      <c r="DU428" s="54"/>
      <c r="DV428" s="54"/>
    </row>
    <row r="429" spans="1:126" ht="8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  <c r="DK429" s="54"/>
      <c r="DL429" s="54"/>
      <c r="DM429" s="54"/>
      <c r="DN429" s="54"/>
      <c r="DO429" s="54"/>
      <c r="DP429" s="54"/>
      <c r="DQ429" s="54"/>
      <c r="DR429" s="54"/>
      <c r="DS429" s="54"/>
      <c r="DT429" s="54"/>
      <c r="DU429" s="54"/>
      <c r="DV429" s="54"/>
    </row>
    <row r="430" spans="1:126" ht="8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  <c r="DK430" s="54"/>
      <c r="DL430" s="54"/>
      <c r="DM430" s="54"/>
      <c r="DN430" s="54"/>
      <c r="DO430" s="54"/>
      <c r="DP430" s="54"/>
      <c r="DQ430" s="54"/>
      <c r="DR430" s="54"/>
      <c r="DS430" s="54"/>
      <c r="DT430" s="54"/>
      <c r="DU430" s="54"/>
      <c r="DV430" s="54"/>
    </row>
    <row r="431" spans="1:126" ht="8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  <c r="DK431" s="54"/>
      <c r="DL431" s="54"/>
      <c r="DM431" s="54"/>
      <c r="DN431" s="54"/>
      <c r="DO431" s="54"/>
      <c r="DP431" s="54"/>
      <c r="DQ431" s="54"/>
      <c r="DR431" s="54"/>
      <c r="DS431" s="54"/>
      <c r="DT431" s="54"/>
      <c r="DU431" s="54"/>
      <c r="DV431" s="54"/>
    </row>
    <row r="432" spans="1:126" ht="8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  <c r="DK432" s="54"/>
      <c r="DL432" s="54"/>
      <c r="DM432" s="54"/>
      <c r="DN432" s="54"/>
      <c r="DO432" s="54"/>
      <c r="DP432" s="54"/>
      <c r="DQ432" s="54"/>
      <c r="DR432" s="54"/>
      <c r="DS432" s="54"/>
      <c r="DT432" s="54"/>
      <c r="DU432" s="54"/>
      <c r="DV432" s="54"/>
    </row>
    <row r="433" spans="1:126" ht="8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  <c r="DK433" s="54"/>
      <c r="DL433" s="54"/>
      <c r="DM433" s="54"/>
      <c r="DN433" s="54"/>
      <c r="DO433" s="54"/>
      <c r="DP433" s="54"/>
      <c r="DQ433" s="54"/>
      <c r="DR433" s="54"/>
      <c r="DS433" s="54"/>
      <c r="DT433" s="54"/>
      <c r="DU433" s="54"/>
      <c r="DV433" s="54"/>
    </row>
    <row r="434" spans="1:126" ht="8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4"/>
      <c r="DL434" s="54"/>
      <c r="DM434" s="54"/>
      <c r="DN434" s="54"/>
      <c r="DO434" s="54"/>
      <c r="DP434" s="54"/>
      <c r="DQ434" s="54"/>
      <c r="DR434" s="54"/>
      <c r="DS434" s="54"/>
      <c r="DT434" s="54"/>
      <c r="DU434" s="54"/>
      <c r="DV434" s="54"/>
    </row>
    <row r="435" spans="1:126" ht="8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  <c r="DK435" s="54"/>
      <c r="DL435" s="54"/>
      <c r="DM435" s="54"/>
      <c r="DN435" s="54"/>
      <c r="DO435" s="54"/>
      <c r="DP435" s="54"/>
      <c r="DQ435" s="54"/>
      <c r="DR435" s="54"/>
      <c r="DS435" s="54"/>
      <c r="DT435" s="54"/>
      <c r="DU435" s="54"/>
      <c r="DV435" s="54"/>
    </row>
    <row r="436" spans="1:126" ht="8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</row>
    <row r="437" spans="1:126" ht="8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</row>
    <row r="438" spans="1:126" ht="8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</row>
    <row r="439" spans="1:126" ht="8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  <c r="DK439" s="54"/>
      <c r="DL439" s="54"/>
      <c r="DM439" s="54"/>
      <c r="DN439" s="54"/>
      <c r="DO439" s="54"/>
      <c r="DP439" s="54"/>
      <c r="DQ439" s="54"/>
      <c r="DR439" s="54"/>
      <c r="DS439" s="54"/>
      <c r="DT439" s="54"/>
      <c r="DU439" s="54"/>
      <c r="DV439" s="54"/>
    </row>
    <row r="440" spans="1:126" ht="8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4"/>
      <c r="DL440" s="54"/>
      <c r="DM440" s="54"/>
      <c r="DN440" s="54"/>
      <c r="DO440" s="54"/>
      <c r="DP440" s="54"/>
      <c r="DQ440" s="54"/>
      <c r="DR440" s="54"/>
      <c r="DS440" s="54"/>
      <c r="DT440" s="54"/>
      <c r="DU440" s="54"/>
      <c r="DV440" s="54"/>
    </row>
    <row r="441" spans="1:126" ht="8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  <c r="DK441" s="54"/>
      <c r="DL441" s="54"/>
      <c r="DM441" s="54"/>
      <c r="DN441" s="54"/>
      <c r="DO441" s="54"/>
      <c r="DP441" s="54"/>
      <c r="DQ441" s="54"/>
      <c r="DR441" s="54"/>
      <c r="DS441" s="54"/>
      <c r="DT441" s="54"/>
      <c r="DU441" s="54"/>
      <c r="DV441" s="54"/>
    </row>
    <row r="442" spans="1:126" ht="8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  <c r="DK442" s="54"/>
      <c r="DL442" s="54"/>
      <c r="DM442" s="54"/>
      <c r="DN442" s="54"/>
      <c r="DO442" s="54"/>
      <c r="DP442" s="54"/>
      <c r="DQ442" s="54"/>
      <c r="DR442" s="54"/>
      <c r="DS442" s="54"/>
      <c r="DT442" s="54"/>
      <c r="DU442" s="54"/>
      <c r="DV442" s="54"/>
    </row>
    <row r="443" spans="1:126" ht="8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  <c r="DK443" s="54"/>
      <c r="DL443" s="54"/>
      <c r="DM443" s="54"/>
      <c r="DN443" s="54"/>
      <c r="DO443" s="54"/>
      <c r="DP443" s="54"/>
      <c r="DQ443" s="54"/>
      <c r="DR443" s="54"/>
      <c r="DS443" s="54"/>
      <c r="DT443" s="54"/>
      <c r="DU443" s="54"/>
      <c r="DV443" s="54"/>
    </row>
    <row r="444" spans="1:126" ht="8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  <c r="DK444" s="54"/>
      <c r="DL444" s="54"/>
      <c r="DM444" s="54"/>
      <c r="DN444" s="54"/>
      <c r="DO444" s="54"/>
      <c r="DP444" s="54"/>
      <c r="DQ444" s="54"/>
      <c r="DR444" s="54"/>
      <c r="DS444" s="54"/>
      <c r="DT444" s="54"/>
      <c r="DU444" s="54"/>
      <c r="DV444" s="54"/>
    </row>
    <row r="445" spans="1:126" ht="8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</row>
    <row r="446" spans="1:126" ht="8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</row>
    <row r="447" spans="1:126" ht="8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  <c r="DK447" s="54"/>
      <c r="DL447" s="54"/>
      <c r="DM447" s="54"/>
      <c r="DN447" s="54"/>
      <c r="DO447" s="54"/>
      <c r="DP447" s="54"/>
      <c r="DQ447" s="54"/>
      <c r="DR447" s="54"/>
      <c r="DS447" s="54"/>
      <c r="DT447" s="54"/>
      <c r="DU447" s="54"/>
      <c r="DV447" s="54"/>
    </row>
    <row r="448" spans="1:126" ht="8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  <c r="DK448" s="54"/>
      <c r="DL448" s="54"/>
      <c r="DM448" s="54"/>
      <c r="DN448" s="54"/>
      <c r="DO448" s="54"/>
      <c r="DP448" s="54"/>
      <c r="DQ448" s="54"/>
      <c r="DR448" s="54"/>
      <c r="DS448" s="54"/>
      <c r="DT448" s="54"/>
      <c r="DU448" s="54"/>
      <c r="DV448" s="54"/>
    </row>
    <row r="449" spans="1:126" ht="8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  <c r="DK449" s="54"/>
      <c r="DL449" s="54"/>
      <c r="DM449" s="54"/>
      <c r="DN449" s="54"/>
      <c r="DO449" s="54"/>
      <c r="DP449" s="54"/>
      <c r="DQ449" s="54"/>
      <c r="DR449" s="54"/>
      <c r="DS449" s="54"/>
      <c r="DT449" s="54"/>
      <c r="DU449" s="54"/>
      <c r="DV449" s="54"/>
    </row>
    <row r="450" spans="1:126" ht="8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  <c r="DK450" s="54"/>
      <c r="DL450" s="54"/>
      <c r="DM450" s="54"/>
      <c r="DN450" s="54"/>
      <c r="DO450" s="54"/>
      <c r="DP450" s="54"/>
      <c r="DQ450" s="54"/>
      <c r="DR450" s="54"/>
      <c r="DS450" s="54"/>
      <c r="DT450" s="54"/>
      <c r="DU450" s="54"/>
      <c r="DV450" s="54"/>
    </row>
    <row r="451" spans="1:126" ht="8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  <c r="DK451" s="54"/>
      <c r="DL451" s="54"/>
      <c r="DM451" s="54"/>
      <c r="DN451" s="54"/>
      <c r="DO451" s="54"/>
      <c r="DP451" s="54"/>
      <c r="DQ451" s="54"/>
      <c r="DR451" s="54"/>
      <c r="DS451" s="54"/>
      <c r="DT451" s="54"/>
      <c r="DU451" s="54"/>
      <c r="DV451" s="54"/>
    </row>
    <row r="452" spans="1:126" ht="8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4"/>
      <c r="DL452" s="54"/>
      <c r="DM452" s="54"/>
      <c r="DN452" s="54"/>
      <c r="DO452" s="54"/>
      <c r="DP452" s="54"/>
      <c r="DQ452" s="54"/>
      <c r="DR452" s="54"/>
      <c r="DS452" s="54"/>
      <c r="DT452" s="54"/>
      <c r="DU452" s="54"/>
      <c r="DV452" s="54"/>
    </row>
    <row r="453" spans="1:126" ht="8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  <c r="DK453" s="54"/>
      <c r="DL453" s="54"/>
      <c r="DM453" s="54"/>
      <c r="DN453" s="54"/>
      <c r="DO453" s="54"/>
      <c r="DP453" s="54"/>
      <c r="DQ453" s="54"/>
      <c r="DR453" s="54"/>
      <c r="DS453" s="54"/>
      <c r="DT453" s="54"/>
      <c r="DU453" s="54"/>
      <c r="DV453" s="54"/>
    </row>
    <row r="454" spans="1:126" ht="8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  <c r="DK454" s="54"/>
      <c r="DL454" s="54"/>
      <c r="DM454" s="54"/>
      <c r="DN454" s="54"/>
      <c r="DO454" s="54"/>
      <c r="DP454" s="54"/>
      <c r="DQ454" s="54"/>
      <c r="DR454" s="54"/>
      <c r="DS454" s="54"/>
      <c r="DT454" s="54"/>
      <c r="DU454" s="54"/>
      <c r="DV454" s="54"/>
    </row>
    <row r="455" spans="1:126" ht="8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  <c r="DK455" s="54"/>
      <c r="DL455" s="54"/>
      <c r="DM455" s="54"/>
      <c r="DN455" s="54"/>
      <c r="DO455" s="54"/>
      <c r="DP455" s="54"/>
      <c r="DQ455" s="54"/>
      <c r="DR455" s="54"/>
      <c r="DS455" s="54"/>
      <c r="DT455" s="54"/>
      <c r="DU455" s="54"/>
      <c r="DV455" s="54"/>
    </row>
    <row r="456" spans="1:126" ht="8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  <c r="DK456" s="54"/>
      <c r="DL456" s="54"/>
      <c r="DM456" s="54"/>
      <c r="DN456" s="54"/>
      <c r="DO456" s="54"/>
      <c r="DP456" s="54"/>
      <c r="DQ456" s="54"/>
      <c r="DR456" s="54"/>
      <c r="DS456" s="54"/>
      <c r="DT456" s="54"/>
      <c r="DU456" s="54"/>
      <c r="DV456" s="54"/>
    </row>
    <row r="457" spans="1:126" ht="8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  <c r="DK457" s="54"/>
      <c r="DL457" s="54"/>
      <c r="DM457" s="54"/>
      <c r="DN457" s="54"/>
      <c r="DO457" s="54"/>
      <c r="DP457" s="54"/>
      <c r="DQ457" s="54"/>
      <c r="DR457" s="54"/>
      <c r="DS457" s="54"/>
      <c r="DT457" s="54"/>
      <c r="DU457" s="54"/>
      <c r="DV457" s="54"/>
    </row>
    <row r="458" spans="1:126" ht="8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4"/>
      <c r="DL458" s="54"/>
      <c r="DM458" s="54"/>
      <c r="DN458" s="54"/>
      <c r="DO458" s="54"/>
      <c r="DP458" s="54"/>
      <c r="DQ458" s="54"/>
      <c r="DR458" s="54"/>
      <c r="DS458" s="54"/>
      <c r="DT458" s="54"/>
      <c r="DU458" s="54"/>
      <c r="DV458" s="54"/>
    </row>
    <row r="459" spans="1:126" ht="8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  <c r="DK459" s="54"/>
      <c r="DL459" s="54"/>
      <c r="DM459" s="54"/>
      <c r="DN459" s="54"/>
      <c r="DO459" s="54"/>
      <c r="DP459" s="54"/>
      <c r="DQ459" s="54"/>
      <c r="DR459" s="54"/>
      <c r="DS459" s="54"/>
      <c r="DT459" s="54"/>
      <c r="DU459" s="54"/>
      <c r="DV459" s="54"/>
    </row>
    <row r="460" spans="1:126" ht="8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</row>
    <row r="461" spans="1:126" ht="8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  <c r="DK461" s="54"/>
      <c r="DL461" s="54"/>
      <c r="DM461" s="54"/>
      <c r="DN461" s="54"/>
      <c r="DO461" s="54"/>
      <c r="DP461" s="54"/>
      <c r="DQ461" s="54"/>
      <c r="DR461" s="54"/>
      <c r="DS461" s="54"/>
      <c r="DT461" s="54"/>
      <c r="DU461" s="54"/>
      <c r="DV461" s="54"/>
    </row>
    <row r="462" spans="1:126" ht="8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  <c r="DK462" s="54"/>
      <c r="DL462" s="54"/>
      <c r="DM462" s="54"/>
      <c r="DN462" s="54"/>
      <c r="DO462" s="54"/>
      <c r="DP462" s="54"/>
      <c r="DQ462" s="54"/>
      <c r="DR462" s="54"/>
      <c r="DS462" s="54"/>
      <c r="DT462" s="54"/>
      <c r="DU462" s="54"/>
      <c r="DV462" s="54"/>
    </row>
    <row r="463" spans="1:126" ht="8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  <c r="DK463" s="54"/>
      <c r="DL463" s="54"/>
      <c r="DM463" s="54"/>
      <c r="DN463" s="54"/>
      <c r="DO463" s="54"/>
      <c r="DP463" s="54"/>
      <c r="DQ463" s="54"/>
      <c r="DR463" s="54"/>
      <c r="DS463" s="54"/>
      <c r="DT463" s="54"/>
      <c r="DU463" s="54"/>
      <c r="DV463" s="54"/>
    </row>
    <row r="464" spans="1:126" ht="8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4"/>
      <c r="DL464" s="54"/>
      <c r="DM464" s="54"/>
      <c r="DN464" s="54"/>
      <c r="DO464" s="54"/>
      <c r="DP464" s="54"/>
      <c r="DQ464" s="54"/>
      <c r="DR464" s="54"/>
      <c r="DS464" s="54"/>
      <c r="DT464" s="54"/>
      <c r="DU464" s="54"/>
      <c r="DV464" s="54"/>
    </row>
    <row r="465" spans="1:126" ht="8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</row>
    <row r="466" spans="1:126" ht="8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</row>
    <row r="467" spans="1:126" ht="8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  <c r="DK467" s="54"/>
      <c r="DL467" s="54"/>
      <c r="DM467" s="54"/>
      <c r="DN467" s="54"/>
      <c r="DO467" s="54"/>
      <c r="DP467" s="54"/>
      <c r="DQ467" s="54"/>
      <c r="DR467" s="54"/>
      <c r="DS467" s="54"/>
      <c r="DT467" s="54"/>
      <c r="DU467" s="54"/>
      <c r="DV467" s="54"/>
    </row>
    <row r="468" spans="1:126" ht="8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  <c r="DK468" s="54"/>
      <c r="DL468" s="54"/>
      <c r="DM468" s="54"/>
      <c r="DN468" s="54"/>
      <c r="DO468" s="54"/>
      <c r="DP468" s="54"/>
      <c r="DQ468" s="54"/>
      <c r="DR468" s="54"/>
      <c r="DS468" s="54"/>
      <c r="DT468" s="54"/>
      <c r="DU468" s="54"/>
      <c r="DV468" s="54"/>
    </row>
    <row r="469" spans="1:126" ht="8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  <c r="DK469" s="54"/>
      <c r="DL469" s="54"/>
      <c r="DM469" s="54"/>
      <c r="DN469" s="54"/>
      <c r="DO469" s="54"/>
      <c r="DP469" s="54"/>
      <c r="DQ469" s="54"/>
      <c r="DR469" s="54"/>
      <c r="DS469" s="54"/>
      <c r="DT469" s="54"/>
      <c r="DU469" s="54"/>
      <c r="DV469" s="54"/>
    </row>
    <row r="470" spans="1:126" ht="8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4"/>
      <c r="DL470" s="54"/>
      <c r="DM470" s="54"/>
      <c r="DN470" s="54"/>
      <c r="DO470" s="54"/>
      <c r="DP470" s="54"/>
      <c r="DQ470" s="54"/>
      <c r="DR470" s="54"/>
      <c r="DS470" s="54"/>
      <c r="DT470" s="54"/>
      <c r="DU470" s="54"/>
      <c r="DV470" s="54"/>
    </row>
    <row r="471" spans="1:126" ht="8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</row>
    <row r="472" spans="1:126" ht="8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  <c r="DK472" s="54"/>
      <c r="DL472" s="54"/>
      <c r="DM472" s="54"/>
      <c r="DN472" s="54"/>
      <c r="DO472" s="54"/>
      <c r="DP472" s="54"/>
      <c r="DQ472" s="54"/>
      <c r="DR472" s="54"/>
      <c r="DS472" s="54"/>
      <c r="DT472" s="54"/>
      <c r="DU472" s="54"/>
      <c r="DV472" s="54"/>
    </row>
    <row r="473" spans="1:126" ht="8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  <c r="DK473" s="54"/>
      <c r="DL473" s="54"/>
      <c r="DM473" s="54"/>
      <c r="DN473" s="54"/>
      <c r="DO473" s="54"/>
      <c r="DP473" s="54"/>
      <c r="DQ473" s="54"/>
      <c r="DR473" s="54"/>
      <c r="DS473" s="54"/>
      <c r="DT473" s="54"/>
      <c r="DU473" s="54"/>
      <c r="DV473" s="54"/>
    </row>
    <row r="474" spans="1:126" ht="8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  <c r="DK474" s="54"/>
      <c r="DL474" s="54"/>
      <c r="DM474" s="54"/>
      <c r="DN474" s="54"/>
      <c r="DO474" s="54"/>
      <c r="DP474" s="54"/>
      <c r="DQ474" s="54"/>
      <c r="DR474" s="54"/>
      <c r="DS474" s="54"/>
      <c r="DT474" s="54"/>
      <c r="DU474" s="54"/>
      <c r="DV474" s="54"/>
    </row>
    <row r="475" spans="1:126" ht="8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  <c r="DK475" s="54"/>
      <c r="DL475" s="54"/>
      <c r="DM475" s="54"/>
      <c r="DN475" s="54"/>
      <c r="DO475" s="54"/>
      <c r="DP475" s="54"/>
      <c r="DQ475" s="54"/>
      <c r="DR475" s="54"/>
      <c r="DS475" s="54"/>
      <c r="DT475" s="54"/>
      <c r="DU475" s="54"/>
      <c r="DV475" s="54"/>
    </row>
    <row r="476" spans="1:126" ht="8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4"/>
      <c r="DL476" s="54"/>
      <c r="DM476" s="54"/>
      <c r="DN476" s="54"/>
      <c r="DO476" s="54"/>
      <c r="DP476" s="54"/>
      <c r="DQ476" s="54"/>
      <c r="DR476" s="54"/>
      <c r="DS476" s="54"/>
      <c r="DT476" s="54"/>
      <c r="DU476" s="54"/>
      <c r="DV476" s="54"/>
    </row>
    <row r="477" spans="1:126" ht="8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  <c r="DK477" s="54"/>
      <c r="DL477" s="54"/>
      <c r="DM477" s="54"/>
      <c r="DN477" s="54"/>
      <c r="DO477" s="54"/>
      <c r="DP477" s="54"/>
      <c r="DQ477" s="54"/>
      <c r="DR477" s="54"/>
      <c r="DS477" s="54"/>
      <c r="DT477" s="54"/>
      <c r="DU477" s="54"/>
      <c r="DV477" s="54"/>
    </row>
    <row r="478" spans="1:126" ht="8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</row>
    <row r="479" spans="1:126" ht="8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  <c r="DK479" s="54"/>
      <c r="DL479" s="54"/>
      <c r="DM479" s="54"/>
      <c r="DN479" s="54"/>
      <c r="DO479" s="54"/>
      <c r="DP479" s="54"/>
      <c r="DQ479" s="54"/>
      <c r="DR479" s="54"/>
      <c r="DS479" s="54"/>
      <c r="DT479" s="54"/>
      <c r="DU479" s="54"/>
      <c r="DV479" s="54"/>
    </row>
    <row r="480" spans="1:126" ht="8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  <c r="DK480" s="54"/>
      <c r="DL480" s="54"/>
      <c r="DM480" s="54"/>
      <c r="DN480" s="54"/>
      <c r="DO480" s="54"/>
      <c r="DP480" s="54"/>
      <c r="DQ480" s="54"/>
      <c r="DR480" s="54"/>
      <c r="DS480" s="54"/>
      <c r="DT480" s="54"/>
      <c r="DU480" s="54"/>
      <c r="DV480" s="54"/>
    </row>
    <row r="481" spans="1:126" ht="8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  <c r="DK481" s="54"/>
      <c r="DL481" s="54"/>
      <c r="DM481" s="54"/>
      <c r="DN481" s="54"/>
      <c r="DO481" s="54"/>
      <c r="DP481" s="54"/>
      <c r="DQ481" s="54"/>
      <c r="DR481" s="54"/>
      <c r="DS481" s="54"/>
      <c r="DT481" s="54"/>
      <c r="DU481" s="54"/>
      <c r="DV481" s="54"/>
    </row>
    <row r="482" spans="1:126" ht="8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4"/>
      <c r="DL482" s="54"/>
      <c r="DM482" s="54"/>
      <c r="DN482" s="54"/>
      <c r="DO482" s="54"/>
      <c r="DP482" s="54"/>
      <c r="DQ482" s="54"/>
      <c r="DR482" s="54"/>
      <c r="DS482" s="54"/>
      <c r="DT482" s="54"/>
      <c r="DU482" s="54"/>
      <c r="DV482" s="54"/>
    </row>
    <row r="483" spans="1:126" ht="8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  <c r="DK483" s="54"/>
      <c r="DL483" s="54"/>
      <c r="DM483" s="54"/>
      <c r="DN483" s="54"/>
      <c r="DO483" s="54"/>
      <c r="DP483" s="54"/>
      <c r="DQ483" s="54"/>
      <c r="DR483" s="54"/>
      <c r="DS483" s="54"/>
      <c r="DT483" s="54"/>
      <c r="DU483" s="54"/>
      <c r="DV483" s="54"/>
    </row>
    <row r="484" spans="1:126" ht="8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  <c r="DK484" s="54"/>
      <c r="DL484" s="54"/>
      <c r="DM484" s="54"/>
      <c r="DN484" s="54"/>
      <c r="DO484" s="54"/>
      <c r="DP484" s="54"/>
      <c r="DQ484" s="54"/>
      <c r="DR484" s="54"/>
      <c r="DS484" s="54"/>
      <c r="DT484" s="54"/>
      <c r="DU484" s="54"/>
      <c r="DV484" s="54"/>
    </row>
    <row r="485" spans="1:126" ht="8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  <c r="DK485" s="54"/>
      <c r="DL485" s="54"/>
      <c r="DM485" s="54"/>
      <c r="DN485" s="54"/>
      <c r="DO485" s="54"/>
      <c r="DP485" s="54"/>
      <c r="DQ485" s="54"/>
      <c r="DR485" s="54"/>
      <c r="DS485" s="54"/>
      <c r="DT485" s="54"/>
      <c r="DU485" s="54"/>
      <c r="DV485" s="54"/>
    </row>
    <row r="486" spans="1:126" ht="8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  <c r="DK486" s="54"/>
      <c r="DL486" s="54"/>
      <c r="DM486" s="54"/>
      <c r="DN486" s="54"/>
      <c r="DO486" s="54"/>
      <c r="DP486" s="54"/>
      <c r="DQ486" s="54"/>
      <c r="DR486" s="54"/>
      <c r="DS486" s="54"/>
      <c r="DT486" s="54"/>
      <c r="DU486" s="54"/>
      <c r="DV486" s="54"/>
    </row>
    <row r="487" spans="1:126" ht="8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  <c r="DK487" s="54"/>
      <c r="DL487" s="54"/>
      <c r="DM487" s="54"/>
      <c r="DN487" s="54"/>
      <c r="DO487" s="54"/>
      <c r="DP487" s="54"/>
      <c r="DQ487" s="54"/>
      <c r="DR487" s="54"/>
      <c r="DS487" s="54"/>
      <c r="DT487" s="54"/>
      <c r="DU487" s="54"/>
      <c r="DV487" s="54"/>
    </row>
    <row r="488" spans="1:126" ht="8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4"/>
      <c r="DL488" s="54"/>
      <c r="DM488" s="54"/>
      <c r="DN488" s="54"/>
      <c r="DO488" s="54"/>
      <c r="DP488" s="54"/>
      <c r="DQ488" s="54"/>
      <c r="DR488" s="54"/>
      <c r="DS488" s="54"/>
      <c r="DT488" s="54"/>
      <c r="DU488" s="54"/>
      <c r="DV488" s="54"/>
    </row>
    <row r="489" spans="1:126" ht="8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  <c r="DK489" s="54"/>
      <c r="DL489" s="54"/>
      <c r="DM489" s="54"/>
      <c r="DN489" s="54"/>
      <c r="DO489" s="54"/>
      <c r="DP489" s="54"/>
      <c r="DQ489" s="54"/>
      <c r="DR489" s="54"/>
      <c r="DS489" s="54"/>
      <c r="DT489" s="54"/>
      <c r="DU489" s="54"/>
      <c r="DV489" s="54"/>
    </row>
    <row r="490" spans="1:126" ht="8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  <c r="DK490" s="54"/>
      <c r="DL490" s="54"/>
      <c r="DM490" s="54"/>
      <c r="DN490" s="54"/>
      <c r="DO490" s="54"/>
      <c r="DP490" s="54"/>
      <c r="DQ490" s="54"/>
      <c r="DR490" s="54"/>
      <c r="DS490" s="54"/>
      <c r="DT490" s="54"/>
      <c r="DU490" s="54"/>
      <c r="DV490" s="54"/>
    </row>
    <row r="491" spans="1:126" ht="8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  <c r="DK491" s="54"/>
      <c r="DL491" s="54"/>
      <c r="DM491" s="54"/>
      <c r="DN491" s="54"/>
      <c r="DO491" s="54"/>
      <c r="DP491" s="54"/>
      <c r="DQ491" s="54"/>
      <c r="DR491" s="54"/>
      <c r="DS491" s="54"/>
      <c r="DT491" s="54"/>
      <c r="DU491" s="54"/>
      <c r="DV491" s="54"/>
    </row>
    <row r="492" spans="1:126" ht="8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  <c r="DK492" s="54"/>
      <c r="DL492" s="54"/>
      <c r="DM492" s="54"/>
      <c r="DN492" s="54"/>
      <c r="DO492" s="54"/>
      <c r="DP492" s="54"/>
      <c r="DQ492" s="54"/>
      <c r="DR492" s="54"/>
      <c r="DS492" s="54"/>
      <c r="DT492" s="54"/>
      <c r="DU492" s="54"/>
      <c r="DV492" s="54"/>
    </row>
    <row r="493" spans="1:126" ht="8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  <c r="DK493" s="54"/>
      <c r="DL493" s="54"/>
      <c r="DM493" s="54"/>
      <c r="DN493" s="54"/>
      <c r="DO493" s="54"/>
      <c r="DP493" s="54"/>
      <c r="DQ493" s="54"/>
      <c r="DR493" s="54"/>
      <c r="DS493" s="54"/>
      <c r="DT493" s="54"/>
      <c r="DU493" s="54"/>
      <c r="DV493" s="54"/>
    </row>
    <row r="494" spans="1:126" ht="8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4"/>
      <c r="DL494" s="54"/>
      <c r="DM494" s="54"/>
      <c r="DN494" s="54"/>
      <c r="DO494" s="54"/>
      <c r="DP494" s="54"/>
      <c r="DQ494" s="54"/>
      <c r="DR494" s="54"/>
      <c r="DS494" s="54"/>
      <c r="DT494" s="54"/>
      <c r="DU494" s="54"/>
      <c r="DV494" s="54"/>
    </row>
    <row r="495" spans="1:126" ht="8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  <c r="DK495" s="54"/>
      <c r="DL495" s="54"/>
      <c r="DM495" s="54"/>
      <c r="DN495" s="54"/>
      <c r="DO495" s="54"/>
      <c r="DP495" s="54"/>
      <c r="DQ495" s="54"/>
      <c r="DR495" s="54"/>
      <c r="DS495" s="54"/>
      <c r="DT495" s="54"/>
      <c r="DU495" s="54"/>
      <c r="DV495" s="54"/>
    </row>
    <row r="496" spans="1:126" ht="8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  <c r="DK496" s="54"/>
      <c r="DL496" s="54"/>
      <c r="DM496" s="54"/>
      <c r="DN496" s="54"/>
      <c r="DO496" s="54"/>
      <c r="DP496" s="54"/>
      <c r="DQ496" s="54"/>
      <c r="DR496" s="54"/>
      <c r="DS496" s="54"/>
      <c r="DT496" s="54"/>
      <c r="DU496" s="54"/>
      <c r="DV496" s="54"/>
    </row>
    <row r="497" spans="1:126" ht="8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  <c r="DK497" s="54"/>
      <c r="DL497" s="54"/>
      <c r="DM497" s="54"/>
      <c r="DN497" s="54"/>
      <c r="DO497" s="54"/>
      <c r="DP497" s="54"/>
      <c r="DQ497" s="54"/>
      <c r="DR497" s="54"/>
      <c r="DS497" s="54"/>
      <c r="DT497" s="54"/>
      <c r="DU497" s="54"/>
      <c r="DV497" s="54"/>
    </row>
    <row r="498" spans="1:126" ht="8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  <c r="DK498" s="54"/>
      <c r="DL498" s="54"/>
      <c r="DM498" s="54"/>
      <c r="DN498" s="54"/>
      <c r="DO498" s="54"/>
      <c r="DP498" s="54"/>
      <c r="DQ498" s="54"/>
      <c r="DR498" s="54"/>
      <c r="DS498" s="54"/>
      <c r="DT498" s="54"/>
      <c r="DU498" s="54"/>
      <c r="DV498" s="54"/>
    </row>
    <row r="499" spans="1:126" ht="8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  <c r="DK499" s="54"/>
      <c r="DL499" s="54"/>
      <c r="DM499" s="54"/>
      <c r="DN499" s="54"/>
      <c r="DO499" s="54"/>
      <c r="DP499" s="54"/>
      <c r="DQ499" s="54"/>
      <c r="DR499" s="54"/>
      <c r="DS499" s="54"/>
      <c r="DT499" s="54"/>
      <c r="DU499" s="54"/>
      <c r="DV499" s="54"/>
    </row>
    <row r="500" spans="1:126" ht="8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4"/>
      <c r="DL500" s="54"/>
      <c r="DM500" s="54"/>
      <c r="DN500" s="54"/>
      <c r="DO500" s="54"/>
      <c r="DP500" s="54"/>
      <c r="DQ500" s="54"/>
      <c r="DR500" s="54"/>
      <c r="DS500" s="54"/>
      <c r="DT500" s="54"/>
      <c r="DU500" s="54"/>
      <c r="DV500" s="54"/>
    </row>
    <row r="501" spans="1:126" ht="8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4"/>
      <c r="DL501" s="54"/>
      <c r="DM501" s="54"/>
      <c r="DN501" s="54"/>
      <c r="DO501" s="54"/>
      <c r="DP501" s="54"/>
      <c r="DQ501" s="54"/>
      <c r="DR501" s="54"/>
      <c r="DS501" s="54"/>
      <c r="DT501" s="54"/>
      <c r="DU501" s="54"/>
      <c r="DV501" s="54"/>
    </row>
    <row r="502" spans="1:126" ht="8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  <c r="DK502" s="54"/>
      <c r="DL502" s="54"/>
      <c r="DM502" s="54"/>
      <c r="DN502" s="54"/>
      <c r="DO502" s="54"/>
      <c r="DP502" s="54"/>
      <c r="DQ502" s="54"/>
      <c r="DR502" s="54"/>
      <c r="DS502" s="54"/>
      <c r="DT502" s="54"/>
      <c r="DU502" s="54"/>
      <c r="DV502" s="54"/>
    </row>
    <row r="503" spans="1:126" ht="8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  <c r="DK503" s="54"/>
      <c r="DL503" s="54"/>
      <c r="DM503" s="54"/>
      <c r="DN503" s="54"/>
      <c r="DO503" s="54"/>
      <c r="DP503" s="54"/>
      <c r="DQ503" s="54"/>
      <c r="DR503" s="54"/>
      <c r="DS503" s="54"/>
      <c r="DT503" s="54"/>
      <c r="DU503" s="54"/>
      <c r="DV503" s="54"/>
    </row>
    <row r="504" spans="1:126" ht="8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  <c r="DK504" s="54"/>
      <c r="DL504" s="54"/>
      <c r="DM504" s="54"/>
      <c r="DN504" s="54"/>
      <c r="DO504" s="54"/>
      <c r="DP504" s="54"/>
      <c r="DQ504" s="54"/>
      <c r="DR504" s="54"/>
      <c r="DS504" s="54"/>
      <c r="DT504" s="54"/>
      <c r="DU504" s="54"/>
      <c r="DV504" s="54"/>
    </row>
    <row r="505" spans="1:126" ht="8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  <c r="DK505" s="54"/>
      <c r="DL505" s="54"/>
      <c r="DM505" s="54"/>
      <c r="DN505" s="54"/>
      <c r="DO505" s="54"/>
      <c r="DP505" s="54"/>
      <c r="DQ505" s="54"/>
      <c r="DR505" s="54"/>
      <c r="DS505" s="54"/>
      <c r="DT505" s="54"/>
      <c r="DU505" s="54"/>
      <c r="DV505" s="54"/>
    </row>
    <row r="506" spans="1:126" ht="8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  <c r="DK506" s="54"/>
      <c r="DL506" s="54"/>
      <c r="DM506" s="54"/>
      <c r="DN506" s="54"/>
      <c r="DO506" s="54"/>
      <c r="DP506" s="54"/>
      <c r="DQ506" s="54"/>
      <c r="DR506" s="54"/>
      <c r="DS506" s="54"/>
      <c r="DT506" s="54"/>
      <c r="DU506" s="54"/>
      <c r="DV506" s="54"/>
    </row>
    <row r="507" spans="1:126" ht="8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  <c r="DK507" s="54"/>
      <c r="DL507" s="54"/>
      <c r="DM507" s="54"/>
      <c r="DN507" s="54"/>
      <c r="DO507" s="54"/>
      <c r="DP507" s="54"/>
      <c r="DQ507" s="54"/>
      <c r="DR507" s="54"/>
      <c r="DS507" s="54"/>
      <c r="DT507" s="54"/>
      <c r="DU507" s="54"/>
      <c r="DV507" s="54"/>
    </row>
    <row r="508" spans="1:126" ht="8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  <c r="DK508" s="54"/>
      <c r="DL508" s="54"/>
      <c r="DM508" s="54"/>
      <c r="DN508" s="54"/>
      <c r="DO508" s="54"/>
      <c r="DP508" s="54"/>
      <c r="DQ508" s="54"/>
      <c r="DR508" s="54"/>
      <c r="DS508" s="54"/>
      <c r="DT508" s="54"/>
      <c r="DU508" s="54"/>
      <c r="DV508" s="54"/>
    </row>
    <row r="509" spans="1:126" ht="8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  <c r="DK509" s="54"/>
      <c r="DL509" s="54"/>
      <c r="DM509" s="54"/>
      <c r="DN509" s="54"/>
      <c r="DO509" s="54"/>
      <c r="DP509" s="54"/>
      <c r="DQ509" s="54"/>
      <c r="DR509" s="54"/>
      <c r="DS509" s="54"/>
      <c r="DT509" s="54"/>
      <c r="DU509" s="54"/>
      <c r="DV509" s="54"/>
    </row>
    <row r="510" spans="1:126" ht="8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  <c r="DK510" s="54"/>
      <c r="DL510" s="54"/>
      <c r="DM510" s="54"/>
      <c r="DN510" s="54"/>
      <c r="DO510" s="54"/>
      <c r="DP510" s="54"/>
      <c r="DQ510" s="54"/>
      <c r="DR510" s="54"/>
      <c r="DS510" s="54"/>
      <c r="DT510" s="54"/>
      <c r="DU510" s="54"/>
      <c r="DV510" s="54"/>
    </row>
    <row r="511" spans="1:126" ht="8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  <c r="DK511" s="54"/>
      <c r="DL511" s="54"/>
      <c r="DM511" s="54"/>
      <c r="DN511" s="54"/>
      <c r="DO511" s="54"/>
      <c r="DP511" s="54"/>
      <c r="DQ511" s="54"/>
      <c r="DR511" s="54"/>
      <c r="DS511" s="54"/>
      <c r="DT511" s="54"/>
      <c r="DU511" s="54"/>
      <c r="DV511" s="54"/>
    </row>
    <row r="512" spans="1:126" ht="8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  <c r="DK512" s="54"/>
      <c r="DL512" s="54"/>
      <c r="DM512" s="54"/>
      <c r="DN512" s="54"/>
      <c r="DO512" s="54"/>
      <c r="DP512" s="54"/>
      <c r="DQ512" s="54"/>
      <c r="DR512" s="54"/>
      <c r="DS512" s="54"/>
      <c r="DT512" s="54"/>
      <c r="DU512" s="54"/>
      <c r="DV512" s="54"/>
    </row>
    <row r="513" spans="1:126" ht="8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  <c r="DK513" s="54"/>
      <c r="DL513" s="54"/>
      <c r="DM513" s="54"/>
      <c r="DN513" s="54"/>
      <c r="DO513" s="54"/>
      <c r="DP513" s="54"/>
      <c r="DQ513" s="54"/>
      <c r="DR513" s="54"/>
      <c r="DS513" s="54"/>
      <c r="DT513" s="54"/>
      <c r="DU513" s="54"/>
      <c r="DV513" s="54"/>
    </row>
    <row r="514" spans="1:126" ht="8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  <c r="DK514" s="54"/>
      <c r="DL514" s="54"/>
      <c r="DM514" s="54"/>
      <c r="DN514" s="54"/>
      <c r="DO514" s="54"/>
      <c r="DP514" s="54"/>
      <c r="DQ514" s="54"/>
      <c r="DR514" s="54"/>
      <c r="DS514" s="54"/>
      <c r="DT514" s="54"/>
      <c r="DU514" s="54"/>
      <c r="DV514" s="54"/>
    </row>
    <row r="515" spans="1:126" ht="8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  <c r="DK515" s="54"/>
      <c r="DL515" s="54"/>
      <c r="DM515" s="54"/>
      <c r="DN515" s="54"/>
      <c r="DO515" s="54"/>
      <c r="DP515" s="54"/>
      <c r="DQ515" s="54"/>
      <c r="DR515" s="54"/>
      <c r="DS515" s="54"/>
      <c r="DT515" s="54"/>
      <c r="DU515" s="54"/>
      <c r="DV515" s="54"/>
    </row>
    <row r="516" spans="1:126" ht="8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  <c r="DK516" s="54"/>
      <c r="DL516" s="54"/>
      <c r="DM516" s="54"/>
      <c r="DN516" s="54"/>
      <c r="DO516" s="54"/>
      <c r="DP516" s="54"/>
      <c r="DQ516" s="54"/>
      <c r="DR516" s="54"/>
      <c r="DS516" s="54"/>
      <c r="DT516" s="54"/>
      <c r="DU516" s="54"/>
      <c r="DV516" s="54"/>
    </row>
    <row r="517" spans="1:126" ht="8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  <c r="DK517" s="54"/>
      <c r="DL517" s="54"/>
      <c r="DM517" s="54"/>
      <c r="DN517" s="54"/>
      <c r="DO517" s="54"/>
      <c r="DP517" s="54"/>
      <c r="DQ517" s="54"/>
      <c r="DR517" s="54"/>
      <c r="DS517" s="54"/>
      <c r="DT517" s="54"/>
      <c r="DU517" s="54"/>
      <c r="DV517" s="54"/>
    </row>
    <row r="518" spans="1:126" ht="8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  <c r="DK518" s="54"/>
      <c r="DL518" s="54"/>
      <c r="DM518" s="54"/>
      <c r="DN518" s="54"/>
      <c r="DO518" s="54"/>
      <c r="DP518" s="54"/>
      <c r="DQ518" s="54"/>
      <c r="DR518" s="54"/>
      <c r="DS518" s="54"/>
      <c r="DT518" s="54"/>
      <c r="DU518" s="54"/>
      <c r="DV518" s="54"/>
    </row>
    <row r="519" spans="1:126" ht="8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  <c r="DK519" s="54"/>
      <c r="DL519" s="54"/>
      <c r="DM519" s="54"/>
      <c r="DN519" s="54"/>
      <c r="DO519" s="54"/>
      <c r="DP519" s="54"/>
      <c r="DQ519" s="54"/>
      <c r="DR519" s="54"/>
      <c r="DS519" s="54"/>
      <c r="DT519" s="54"/>
      <c r="DU519" s="54"/>
      <c r="DV519" s="54"/>
    </row>
    <row r="520" spans="1:126" ht="8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  <c r="DK520" s="54"/>
      <c r="DL520" s="54"/>
      <c r="DM520" s="54"/>
      <c r="DN520" s="54"/>
      <c r="DO520" s="54"/>
      <c r="DP520" s="54"/>
      <c r="DQ520" s="54"/>
      <c r="DR520" s="54"/>
      <c r="DS520" s="54"/>
      <c r="DT520" s="54"/>
      <c r="DU520" s="54"/>
      <c r="DV520" s="54"/>
    </row>
    <row r="521" spans="1:126" ht="8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  <c r="DK521" s="54"/>
      <c r="DL521" s="54"/>
      <c r="DM521" s="54"/>
      <c r="DN521" s="54"/>
      <c r="DO521" s="54"/>
      <c r="DP521" s="54"/>
      <c r="DQ521" s="54"/>
      <c r="DR521" s="54"/>
      <c r="DS521" s="54"/>
      <c r="DT521" s="54"/>
      <c r="DU521" s="54"/>
      <c r="DV521" s="54"/>
    </row>
    <row r="522" spans="1:126" ht="8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  <c r="DK522" s="54"/>
      <c r="DL522" s="54"/>
      <c r="DM522" s="54"/>
      <c r="DN522" s="54"/>
      <c r="DO522" s="54"/>
      <c r="DP522" s="54"/>
      <c r="DQ522" s="54"/>
      <c r="DR522" s="54"/>
      <c r="DS522" s="54"/>
      <c r="DT522" s="54"/>
      <c r="DU522" s="54"/>
      <c r="DV522" s="54"/>
    </row>
    <row r="523" spans="1:126" ht="8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  <c r="DK523" s="54"/>
      <c r="DL523" s="54"/>
      <c r="DM523" s="54"/>
      <c r="DN523" s="54"/>
      <c r="DO523" s="54"/>
      <c r="DP523" s="54"/>
      <c r="DQ523" s="54"/>
      <c r="DR523" s="54"/>
      <c r="DS523" s="54"/>
      <c r="DT523" s="54"/>
      <c r="DU523" s="54"/>
      <c r="DV523" s="54"/>
    </row>
    <row r="524" spans="1:126" ht="8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  <c r="DK524" s="54"/>
      <c r="DL524" s="54"/>
      <c r="DM524" s="54"/>
      <c r="DN524" s="54"/>
      <c r="DO524" s="54"/>
      <c r="DP524" s="54"/>
      <c r="DQ524" s="54"/>
      <c r="DR524" s="54"/>
      <c r="DS524" s="54"/>
      <c r="DT524" s="54"/>
      <c r="DU524" s="54"/>
      <c r="DV524" s="54"/>
    </row>
    <row r="525" spans="1:126" ht="8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  <c r="DK525" s="54"/>
      <c r="DL525" s="54"/>
      <c r="DM525" s="54"/>
      <c r="DN525" s="54"/>
      <c r="DO525" s="54"/>
      <c r="DP525" s="54"/>
      <c r="DQ525" s="54"/>
      <c r="DR525" s="54"/>
      <c r="DS525" s="54"/>
      <c r="DT525" s="54"/>
      <c r="DU525" s="54"/>
      <c r="DV525" s="54"/>
    </row>
    <row r="526" spans="1:126" ht="8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  <c r="DK526" s="54"/>
      <c r="DL526" s="54"/>
      <c r="DM526" s="54"/>
      <c r="DN526" s="54"/>
      <c r="DO526" s="54"/>
      <c r="DP526" s="54"/>
      <c r="DQ526" s="54"/>
      <c r="DR526" s="54"/>
      <c r="DS526" s="54"/>
      <c r="DT526" s="54"/>
      <c r="DU526" s="54"/>
      <c r="DV526" s="54"/>
    </row>
    <row r="527" spans="1:126" ht="8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  <c r="DK527" s="54"/>
      <c r="DL527" s="54"/>
      <c r="DM527" s="54"/>
      <c r="DN527" s="54"/>
      <c r="DO527" s="54"/>
      <c r="DP527" s="54"/>
      <c r="DQ527" s="54"/>
      <c r="DR527" s="54"/>
      <c r="DS527" s="54"/>
      <c r="DT527" s="54"/>
      <c r="DU527" s="54"/>
      <c r="DV527" s="54"/>
    </row>
    <row r="528" spans="1:126" ht="8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  <c r="DK528" s="54"/>
      <c r="DL528" s="54"/>
      <c r="DM528" s="54"/>
      <c r="DN528" s="54"/>
      <c r="DO528" s="54"/>
      <c r="DP528" s="54"/>
      <c r="DQ528" s="54"/>
      <c r="DR528" s="54"/>
      <c r="DS528" s="54"/>
      <c r="DT528" s="54"/>
      <c r="DU528" s="54"/>
      <c r="DV528" s="54"/>
    </row>
    <row r="529" spans="1:126" ht="8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  <c r="DK529" s="54"/>
      <c r="DL529" s="54"/>
      <c r="DM529" s="54"/>
      <c r="DN529" s="54"/>
      <c r="DO529" s="54"/>
      <c r="DP529" s="54"/>
      <c r="DQ529" s="54"/>
      <c r="DR529" s="54"/>
      <c r="DS529" s="54"/>
      <c r="DT529" s="54"/>
      <c r="DU529" s="54"/>
      <c r="DV529" s="54"/>
    </row>
    <row r="530" spans="1:126" ht="8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  <c r="DK530" s="54"/>
      <c r="DL530" s="54"/>
      <c r="DM530" s="54"/>
      <c r="DN530" s="54"/>
      <c r="DO530" s="54"/>
      <c r="DP530" s="54"/>
      <c r="DQ530" s="54"/>
      <c r="DR530" s="54"/>
      <c r="DS530" s="54"/>
      <c r="DT530" s="54"/>
      <c r="DU530" s="54"/>
      <c r="DV530" s="54"/>
    </row>
    <row r="531" spans="1:126" ht="8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  <c r="DK531" s="54"/>
      <c r="DL531" s="54"/>
      <c r="DM531" s="54"/>
      <c r="DN531" s="54"/>
      <c r="DO531" s="54"/>
      <c r="DP531" s="54"/>
      <c r="DQ531" s="54"/>
      <c r="DR531" s="54"/>
      <c r="DS531" s="54"/>
      <c r="DT531" s="54"/>
      <c r="DU531" s="54"/>
      <c r="DV531" s="54"/>
    </row>
    <row r="532" spans="1:126" ht="8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  <c r="DK532" s="54"/>
      <c r="DL532" s="54"/>
      <c r="DM532" s="54"/>
      <c r="DN532" s="54"/>
      <c r="DO532" s="54"/>
      <c r="DP532" s="54"/>
      <c r="DQ532" s="54"/>
      <c r="DR532" s="54"/>
      <c r="DS532" s="54"/>
      <c r="DT532" s="54"/>
      <c r="DU532" s="54"/>
      <c r="DV532" s="54"/>
    </row>
    <row r="533" spans="1:126" ht="8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  <c r="DK533" s="54"/>
      <c r="DL533" s="54"/>
      <c r="DM533" s="54"/>
      <c r="DN533" s="54"/>
      <c r="DO533" s="54"/>
      <c r="DP533" s="54"/>
      <c r="DQ533" s="54"/>
      <c r="DR533" s="54"/>
      <c r="DS533" s="54"/>
      <c r="DT533" s="54"/>
      <c r="DU533" s="54"/>
      <c r="DV533" s="54"/>
    </row>
    <row r="534" spans="1:126" ht="8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  <c r="DK534" s="54"/>
      <c r="DL534" s="54"/>
      <c r="DM534" s="54"/>
      <c r="DN534" s="54"/>
      <c r="DO534" s="54"/>
      <c r="DP534" s="54"/>
      <c r="DQ534" s="54"/>
      <c r="DR534" s="54"/>
      <c r="DS534" s="54"/>
      <c r="DT534" s="54"/>
      <c r="DU534" s="54"/>
      <c r="DV534" s="54"/>
    </row>
    <row r="535" spans="1:126" ht="8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  <c r="DK535" s="54"/>
      <c r="DL535" s="54"/>
      <c r="DM535" s="54"/>
      <c r="DN535" s="54"/>
      <c r="DO535" s="54"/>
      <c r="DP535" s="54"/>
      <c r="DQ535" s="54"/>
      <c r="DR535" s="54"/>
      <c r="DS535" s="54"/>
      <c r="DT535" s="54"/>
      <c r="DU535" s="54"/>
      <c r="DV535" s="54"/>
    </row>
    <row r="536" spans="1:126" ht="8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  <c r="DK536" s="54"/>
      <c r="DL536" s="54"/>
      <c r="DM536" s="54"/>
      <c r="DN536" s="54"/>
      <c r="DO536" s="54"/>
      <c r="DP536" s="54"/>
      <c r="DQ536" s="54"/>
      <c r="DR536" s="54"/>
      <c r="DS536" s="54"/>
      <c r="DT536" s="54"/>
      <c r="DU536" s="54"/>
      <c r="DV536" s="54"/>
    </row>
    <row r="537" spans="1:126" ht="8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  <c r="DK537" s="54"/>
      <c r="DL537" s="54"/>
      <c r="DM537" s="54"/>
      <c r="DN537" s="54"/>
      <c r="DO537" s="54"/>
      <c r="DP537" s="54"/>
      <c r="DQ537" s="54"/>
      <c r="DR537" s="54"/>
      <c r="DS537" s="54"/>
      <c r="DT537" s="54"/>
      <c r="DU537" s="54"/>
      <c r="DV537" s="54"/>
    </row>
    <row r="538" spans="1:126" ht="8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  <c r="DK538" s="54"/>
      <c r="DL538" s="54"/>
      <c r="DM538" s="54"/>
      <c r="DN538" s="54"/>
      <c r="DO538" s="54"/>
      <c r="DP538" s="54"/>
      <c r="DQ538" s="54"/>
      <c r="DR538" s="54"/>
      <c r="DS538" s="54"/>
      <c r="DT538" s="54"/>
      <c r="DU538" s="54"/>
      <c r="DV538" s="54"/>
    </row>
    <row r="539" spans="1:126" ht="8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  <c r="DK539" s="54"/>
      <c r="DL539" s="54"/>
      <c r="DM539" s="54"/>
      <c r="DN539" s="54"/>
      <c r="DO539" s="54"/>
      <c r="DP539" s="54"/>
      <c r="DQ539" s="54"/>
      <c r="DR539" s="54"/>
      <c r="DS539" s="54"/>
      <c r="DT539" s="54"/>
      <c r="DU539" s="54"/>
      <c r="DV539" s="54"/>
    </row>
    <row r="540" spans="1:126" ht="8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  <c r="DK540" s="54"/>
      <c r="DL540" s="54"/>
      <c r="DM540" s="54"/>
      <c r="DN540" s="54"/>
      <c r="DO540" s="54"/>
      <c r="DP540" s="54"/>
      <c r="DQ540" s="54"/>
      <c r="DR540" s="54"/>
      <c r="DS540" s="54"/>
      <c r="DT540" s="54"/>
      <c r="DU540" s="54"/>
      <c r="DV540" s="54"/>
    </row>
    <row r="541" spans="1:126" ht="8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  <c r="DK541" s="54"/>
      <c r="DL541" s="54"/>
      <c r="DM541" s="54"/>
      <c r="DN541" s="54"/>
      <c r="DO541" s="54"/>
      <c r="DP541" s="54"/>
      <c r="DQ541" s="54"/>
      <c r="DR541" s="54"/>
      <c r="DS541" s="54"/>
      <c r="DT541" s="54"/>
      <c r="DU541" s="54"/>
      <c r="DV541" s="54"/>
    </row>
    <row r="542" spans="1:126" ht="8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  <c r="DK542" s="54"/>
      <c r="DL542" s="54"/>
      <c r="DM542" s="54"/>
      <c r="DN542" s="54"/>
      <c r="DO542" s="54"/>
      <c r="DP542" s="54"/>
      <c r="DQ542" s="54"/>
      <c r="DR542" s="54"/>
      <c r="DS542" s="54"/>
      <c r="DT542" s="54"/>
      <c r="DU542" s="54"/>
      <c r="DV542" s="54"/>
    </row>
    <row r="543" spans="1:126" ht="8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  <c r="DK543" s="54"/>
      <c r="DL543" s="54"/>
      <c r="DM543" s="54"/>
      <c r="DN543" s="54"/>
      <c r="DO543" s="54"/>
      <c r="DP543" s="54"/>
      <c r="DQ543" s="54"/>
      <c r="DR543" s="54"/>
      <c r="DS543" s="54"/>
      <c r="DT543" s="54"/>
      <c r="DU543" s="54"/>
      <c r="DV543" s="54"/>
    </row>
    <row r="544" spans="1:126" ht="8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  <c r="DK544" s="54"/>
      <c r="DL544" s="54"/>
      <c r="DM544" s="54"/>
      <c r="DN544" s="54"/>
      <c r="DO544" s="54"/>
      <c r="DP544" s="54"/>
      <c r="DQ544" s="54"/>
      <c r="DR544" s="54"/>
      <c r="DS544" s="54"/>
      <c r="DT544" s="54"/>
      <c r="DU544" s="54"/>
      <c r="DV544" s="54"/>
    </row>
    <row r="545" spans="1:126" ht="8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  <c r="DK545" s="54"/>
      <c r="DL545" s="54"/>
      <c r="DM545" s="54"/>
      <c r="DN545" s="54"/>
      <c r="DO545" s="54"/>
      <c r="DP545" s="54"/>
      <c r="DQ545" s="54"/>
      <c r="DR545" s="54"/>
      <c r="DS545" s="54"/>
      <c r="DT545" s="54"/>
      <c r="DU545" s="54"/>
      <c r="DV545" s="54"/>
    </row>
    <row r="546" spans="1:126" ht="8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  <c r="DK546" s="54"/>
      <c r="DL546" s="54"/>
      <c r="DM546" s="54"/>
      <c r="DN546" s="54"/>
      <c r="DO546" s="54"/>
      <c r="DP546" s="54"/>
      <c r="DQ546" s="54"/>
      <c r="DR546" s="54"/>
      <c r="DS546" s="54"/>
      <c r="DT546" s="54"/>
      <c r="DU546" s="54"/>
      <c r="DV546" s="54"/>
    </row>
    <row r="547" spans="1:126" ht="8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  <c r="DK547" s="54"/>
      <c r="DL547" s="54"/>
      <c r="DM547" s="54"/>
      <c r="DN547" s="54"/>
      <c r="DO547" s="54"/>
      <c r="DP547" s="54"/>
      <c r="DQ547" s="54"/>
      <c r="DR547" s="54"/>
      <c r="DS547" s="54"/>
      <c r="DT547" s="54"/>
      <c r="DU547" s="54"/>
      <c r="DV547" s="54"/>
    </row>
    <row r="548" spans="1:126" ht="8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  <c r="DK548" s="54"/>
      <c r="DL548" s="54"/>
      <c r="DM548" s="54"/>
      <c r="DN548" s="54"/>
      <c r="DO548" s="54"/>
      <c r="DP548" s="54"/>
      <c r="DQ548" s="54"/>
      <c r="DR548" s="54"/>
      <c r="DS548" s="54"/>
      <c r="DT548" s="54"/>
      <c r="DU548" s="54"/>
      <c r="DV548" s="54"/>
    </row>
    <row r="549" spans="1:126" ht="8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  <c r="DK549" s="54"/>
      <c r="DL549" s="54"/>
      <c r="DM549" s="54"/>
      <c r="DN549" s="54"/>
      <c r="DO549" s="54"/>
      <c r="DP549" s="54"/>
      <c r="DQ549" s="54"/>
      <c r="DR549" s="54"/>
      <c r="DS549" s="54"/>
      <c r="DT549" s="54"/>
      <c r="DU549" s="54"/>
      <c r="DV549" s="54"/>
    </row>
    <row r="550" spans="1:126" ht="8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  <c r="DK550" s="54"/>
      <c r="DL550" s="54"/>
      <c r="DM550" s="54"/>
      <c r="DN550" s="54"/>
      <c r="DO550" s="54"/>
      <c r="DP550" s="54"/>
      <c r="DQ550" s="54"/>
      <c r="DR550" s="54"/>
      <c r="DS550" s="54"/>
      <c r="DT550" s="54"/>
      <c r="DU550" s="54"/>
      <c r="DV550" s="54"/>
    </row>
    <row r="551" spans="1:126" ht="8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  <c r="DK551" s="54"/>
      <c r="DL551" s="54"/>
      <c r="DM551" s="54"/>
      <c r="DN551" s="54"/>
      <c r="DO551" s="54"/>
      <c r="DP551" s="54"/>
      <c r="DQ551" s="54"/>
      <c r="DR551" s="54"/>
      <c r="DS551" s="54"/>
      <c r="DT551" s="54"/>
      <c r="DU551" s="54"/>
      <c r="DV551" s="54"/>
    </row>
    <row r="552" spans="1:126" ht="8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  <c r="DK552" s="54"/>
      <c r="DL552" s="54"/>
      <c r="DM552" s="54"/>
      <c r="DN552" s="54"/>
      <c r="DO552" s="54"/>
      <c r="DP552" s="54"/>
      <c r="DQ552" s="54"/>
      <c r="DR552" s="54"/>
      <c r="DS552" s="54"/>
      <c r="DT552" s="54"/>
      <c r="DU552" s="54"/>
      <c r="DV552" s="54"/>
    </row>
    <row r="553" spans="1:126" ht="8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  <c r="DK553" s="54"/>
      <c r="DL553" s="54"/>
      <c r="DM553" s="54"/>
      <c r="DN553" s="54"/>
      <c r="DO553" s="54"/>
      <c r="DP553" s="54"/>
      <c r="DQ553" s="54"/>
      <c r="DR553" s="54"/>
      <c r="DS553" s="54"/>
      <c r="DT553" s="54"/>
      <c r="DU553" s="54"/>
      <c r="DV553" s="54"/>
    </row>
    <row r="554" spans="1:126" ht="8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  <c r="DK554" s="54"/>
      <c r="DL554" s="54"/>
      <c r="DM554" s="54"/>
      <c r="DN554" s="54"/>
      <c r="DO554" s="54"/>
      <c r="DP554" s="54"/>
      <c r="DQ554" s="54"/>
      <c r="DR554" s="54"/>
      <c r="DS554" s="54"/>
      <c r="DT554" s="54"/>
      <c r="DU554" s="54"/>
      <c r="DV554" s="54"/>
    </row>
    <row r="555" spans="1:126" ht="8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  <c r="DK555" s="54"/>
      <c r="DL555" s="54"/>
      <c r="DM555" s="54"/>
      <c r="DN555" s="54"/>
      <c r="DO555" s="54"/>
      <c r="DP555" s="54"/>
      <c r="DQ555" s="54"/>
      <c r="DR555" s="54"/>
      <c r="DS555" s="54"/>
      <c r="DT555" s="54"/>
      <c r="DU555" s="54"/>
      <c r="DV555" s="54"/>
    </row>
    <row r="556" spans="1:126" ht="8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  <c r="DK556" s="54"/>
      <c r="DL556" s="54"/>
      <c r="DM556" s="54"/>
      <c r="DN556" s="54"/>
      <c r="DO556" s="54"/>
      <c r="DP556" s="54"/>
      <c r="DQ556" s="54"/>
      <c r="DR556" s="54"/>
      <c r="DS556" s="54"/>
      <c r="DT556" s="54"/>
      <c r="DU556" s="54"/>
      <c r="DV556" s="54"/>
    </row>
    <row r="557" spans="1:126" ht="8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  <c r="DK557" s="54"/>
      <c r="DL557" s="54"/>
      <c r="DM557" s="54"/>
      <c r="DN557" s="54"/>
      <c r="DO557" s="54"/>
      <c r="DP557" s="54"/>
      <c r="DQ557" s="54"/>
      <c r="DR557" s="54"/>
      <c r="DS557" s="54"/>
      <c r="DT557" s="54"/>
      <c r="DU557" s="54"/>
      <c r="DV557" s="54"/>
    </row>
    <row r="558" spans="1:126" ht="8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  <c r="DK558" s="54"/>
      <c r="DL558" s="54"/>
      <c r="DM558" s="54"/>
      <c r="DN558" s="54"/>
      <c r="DO558" s="54"/>
      <c r="DP558" s="54"/>
      <c r="DQ558" s="54"/>
      <c r="DR558" s="54"/>
      <c r="DS558" s="54"/>
      <c r="DT558" s="54"/>
      <c r="DU558" s="54"/>
      <c r="DV558" s="54"/>
    </row>
    <row r="559" spans="1:126" ht="8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  <c r="DK559" s="54"/>
      <c r="DL559" s="54"/>
      <c r="DM559" s="54"/>
      <c r="DN559" s="54"/>
      <c r="DO559" s="54"/>
      <c r="DP559" s="54"/>
      <c r="DQ559" s="54"/>
      <c r="DR559" s="54"/>
      <c r="DS559" s="54"/>
      <c r="DT559" s="54"/>
      <c r="DU559" s="54"/>
      <c r="DV559" s="54"/>
    </row>
    <row r="560" spans="1:126" ht="8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  <c r="DK560" s="54"/>
      <c r="DL560" s="54"/>
      <c r="DM560" s="54"/>
      <c r="DN560" s="54"/>
      <c r="DO560" s="54"/>
      <c r="DP560" s="54"/>
      <c r="DQ560" s="54"/>
      <c r="DR560" s="54"/>
      <c r="DS560" s="54"/>
      <c r="DT560" s="54"/>
      <c r="DU560" s="54"/>
      <c r="DV560" s="54"/>
    </row>
    <row r="561" spans="1:126" ht="8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  <c r="DK561" s="54"/>
      <c r="DL561" s="54"/>
      <c r="DM561" s="54"/>
      <c r="DN561" s="54"/>
      <c r="DO561" s="54"/>
      <c r="DP561" s="54"/>
      <c r="DQ561" s="54"/>
      <c r="DR561" s="54"/>
      <c r="DS561" s="54"/>
      <c r="DT561" s="54"/>
      <c r="DU561" s="54"/>
      <c r="DV561" s="54"/>
    </row>
    <row r="562" spans="1:126" ht="8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  <c r="DK562" s="54"/>
      <c r="DL562" s="54"/>
      <c r="DM562" s="54"/>
      <c r="DN562" s="54"/>
      <c r="DO562" s="54"/>
      <c r="DP562" s="54"/>
      <c r="DQ562" s="54"/>
      <c r="DR562" s="54"/>
      <c r="DS562" s="54"/>
      <c r="DT562" s="54"/>
      <c r="DU562" s="54"/>
      <c r="DV562" s="54"/>
    </row>
    <row r="563" spans="1:126" ht="8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  <c r="DK563" s="54"/>
      <c r="DL563" s="54"/>
      <c r="DM563" s="54"/>
      <c r="DN563" s="54"/>
      <c r="DO563" s="54"/>
      <c r="DP563" s="54"/>
      <c r="DQ563" s="54"/>
      <c r="DR563" s="54"/>
      <c r="DS563" s="54"/>
      <c r="DT563" s="54"/>
      <c r="DU563" s="54"/>
      <c r="DV563" s="54"/>
    </row>
    <row r="564" spans="1:126" ht="8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  <c r="DK564" s="54"/>
      <c r="DL564" s="54"/>
      <c r="DM564" s="54"/>
      <c r="DN564" s="54"/>
      <c r="DO564" s="54"/>
      <c r="DP564" s="54"/>
      <c r="DQ564" s="54"/>
      <c r="DR564" s="54"/>
      <c r="DS564" s="54"/>
      <c r="DT564" s="54"/>
      <c r="DU564" s="54"/>
      <c r="DV564" s="54"/>
    </row>
    <row r="565" spans="1:126" ht="8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  <c r="DK565" s="54"/>
      <c r="DL565" s="54"/>
      <c r="DM565" s="54"/>
      <c r="DN565" s="54"/>
      <c r="DO565" s="54"/>
      <c r="DP565" s="54"/>
      <c r="DQ565" s="54"/>
      <c r="DR565" s="54"/>
      <c r="DS565" s="54"/>
      <c r="DT565" s="54"/>
      <c r="DU565" s="54"/>
      <c r="DV565" s="54"/>
    </row>
    <row r="566" spans="1:126" ht="8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  <c r="DK566" s="54"/>
      <c r="DL566" s="54"/>
      <c r="DM566" s="54"/>
      <c r="DN566" s="54"/>
      <c r="DO566" s="54"/>
      <c r="DP566" s="54"/>
      <c r="DQ566" s="54"/>
      <c r="DR566" s="54"/>
      <c r="DS566" s="54"/>
      <c r="DT566" s="54"/>
      <c r="DU566" s="54"/>
      <c r="DV566" s="54"/>
    </row>
    <row r="567" spans="1:126" ht="8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  <c r="DK567" s="54"/>
      <c r="DL567" s="54"/>
      <c r="DM567" s="54"/>
      <c r="DN567" s="54"/>
      <c r="DO567" s="54"/>
      <c r="DP567" s="54"/>
      <c r="DQ567" s="54"/>
      <c r="DR567" s="54"/>
      <c r="DS567" s="54"/>
      <c r="DT567" s="54"/>
      <c r="DU567" s="54"/>
      <c r="DV567" s="54"/>
    </row>
    <row r="568" spans="1:126" ht="8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  <c r="DK568" s="54"/>
      <c r="DL568" s="54"/>
      <c r="DM568" s="54"/>
      <c r="DN568" s="54"/>
      <c r="DO568" s="54"/>
      <c r="DP568" s="54"/>
      <c r="DQ568" s="54"/>
      <c r="DR568" s="54"/>
      <c r="DS568" s="54"/>
      <c r="DT568" s="54"/>
      <c r="DU568" s="54"/>
      <c r="DV568" s="54"/>
    </row>
    <row r="569" spans="1:126" ht="8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  <c r="DK569" s="54"/>
      <c r="DL569" s="54"/>
      <c r="DM569" s="54"/>
      <c r="DN569" s="54"/>
      <c r="DO569" s="54"/>
      <c r="DP569" s="54"/>
      <c r="DQ569" s="54"/>
      <c r="DR569" s="54"/>
      <c r="DS569" s="54"/>
      <c r="DT569" s="54"/>
      <c r="DU569" s="54"/>
      <c r="DV569" s="54"/>
    </row>
    <row r="570" spans="1:126" ht="8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  <c r="DK570" s="54"/>
      <c r="DL570" s="54"/>
      <c r="DM570" s="54"/>
      <c r="DN570" s="54"/>
      <c r="DO570" s="54"/>
      <c r="DP570" s="54"/>
      <c r="DQ570" s="54"/>
      <c r="DR570" s="54"/>
      <c r="DS570" s="54"/>
      <c r="DT570" s="54"/>
      <c r="DU570" s="54"/>
      <c r="DV570" s="54"/>
    </row>
    <row r="571" spans="1:126" ht="8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  <c r="DK571" s="54"/>
      <c r="DL571" s="54"/>
      <c r="DM571" s="54"/>
      <c r="DN571" s="54"/>
      <c r="DO571" s="54"/>
      <c r="DP571" s="54"/>
      <c r="DQ571" s="54"/>
      <c r="DR571" s="54"/>
      <c r="DS571" s="54"/>
      <c r="DT571" s="54"/>
      <c r="DU571" s="54"/>
      <c r="DV571" s="54"/>
    </row>
    <row r="572" spans="1:126" ht="8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  <c r="DK572" s="54"/>
      <c r="DL572" s="54"/>
      <c r="DM572" s="54"/>
      <c r="DN572" s="54"/>
      <c r="DO572" s="54"/>
      <c r="DP572" s="54"/>
      <c r="DQ572" s="54"/>
      <c r="DR572" s="54"/>
      <c r="DS572" s="54"/>
      <c r="DT572" s="54"/>
      <c r="DU572" s="54"/>
      <c r="DV572" s="54"/>
    </row>
    <row r="573" spans="1:126" ht="8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  <c r="DK573" s="54"/>
      <c r="DL573" s="54"/>
      <c r="DM573" s="54"/>
      <c r="DN573" s="54"/>
      <c r="DO573" s="54"/>
      <c r="DP573" s="54"/>
      <c r="DQ573" s="54"/>
      <c r="DR573" s="54"/>
      <c r="DS573" s="54"/>
      <c r="DT573" s="54"/>
      <c r="DU573" s="54"/>
      <c r="DV573" s="54"/>
    </row>
    <row r="574" spans="1:126" ht="8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  <c r="DK574" s="54"/>
      <c r="DL574" s="54"/>
      <c r="DM574" s="54"/>
      <c r="DN574" s="54"/>
      <c r="DO574" s="54"/>
      <c r="DP574" s="54"/>
      <c r="DQ574" s="54"/>
      <c r="DR574" s="54"/>
      <c r="DS574" s="54"/>
      <c r="DT574" s="54"/>
      <c r="DU574" s="54"/>
      <c r="DV574" s="54"/>
    </row>
    <row r="575" spans="1:126" ht="8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  <c r="DK575" s="54"/>
      <c r="DL575" s="54"/>
      <c r="DM575" s="54"/>
      <c r="DN575" s="54"/>
      <c r="DO575" s="54"/>
      <c r="DP575" s="54"/>
      <c r="DQ575" s="54"/>
      <c r="DR575" s="54"/>
      <c r="DS575" s="54"/>
      <c r="DT575" s="54"/>
      <c r="DU575" s="54"/>
      <c r="DV575" s="54"/>
    </row>
    <row r="576" spans="1:126" ht="8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  <c r="DK576" s="54"/>
      <c r="DL576" s="54"/>
      <c r="DM576" s="54"/>
      <c r="DN576" s="54"/>
      <c r="DO576" s="54"/>
      <c r="DP576" s="54"/>
      <c r="DQ576" s="54"/>
      <c r="DR576" s="54"/>
      <c r="DS576" s="54"/>
      <c r="DT576" s="54"/>
      <c r="DU576" s="54"/>
      <c r="DV576" s="54"/>
    </row>
    <row r="577" spans="1:126" ht="8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  <c r="DK577" s="54"/>
      <c r="DL577" s="54"/>
      <c r="DM577" s="54"/>
      <c r="DN577" s="54"/>
      <c r="DO577" s="54"/>
      <c r="DP577" s="54"/>
      <c r="DQ577" s="54"/>
      <c r="DR577" s="54"/>
      <c r="DS577" s="54"/>
      <c r="DT577" s="54"/>
      <c r="DU577" s="54"/>
      <c r="DV577" s="54"/>
    </row>
    <row r="578" spans="1:126" ht="8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  <c r="DK578" s="54"/>
      <c r="DL578" s="54"/>
      <c r="DM578" s="54"/>
      <c r="DN578" s="54"/>
      <c r="DO578" s="54"/>
      <c r="DP578" s="54"/>
      <c r="DQ578" s="54"/>
      <c r="DR578" s="54"/>
      <c r="DS578" s="54"/>
      <c r="DT578" s="54"/>
      <c r="DU578" s="54"/>
      <c r="DV578" s="54"/>
    </row>
    <row r="579" spans="1:126" ht="8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  <c r="DK579" s="54"/>
      <c r="DL579" s="54"/>
      <c r="DM579" s="54"/>
      <c r="DN579" s="54"/>
      <c r="DO579" s="54"/>
      <c r="DP579" s="54"/>
      <c r="DQ579" s="54"/>
      <c r="DR579" s="54"/>
      <c r="DS579" s="54"/>
      <c r="DT579" s="54"/>
      <c r="DU579" s="54"/>
      <c r="DV579" s="54"/>
    </row>
    <row r="580" spans="1:126" ht="8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  <c r="DK580" s="54"/>
      <c r="DL580" s="54"/>
      <c r="DM580" s="54"/>
      <c r="DN580" s="54"/>
      <c r="DO580" s="54"/>
      <c r="DP580" s="54"/>
      <c r="DQ580" s="54"/>
      <c r="DR580" s="54"/>
      <c r="DS580" s="54"/>
      <c r="DT580" s="54"/>
      <c r="DU580" s="54"/>
      <c r="DV580" s="54"/>
    </row>
    <row r="581" spans="1:126" ht="8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  <c r="DK581" s="54"/>
      <c r="DL581" s="54"/>
      <c r="DM581" s="54"/>
      <c r="DN581" s="54"/>
      <c r="DO581" s="54"/>
      <c r="DP581" s="54"/>
      <c r="DQ581" s="54"/>
      <c r="DR581" s="54"/>
      <c r="DS581" s="54"/>
      <c r="DT581" s="54"/>
      <c r="DU581" s="54"/>
      <c r="DV581" s="54"/>
    </row>
    <row r="582" spans="1:126" ht="8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  <c r="DK582" s="54"/>
      <c r="DL582" s="54"/>
      <c r="DM582" s="54"/>
      <c r="DN582" s="54"/>
      <c r="DO582" s="54"/>
      <c r="DP582" s="54"/>
      <c r="DQ582" s="54"/>
      <c r="DR582" s="54"/>
      <c r="DS582" s="54"/>
      <c r="DT582" s="54"/>
      <c r="DU582" s="54"/>
      <c r="DV582" s="54"/>
    </row>
    <row r="583" spans="1:126" ht="8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  <c r="DK583" s="54"/>
      <c r="DL583" s="54"/>
      <c r="DM583" s="54"/>
      <c r="DN583" s="54"/>
      <c r="DO583" s="54"/>
      <c r="DP583" s="54"/>
      <c r="DQ583" s="54"/>
      <c r="DR583" s="54"/>
      <c r="DS583" s="54"/>
      <c r="DT583" s="54"/>
      <c r="DU583" s="54"/>
      <c r="DV583" s="54"/>
    </row>
    <row r="584" spans="1:126" ht="8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  <c r="DK584" s="54"/>
      <c r="DL584" s="54"/>
      <c r="DM584" s="54"/>
      <c r="DN584" s="54"/>
      <c r="DO584" s="54"/>
      <c r="DP584" s="54"/>
      <c r="DQ584" s="54"/>
      <c r="DR584" s="54"/>
      <c r="DS584" s="54"/>
      <c r="DT584" s="54"/>
      <c r="DU584" s="54"/>
      <c r="DV584" s="54"/>
    </row>
    <row r="585" spans="1:126" ht="8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  <c r="DK585" s="54"/>
      <c r="DL585" s="54"/>
      <c r="DM585" s="54"/>
      <c r="DN585" s="54"/>
      <c r="DO585" s="54"/>
      <c r="DP585" s="54"/>
      <c r="DQ585" s="54"/>
      <c r="DR585" s="54"/>
      <c r="DS585" s="54"/>
      <c r="DT585" s="54"/>
      <c r="DU585" s="54"/>
      <c r="DV585" s="54"/>
    </row>
    <row r="586" spans="1:126" ht="8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  <c r="DK586" s="54"/>
      <c r="DL586" s="54"/>
      <c r="DM586" s="54"/>
      <c r="DN586" s="54"/>
      <c r="DO586" s="54"/>
      <c r="DP586" s="54"/>
      <c r="DQ586" s="54"/>
      <c r="DR586" s="54"/>
      <c r="DS586" s="54"/>
      <c r="DT586" s="54"/>
      <c r="DU586" s="54"/>
      <c r="DV586" s="54"/>
    </row>
    <row r="587" spans="1:126" ht="8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  <c r="DK587" s="54"/>
      <c r="DL587" s="54"/>
      <c r="DM587" s="54"/>
      <c r="DN587" s="54"/>
      <c r="DO587" s="54"/>
      <c r="DP587" s="54"/>
      <c r="DQ587" s="54"/>
      <c r="DR587" s="54"/>
      <c r="DS587" s="54"/>
      <c r="DT587" s="54"/>
      <c r="DU587" s="54"/>
      <c r="DV587" s="54"/>
    </row>
    <row r="588" spans="1:126" ht="8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  <c r="DK588" s="54"/>
      <c r="DL588" s="54"/>
      <c r="DM588" s="54"/>
      <c r="DN588" s="54"/>
      <c r="DO588" s="54"/>
      <c r="DP588" s="54"/>
      <c r="DQ588" s="54"/>
      <c r="DR588" s="54"/>
      <c r="DS588" s="54"/>
      <c r="DT588" s="54"/>
      <c r="DU588" s="54"/>
      <c r="DV588" s="54"/>
    </row>
    <row r="589" spans="1:126" ht="8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  <c r="DK589" s="54"/>
      <c r="DL589" s="54"/>
      <c r="DM589" s="54"/>
      <c r="DN589" s="54"/>
      <c r="DO589" s="54"/>
      <c r="DP589" s="54"/>
      <c r="DQ589" s="54"/>
      <c r="DR589" s="54"/>
      <c r="DS589" s="54"/>
      <c r="DT589" s="54"/>
      <c r="DU589" s="54"/>
      <c r="DV589" s="54"/>
    </row>
    <row r="590" spans="1:126" ht="8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  <c r="DK590" s="54"/>
      <c r="DL590" s="54"/>
      <c r="DM590" s="54"/>
      <c r="DN590" s="54"/>
      <c r="DO590" s="54"/>
      <c r="DP590" s="54"/>
      <c r="DQ590" s="54"/>
      <c r="DR590" s="54"/>
      <c r="DS590" s="54"/>
      <c r="DT590" s="54"/>
      <c r="DU590" s="54"/>
      <c r="DV590" s="54"/>
    </row>
    <row r="591" spans="1:126" ht="8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  <c r="DK591" s="54"/>
      <c r="DL591" s="54"/>
      <c r="DM591" s="54"/>
      <c r="DN591" s="54"/>
      <c r="DO591" s="54"/>
      <c r="DP591" s="54"/>
      <c r="DQ591" s="54"/>
      <c r="DR591" s="54"/>
      <c r="DS591" s="54"/>
      <c r="DT591" s="54"/>
      <c r="DU591" s="54"/>
      <c r="DV591" s="54"/>
    </row>
    <row r="592" spans="1:126" ht="8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  <c r="DK592" s="54"/>
      <c r="DL592" s="54"/>
      <c r="DM592" s="54"/>
      <c r="DN592" s="54"/>
      <c r="DO592" s="54"/>
      <c r="DP592" s="54"/>
      <c r="DQ592" s="54"/>
      <c r="DR592" s="54"/>
      <c r="DS592" s="54"/>
      <c r="DT592" s="54"/>
      <c r="DU592" s="54"/>
      <c r="DV592" s="54"/>
    </row>
    <row r="593" spans="1:126" ht="8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  <c r="DK593" s="54"/>
      <c r="DL593" s="54"/>
      <c r="DM593" s="54"/>
      <c r="DN593" s="54"/>
      <c r="DO593" s="54"/>
      <c r="DP593" s="54"/>
      <c r="DQ593" s="54"/>
      <c r="DR593" s="54"/>
      <c r="DS593" s="54"/>
      <c r="DT593" s="54"/>
      <c r="DU593" s="54"/>
      <c r="DV593" s="54"/>
    </row>
    <row r="594" spans="1:126" ht="8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  <c r="DK594" s="54"/>
      <c r="DL594" s="54"/>
      <c r="DM594" s="54"/>
      <c r="DN594" s="54"/>
      <c r="DO594" s="54"/>
      <c r="DP594" s="54"/>
      <c r="DQ594" s="54"/>
      <c r="DR594" s="54"/>
      <c r="DS594" s="54"/>
      <c r="DT594" s="54"/>
      <c r="DU594" s="54"/>
      <c r="DV594" s="54"/>
    </row>
    <row r="595" spans="1:126" ht="8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  <c r="DK595" s="54"/>
      <c r="DL595" s="54"/>
      <c r="DM595" s="54"/>
      <c r="DN595" s="54"/>
      <c r="DO595" s="54"/>
      <c r="DP595" s="54"/>
      <c r="DQ595" s="54"/>
      <c r="DR595" s="54"/>
      <c r="DS595" s="54"/>
      <c r="DT595" s="54"/>
      <c r="DU595" s="54"/>
      <c r="DV595" s="54"/>
    </row>
    <row r="596" spans="1:126" ht="8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  <c r="DK596" s="54"/>
      <c r="DL596" s="54"/>
      <c r="DM596" s="54"/>
      <c r="DN596" s="54"/>
      <c r="DO596" s="54"/>
      <c r="DP596" s="54"/>
      <c r="DQ596" s="54"/>
      <c r="DR596" s="54"/>
      <c r="DS596" s="54"/>
      <c r="DT596" s="54"/>
      <c r="DU596" s="54"/>
      <c r="DV596" s="54"/>
    </row>
    <row r="597" spans="1:126" ht="8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4"/>
      <c r="DL597" s="54"/>
      <c r="DM597" s="54"/>
      <c r="DN597" s="54"/>
      <c r="DO597" s="54"/>
      <c r="DP597" s="54"/>
      <c r="DQ597" s="54"/>
      <c r="DR597" s="54"/>
      <c r="DS597" s="54"/>
      <c r="DT597" s="54"/>
      <c r="DU597" s="54"/>
      <c r="DV597" s="54"/>
    </row>
    <row r="598" spans="1:126" ht="8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  <c r="DK598" s="54"/>
      <c r="DL598" s="54"/>
      <c r="DM598" s="54"/>
      <c r="DN598" s="54"/>
      <c r="DO598" s="54"/>
      <c r="DP598" s="54"/>
      <c r="DQ598" s="54"/>
      <c r="DR598" s="54"/>
      <c r="DS598" s="54"/>
      <c r="DT598" s="54"/>
      <c r="DU598" s="54"/>
      <c r="DV598" s="54"/>
    </row>
    <row r="599" spans="1:126" ht="8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  <c r="DK599" s="54"/>
      <c r="DL599" s="54"/>
      <c r="DM599" s="54"/>
      <c r="DN599" s="54"/>
      <c r="DO599" s="54"/>
      <c r="DP599" s="54"/>
      <c r="DQ599" s="54"/>
      <c r="DR599" s="54"/>
      <c r="DS599" s="54"/>
      <c r="DT599" s="54"/>
      <c r="DU599" s="54"/>
      <c r="DV599" s="54"/>
    </row>
    <row r="600" spans="1:126" ht="8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  <c r="DK600" s="54"/>
      <c r="DL600" s="54"/>
      <c r="DM600" s="54"/>
      <c r="DN600" s="54"/>
      <c r="DO600" s="54"/>
      <c r="DP600" s="54"/>
      <c r="DQ600" s="54"/>
      <c r="DR600" s="54"/>
      <c r="DS600" s="54"/>
      <c r="DT600" s="54"/>
      <c r="DU600" s="54"/>
      <c r="DV600" s="54"/>
    </row>
    <row r="601" spans="1:126" ht="8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  <c r="DK601" s="54"/>
      <c r="DL601" s="54"/>
      <c r="DM601" s="54"/>
      <c r="DN601" s="54"/>
      <c r="DO601" s="54"/>
      <c r="DP601" s="54"/>
      <c r="DQ601" s="54"/>
      <c r="DR601" s="54"/>
      <c r="DS601" s="54"/>
      <c r="DT601" s="54"/>
      <c r="DU601" s="54"/>
      <c r="DV601" s="54"/>
    </row>
    <row r="602" spans="1:126" ht="8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  <c r="DK602" s="54"/>
      <c r="DL602" s="54"/>
      <c r="DM602" s="54"/>
      <c r="DN602" s="54"/>
      <c r="DO602" s="54"/>
      <c r="DP602" s="54"/>
      <c r="DQ602" s="54"/>
      <c r="DR602" s="54"/>
      <c r="DS602" s="54"/>
      <c r="DT602" s="54"/>
      <c r="DU602" s="54"/>
      <c r="DV602" s="54"/>
    </row>
    <row r="603" spans="1:126" ht="8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  <c r="DK603" s="54"/>
      <c r="DL603" s="54"/>
      <c r="DM603" s="54"/>
      <c r="DN603" s="54"/>
      <c r="DO603" s="54"/>
      <c r="DP603" s="54"/>
      <c r="DQ603" s="54"/>
      <c r="DR603" s="54"/>
      <c r="DS603" s="54"/>
      <c r="DT603" s="54"/>
      <c r="DU603" s="54"/>
      <c r="DV603" s="54"/>
    </row>
    <row r="604" spans="1:126" ht="8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  <c r="DK604" s="54"/>
      <c r="DL604" s="54"/>
      <c r="DM604" s="54"/>
      <c r="DN604" s="54"/>
      <c r="DO604" s="54"/>
      <c r="DP604" s="54"/>
      <c r="DQ604" s="54"/>
      <c r="DR604" s="54"/>
      <c r="DS604" s="54"/>
      <c r="DT604" s="54"/>
      <c r="DU604" s="54"/>
      <c r="DV604" s="54"/>
    </row>
    <row r="605" spans="1:126" ht="8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  <c r="DK605" s="54"/>
      <c r="DL605" s="54"/>
      <c r="DM605" s="54"/>
      <c r="DN605" s="54"/>
      <c r="DO605" s="54"/>
      <c r="DP605" s="54"/>
      <c r="DQ605" s="54"/>
      <c r="DR605" s="54"/>
      <c r="DS605" s="54"/>
      <c r="DT605" s="54"/>
      <c r="DU605" s="54"/>
      <c r="DV605" s="54"/>
    </row>
    <row r="606" spans="1:126" ht="8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  <c r="DK606" s="54"/>
      <c r="DL606" s="54"/>
      <c r="DM606" s="54"/>
      <c r="DN606" s="54"/>
      <c r="DO606" s="54"/>
      <c r="DP606" s="54"/>
      <c r="DQ606" s="54"/>
      <c r="DR606" s="54"/>
      <c r="DS606" s="54"/>
      <c r="DT606" s="54"/>
      <c r="DU606" s="54"/>
      <c r="DV606" s="54"/>
    </row>
    <row r="607" spans="1:126" ht="8.2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  <c r="DK607" s="54"/>
      <c r="DL607" s="54"/>
      <c r="DM607" s="54"/>
      <c r="DN607" s="54"/>
      <c r="DO607" s="54"/>
      <c r="DP607" s="54"/>
      <c r="DQ607" s="54"/>
      <c r="DR607" s="54"/>
      <c r="DS607" s="54"/>
      <c r="DT607" s="54"/>
      <c r="DU607" s="54"/>
      <c r="DV607" s="54"/>
    </row>
    <row r="608" spans="1:126" ht="8.2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  <c r="DK608" s="54"/>
      <c r="DL608" s="54"/>
      <c r="DM608" s="54"/>
      <c r="DN608" s="54"/>
      <c r="DO608" s="54"/>
      <c r="DP608" s="54"/>
      <c r="DQ608" s="54"/>
      <c r="DR608" s="54"/>
      <c r="DS608" s="54"/>
      <c r="DT608" s="54"/>
      <c r="DU608" s="54"/>
      <c r="DV608" s="54"/>
    </row>
    <row r="609" spans="1:126" ht="8.2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  <c r="DK609" s="54"/>
      <c r="DL609" s="54"/>
      <c r="DM609" s="54"/>
      <c r="DN609" s="54"/>
      <c r="DO609" s="54"/>
      <c r="DP609" s="54"/>
      <c r="DQ609" s="54"/>
      <c r="DR609" s="54"/>
      <c r="DS609" s="54"/>
      <c r="DT609" s="54"/>
      <c r="DU609" s="54"/>
      <c r="DV609" s="54"/>
    </row>
    <row r="610" spans="1:126" ht="8.2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  <c r="DK610" s="54"/>
      <c r="DL610" s="54"/>
      <c r="DM610" s="54"/>
      <c r="DN610" s="54"/>
      <c r="DO610" s="54"/>
      <c r="DP610" s="54"/>
      <c r="DQ610" s="54"/>
      <c r="DR610" s="54"/>
      <c r="DS610" s="54"/>
      <c r="DT610" s="54"/>
      <c r="DU610" s="54"/>
      <c r="DV610" s="54"/>
    </row>
    <row r="611" spans="1:126" ht="8.2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  <c r="DK611" s="54"/>
      <c r="DL611" s="54"/>
      <c r="DM611" s="54"/>
      <c r="DN611" s="54"/>
      <c r="DO611" s="54"/>
      <c r="DP611" s="54"/>
      <c r="DQ611" s="54"/>
      <c r="DR611" s="54"/>
      <c r="DS611" s="54"/>
      <c r="DT611" s="54"/>
      <c r="DU611" s="54"/>
      <c r="DV611" s="54"/>
    </row>
    <row r="612" spans="1:126" ht="8.2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  <c r="DK612" s="54"/>
      <c r="DL612" s="54"/>
      <c r="DM612" s="54"/>
      <c r="DN612" s="54"/>
      <c r="DO612" s="54"/>
      <c r="DP612" s="54"/>
      <c r="DQ612" s="54"/>
      <c r="DR612" s="54"/>
      <c r="DS612" s="54"/>
      <c r="DT612" s="54"/>
      <c r="DU612" s="54"/>
      <c r="DV612" s="54"/>
    </row>
    <row r="613" spans="1:126" ht="8.2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  <c r="DK613" s="54"/>
      <c r="DL613" s="54"/>
      <c r="DM613" s="54"/>
      <c r="DN613" s="54"/>
      <c r="DO613" s="54"/>
      <c r="DP613" s="54"/>
      <c r="DQ613" s="54"/>
      <c r="DR613" s="54"/>
      <c r="DS613" s="54"/>
      <c r="DT613" s="54"/>
      <c r="DU613" s="54"/>
      <c r="DV613" s="54"/>
    </row>
    <row r="614" spans="1:126" ht="8.2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  <c r="DK614" s="54"/>
      <c r="DL614" s="54"/>
      <c r="DM614" s="54"/>
      <c r="DN614" s="54"/>
      <c r="DO614" s="54"/>
      <c r="DP614" s="54"/>
      <c r="DQ614" s="54"/>
      <c r="DR614" s="54"/>
      <c r="DS614" s="54"/>
      <c r="DT614" s="54"/>
      <c r="DU614" s="54"/>
      <c r="DV614" s="54"/>
    </row>
    <row r="615" spans="1:126" ht="8.2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  <c r="DK615" s="54"/>
      <c r="DL615" s="54"/>
      <c r="DM615" s="54"/>
      <c r="DN615" s="54"/>
      <c r="DO615" s="54"/>
      <c r="DP615" s="54"/>
      <c r="DQ615" s="54"/>
      <c r="DR615" s="54"/>
      <c r="DS615" s="54"/>
      <c r="DT615" s="54"/>
      <c r="DU615" s="54"/>
      <c r="DV615" s="54"/>
    </row>
    <row r="616" spans="1:126" ht="8.2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  <c r="DK616" s="54"/>
      <c r="DL616" s="54"/>
      <c r="DM616" s="54"/>
      <c r="DN616" s="54"/>
      <c r="DO616" s="54"/>
      <c r="DP616" s="54"/>
      <c r="DQ616" s="54"/>
      <c r="DR616" s="54"/>
      <c r="DS616" s="54"/>
      <c r="DT616" s="54"/>
      <c r="DU616" s="54"/>
      <c r="DV616" s="54"/>
    </row>
    <row r="617" spans="1:126" ht="8.2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  <c r="DK617" s="54"/>
      <c r="DL617" s="54"/>
      <c r="DM617" s="54"/>
      <c r="DN617" s="54"/>
      <c r="DO617" s="54"/>
      <c r="DP617" s="54"/>
      <c r="DQ617" s="54"/>
      <c r="DR617" s="54"/>
      <c r="DS617" s="54"/>
      <c r="DT617" s="54"/>
      <c r="DU617" s="54"/>
      <c r="DV617" s="54"/>
    </row>
    <row r="618" spans="1:126" ht="8.2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  <c r="DK618" s="54"/>
      <c r="DL618" s="54"/>
      <c r="DM618" s="54"/>
      <c r="DN618" s="54"/>
      <c r="DO618" s="54"/>
      <c r="DP618" s="54"/>
      <c r="DQ618" s="54"/>
      <c r="DR618" s="54"/>
      <c r="DS618" s="54"/>
      <c r="DT618" s="54"/>
      <c r="DU618" s="54"/>
      <c r="DV618" s="54"/>
    </row>
    <row r="619" spans="1:126" ht="8.2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  <c r="DK619" s="54"/>
      <c r="DL619" s="54"/>
      <c r="DM619" s="54"/>
      <c r="DN619" s="54"/>
      <c r="DO619" s="54"/>
      <c r="DP619" s="54"/>
      <c r="DQ619" s="54"/>
      <c r="DR619" s="54"/>
      <c r="DS619" s="54"/>
      <c r="DT619" s="54"/>
      <c r="DU619" s="54"/>
      <c r="DV619" s="54"/>
    </row>
    <row r="620" spans="1:126" ht="8.2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  <c r="DK620" s="54"/>
      <c r="DL620" s="54"/>
      <c r="DM620" s="54"/>
      <c r="DN620" s="54"/>
      <c r="DO620" s="54"/>
      <c r="DP620" s="54"/>
      <c r="DQ620" s="54"/>
      <c r="DR620" s="54"/>
      <c r="DS620" s="54"/>
      <c r="DT620" s="54"/>
      <c r="DU620" s="54"/>
      <c r="DV620" s="54"/>
    </row>
    <row r="621" spans="1:126" ht="8.2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  <c r="DK621" s="54"/>
      <c r="DL621" s="54"/>
      <c r="DM621" s="54"/>
      <c r="DN621" s="54"/>
      <c r="DO621" s="54"/>
      <c r="DP621" s="54"/>
      <c r="DQ621" s="54"/>
      <c r="DR621" s="54"/>
      <c r="DS621" s="54"/>
      <c r="DT621" s="54"/>
      <c r="DU621" s="54"/>
      <c r="DV621" s="54"/>
    </row>
    <row r="622" spans="1:126" ht="8.2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  <c r="DK622" s="54"/>
      <c r="DL622" s="54"/>
      <c r="DM622" s="54"/>
      <c r="DN622" s="54"/>
      <c r="DO622" s="54"/>
      <c r="DP622" s="54"/>
      <c r="DQ622" s="54"/>
      <c r="DR622" s="54"/>
      <c r="DS622" s="54"/>
      <c r="DT622" s="54"/>
      <c r="DU622" s="54"/>
      <c r="DV622" s="54"/>
    </row>
    <row r="623" spans="1:126" ht="8.2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  <c r="DK623" s="54"/>
      <c r="DL623" s="54"/>
      <c r="DM623" s="54"/>
      <c r="DN623" s="54"/>
      <c r="DO623" s="54"/>
      <c r="DP623" s="54"/>
      <c r="DQ623" s="54"/>
      <c r="DR623" s="54"/>
      <c r="DS623" s="54"/>
      <c r="DT623" s="54"/>
      <c r="DU623" s="54"/>
      <c r="DV623" s="54"/>
    </row>
    <row r="624" spans="1:126" ht="8.2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  <c r="DK624" s="54"/>
      <c r="DL624" s="54"/>
      <c r="DM624" s="54"/>
      <c r="DN624" s="54"/>
      <c r="DO624" s="54"/>
      <c r="DP624" s="54"/>
      <c r="DQ624" s="54"/>
      <c r="DR624" s="54"/>
      <c r="DS624" s="54"/>
      <c r="DT624" s="54"/>
      <c r="DU624" s="54"/>
      <c r="DV624" s="54"/>
    </row>
    <row r="625" spans="1:126" ht="8.2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  <c r="DK625" s="54"/>
      <c r="DL625" s="54"/>
      <c r="DM625" s="54"/>
      <c r="DN625" s="54"/>
      <c r="DO625" s="54"/>
      <c r="DP625" s="54"/>
      <c r="DQ625" s="54"/>
      <c r="DR625" s="54"/>
      <c r="DS625" s="54"/>
      <c r="DT625" s="54"/>
      <c r="DU625" s="54"/>
      <c r="DV625" s="54"/>
    </row>
    <row r="626" spans="1:126" ht="8.2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  <c r="DK626" s="54"/>
      <c r="DL626" s="54"/>
      <c r="DM626" s="54"/>
      <c r="DN626" s="54"/>
      <c r="DO626" s="54"/>
      <c r="DP626" s="54"/>
      <c r="DQ626" s="54"/>
      <c r="DR626" s="54"/>
      <c r="DS626" s="54"/>
      <c r="DT626" s="54"/>
      <c r="DU626" s="54"/>
      <c r="DV626" s="54"/>
    </row>
    <row r="627" spans="1:126" ht="8.2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  <c r="DK627" s="54"/>
      <c r="DL627" s="54"/>
      <c r="DM627" s="54"/>
      <c r="DN627" s="54"/>
      <c r="DO627" s="54"/>
      <c r="DP627" s="54"/>
      <c r="DQ627" s="54"/>
      <c r="DR627" s="54"/>
      <c r="DS627" s="54"/>
      <c r="DT627" s="54"/>
      <c r="DU627" s="54"/>
      <c r="DV627" s="54"/>
    </row>
    <row r="628" spans="1:126" ht="8.2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  <c r="DK628" s="54"/>
      <c r="DL628" s="54"/>
      <c r="DM628" s="54"/>
      <c r="DN628" s="54"/>
      <c r="DO628" s="54"/>
      <c r="DP628" s="54"/>
      <c r="DQ628" s="54"/>
      <c r="DR628" s="54"/>
      <c r="DS628" s="54"/>
      <c r="DT628" s="54"/>
      <c r="DU628" s="54"/>
      <c r="DV628" s="54"/>
    </row>
    <row r="629" spans="1:126" ht="8.2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  <c r="DK629" s="54"/>
      <c r="DL629" s="54"/>
      <c r="DM629" s="54"/>
      <c r="DN629" s="54"/>
      <c r="DO629" s="54"/>
      <c r="DP629" s="54"/>
      <c r="DQ629" s="54"/>
      <c r="DR629" s="54"/>
      <c r="DS629" s="54"/>
      <c r="DT629" s="54"/>
      <c r="DU629" s="54"/>
      <c r="DV629" s="54"/>
    </row>
    <row r="630" spans="1:126" ht="8.2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  <c r="DK630" s="54"/>
      <c r="DL630" s="54"/>
      <c r="DM630" s="54"/>
      <c r="DN630" s="54"/>
      <c r="DO630" s="54"/>
      <c r="DP630" s="54"/>
      <c r="DQ630" s="54"/>
      <c r="DR630" s="54"/>
      <c r="DS630" s="54"/>
      <c r="DT630" s="54"/>
      <c r="DU630" s="54"/>
      <c r="DV630" s="54"/>
    </row>
    <row r="631" spans="1:126" ht="8.2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  <c r="DK631" s="54"/>
      <c r="DL631" s="54"/>
      <c r="DM631" s="54"/>
      <c r="DN631" s="54"/>
      <c r="DO631" s="54"/>
      <c r="DP631" s="54"/>
      <c r="DQ631" s="54"/>
      <c r="DR631" s="54"/>
      <c r="DS631" s="54"/>
      <c r="DT631" s="54"/>
      <c r="DU631" s="54"/>
      <c r="DV631" s="54"/>
    </row>
    <row r="632" spans="1:126" ht="8.2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  <c r="DK632" s="54"/>
      <c r="DL632" s="54"/>
      <c r="DM632" s="54"/>
      <c r="DN632" s="54"/>
      <c r="DO632" s="54"/>
      <c r="DP632" s="54"/>
      <c r="DQ632" s="54"/>
      <c r="DR632" s="54"/>
      <c r="DS632" s="54"/>
      <c r="DT632" s="54"/>
      <c r="DU632" s="54"/>
      <c r="DV632" s="54"/>
    </row>
    <row r="633" spans="1:126" ht="8.2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  <c r="DK633" s="54"/>
      <c r="DL633" s="54"/>
      <c r="DM633" s="54"/>
      <c r="DN633" s="54"/>
      <c r="DO633" s="54"/>
      <c r="DP633" s="54"/>
      <c r="DQ633" s="54"/>
      <c r="DR633" s="54"/>
      <c r="DS633" s="54"/>
      <c r="DT633" s="54"/>
      <c r="DU633" s="54"/>
      <c r="DV633" s="54"/>
    </row>
    <row r="634" spans="1:126" ht="8.2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  <c r="DK634" s="54"/>
      <c r="DL634" s="54"/>
      <c r="DM634" s="54"/>
      <c r="DN634" s="54"/>
      <c r="DO634" s="54"/>
      <c r="DP634" s="54"/>
      <c r="DQ634" s="54"/>
      <c r="DR634" s="54"/>
      <c r="DS634" s="54"/>
      <c r="DT634" s="54"/>
      <c r="DU634" s="54"/>
      <c r="DV634" s="54"/>
    </row>
    <row r="635" spans="1:126" ht="8.2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  <c r="DK635" s="54"/>
      <c r="DL635" s="54"/>
      <c r="DM635" s="54"/>
      <c r="DN635" s="54"/>
      <c r="DO635" s="54"/>
      <c r="DP635" s="54"/>
      <c r="DQ635" s="54"/>
      <c r="DR635" s="54"/>
      <c r="DS635" s="54"/>
      <c r="DT635" s="54"/>
      <c r="DU635" s="54"/>
      <c r="DV635" s="54"/>
    </row>
    <row r="636" spans="1:126" ht="8.2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  <c r="DK636" s="54"/>
      <c r="DL636" s="54"/>
      <c r="DM636" s="54"/>
      <c r="DN636" s="54"/>
      <c r="DO636" s="54"/>
      <c r="DP636" s="54"/>
      <c r="DQ636" s="54"/>
      <c r="DR636" s="54"/>
      <c r="DS636" s="54"/>
      <c r="DT636" s="54"/>
      <c r="DU636" s="54"/>
      <c r="DV636" s="54"/>
    </row>
    <row r="637" spans="1:126" ht="8.2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  <c r="DK637" s="54"/>
      <c r="DL637" s="54"/>
      <c r="DM637" s="54"/>
      <c r="DN637" s="54"/>
      <c r="DO637" s="54"/>
      <c r="DP637" s="54"/>
      <c r="DQ637" s="54"/>
      <c r="DR637" s="54"/>
      <c r="DS637" s="54"/>
      <c r="DT637" s="54"/>
      <c r="DU637" s="54"/>
      <c r="DV637" s="54"/>
    </row>
    <row r="638" spans="1:126" ht="8.2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  <c r="DK638" s="54"/>
      <c r="DL638" s="54"/>
      <c r="DM638" s="54"/>
      <c r="DN638" s="54"/>
      <c r="DO638" s="54"/>
      <c r="DP638" s="54"/>
      <c r="DQ638" s="54"/>
      <c r="DR638" s="54"/>
      <c r="DS638" s="54"/>
      <c r="DT638" s="54"/>
      <c r="DU638" s="54"/>
      <c r="DV638" s="54"/>
    </row>
    <row r="639" spans="1:126" ht="8.2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  <c r="DK639" s="54"/>
      <c r="DL639" s="54"/>
      <c r="DM639" s="54"/>
      <c r="DN639" s="54"/>
      <c r="DO639" s="54"/>
      <c r="DP639" s="54"/>
      <c r="DQ639" s="54"/>
      <c r="DR639" s="54"/>
      <c r="DS639" s="54"/>
      <c r="DT639" s="54"/>
      <c r="DU639" s="54"/>
      <c r="DV639" s="54"/>
    </row>
    <row r="640" spans="1:126" ht="8.2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  <c r="DK640" s="54"/>
      <c r="DL640" s="54"/>
      <c r="DM640" s="54"/>
      <c r="DN640" s="54"/>
      <c r="DO640" s="54"/>
      <c r="DP640" s="54"/>
      <c r="DQ640" s="54"/>
      <c r="DR640" s="54"/>
      <c r="DS640" s="54"/>
      <c r="DT640" s="54"/>
      <c r="DU640" s="54"/>
      <c r="DV640" s="54"/>
    </row>
    <row r="641" spans="1:126" ht="8.2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  <c r="DK641" s="54"/>
      <c r="DL641" s="54"/>
      <c r="DM641" s="54"/>
      <c r="DN641" s="54"/>
      <c r="DO641" s="54"/>
      <c r="DP641" s="54"/>
      <c r="DQ641" s="54"/>
      <c r="DR641" s="54"/>
      <c r="DS641" s="54"/>
      <c r="DT641" s="54"/>
      <c r="DU641" s="54"/>
      <c r="DV641" s="54"/>
    </row>
    <row r="642" spans="1:126" ht="8.2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  <c r="DK642" s="54"/>
      <c r="DL642" s="54"/>
      <c r="DM642" s="54"/>
      <c r="DN642" s="54"/>
      <c r="DO642" s="54"/>
      <c r="DP642" s="54"/>
      <c r="DQ642" s="54"/>
      <c r="DR642" s="54"/>
      <c r="DS642" s="54"/>
      <c r="DT642" s="54"/>
      <c r="DU642" s="54"/>
      <c r="DV642" s="54"/>
    </row>
    <row r="643" spans="1:126" ht="8.2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  <c r="DK643" s="54"/>
      <c r="DL643" s="54"/>
      <c r="DM643" s="54"/>
      <c r="DN643" s="54"/>
      <c r="DO643" s="54"/>
      <c r="DP643" s="54"/>
      <c r="DQ643" s="54"/>
      <c r="DR643" s="54"/>
      <c r="DS643" s="54"/>
      <c r="DT643" s="54"/>
      <c r="DU643" s="54"/>
      <c r="DV643" s="54"/>
    </row>
    <row r="644" spans="1:126" ht="8.2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  <c r="DK644" s="54"/>
      <c r="DL644" s="54"/>
      <c r="DM644" s="54"/>
      <c r="DN644" s="54"/>
      <c r="DO644" s="54"/>
      <c r="DP644" s="54"/>
      <c r="DQ644" s="54"/>
      <c r="DR644" s="54"/>
      <c r="DS644" s="54"/>
      <c r="DT644" s="54"/>
      <c r="DU644" s="54"/>
      <c r="DV644" s="54"/>
    </row>
    <row r="645" spans="1:126" ht="8.2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  <c r="DK645" s="54"/>
      <c r="DL645" s="54"/>
      <c r="DM645" s="54"/>
      <c r="DN645" s="54"/>
      <c r="DO645" s="54"/>
      <c r="DP645" s="54"/>
      <c r="DQ645" s="54"/>
      <c r="DR645" s="54"/>
      <c r="DS645" s="54"/>
      <c r="DT645" s="54"/>
      <c r="DU645" s="54"/>
      <c r="DV645" s="54"/>
    </row>
    <row r="646" spans="1:126" ht="8.2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  <c r="DK646" s="54"/>
      <c r="DL646" s="54"/>
      <c r="DM646" s="54"/>
      <c r="DN646" s="54"/>
      <c r="DO646" s="54"/>
      <c r="DP646" s="54"/>
      <c r="DQ646" s="54"/>
      <c r="DR646" s="54"/>
      <c r="DS646" s="54"/>
      <c r="DT646" s="54"/>
      <c r="DU646" s="54"/>
      <c r="DV646" s="54"/>
    </row>
    <row r="647" spans="1:126" ht="8.2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  <c r="DK647" s="54"/>
      <c r="DL647" s="54"/>
      <c r="DM647" s="54"/>
      <c r="DN647" s="54"/>
      <c r="DO647" s="54"/>
      <c r="DP647" s="54"/>
      <c r="DQ647" s="54"/>
      <c r="DR647" s="54"/>
      <c r="DS647" s="54"/>
      <c r="DT647" s="54"/>
      <c r="DU647" s="54"/>
      <c r="DV647" s="54"/>
    </row>
    <row r="648" spans="1:126" ht="8.2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  <c r="DK648" s="54"/>
      <c r="DL648" s="54"/>
      <c r="DM648" s="54"/>
      <c r="DN648" s="54"/>
      <c r="DO648" s="54"/>
      <c r="DP648" s="54"/>
      <c r="DQ648" s="54"/>
      <c r="DR648" s="54"/>
      <c r="DS648" s="54"/>
      <c r="DT648" s="54"/>
      <c r="DU648" s="54"/>
      <c r="DV648" s="54"/>
    </row>
    <row r="649" spans="1:126" ht="8.2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  <c r="DK649" s="54"/>
      <c r="DL649" s="54"/>
      <c r="DM649" s="54"/>
      <c r="DN649" s="54"/>
      <c r="DO649" s="54"/>
      <c r="DP649" s="54"/>
      <c r="DQ649" s="54"/>
      <c r="DR649" s="54"/>
      <c r="DS649" s="54"/>
      <c r="DT649" s="54"/>
      <c r="DU649" s="54"/>
      <c r="DV649" s="54"/>
    </row>
    <row r="650" spans="1:126" ht="8.2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  <c r="DK650" s="54"/>
      <c r="DL650" s="54"/>
      <c r="DM650" s="54"/>
      <c r="DN650" s="54"/>
      <c r="DO650" s="54"/>
      <c r="DP650" s="54"/>
      <c r="DQ650" s="54"/>
      <c r="DR650" s="54"/>
      <c r="DS650" s="54"/>
      <c r="DT650" s="54"/>
      <c r="DU650" s="54"/>
      <c r="DV650" s="54"/>
    </row>
    <row r="651" spans="1:126" ht="8.2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  <c r="DK651" s="54"/>
      <c r="DL651" s="54"/>
      <c r="DM651" s="54"/>
      <c r="DN651" s="54"/>
      <c r="DO651" s="54"/>
      <c r="DP651" s="54"/>
      <c r="DQ651" s="54"/>
      <c r="DR651" s="54"/>
      <c r="DS651" s="54"/>
      <c r="DT651" s="54"/>
      <c r="DU651" s="54"/>
      <c r="DV651" s="54"/>
    </row>
    <row r="652" spans="1:126" ht="8.2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  <c r="DK652" s="54"/>
      <c r="DL652" s="54"/>
      <c r="DM652" s="54"/>
      <c r="DN652" s="54"/>
      <c r="DO652" s="54"/>
      <c r="DP652" s="54"/>
      <c r="DQ652" s="54"/>
      <c r="DR652" s="54"/>
      <c r="DS652" s="54"/>
      <c r="DT652" s="54"/>
      <c r="DU652" s="54"/>
      <c r="DV652" s="54"/>
    </row>
    <row r="653" spans="1:126" ht="8.2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  <c r="DK653" s="54"/>
      <c r="DL653" s="54"/>
      <c r="DM653" s="54"/>
      <c r="DN653" s="54"/>
      <c r="DO653" s="54"/>
      <c r="DP653" s="54"/>
      <c r="DQ653" s="54"/>
      <c r="DR653" s="54"/>
      <c r="DS653" s="54"/>
      <c r="DT653" s="54"/>
      <c r="DU653" s="54"/>
      <c r="DV653" s="54"/>
    </row>
    <row r="654" spans="1:126" ht="8.2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  <c r="DK654" s="54"/>
      <c r="DL654" s="54"/>
      <c r="DM654" s="54"/>
      <c r="DN654" s="54"/>
      <c r="DO654" s="54"/>
      <c r="DP654" s="54"/>
      <c r="DQ654" s="54"/>
      <c r="DR654" s="54"/>
      <c r="DS654" s="54"/>
      <c r="DT654" s="54"/>
      <c r="DU654" s="54"/>
      <c r="DV654" s="54"/>
    </row>
    <row r="655" spans="1:126" ht="8.2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  <c r="DK655" s="54"/>
      <c r="DL655" s="54"/>
      <c r="DM655" s="54"/>
      <c r="DN655" s="54"/>
      <c r="DO655" s="54"/>
      <c r="DP655" s="54"/>
      <c r="DQ655" s="54"/>
      <c r="DR655" s="54"/>
      <c r="DS655" s="54"/>
      <c r="DT655" s="54"/>
      <c r="DU655" s="54"/>
      <c r="DV655" s="54"/>
    </row>
    <row r="656" spans="1:126" ht="8.2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  <c r="DK656" s="54"/>
      <c r="DL656" s="54"/>
      <c r="DM656" s="54"/>
      <c r="DN656" s="54"/>
      <c r="DO656" s="54"/>
      <c r="DP656" s="54"/>
      <c r="DQ656" s="54"/>
      <c r="DR656" s="54"/>
      <c r="DS656" s="54"/>
      <c r="DT656" s="54"/>
      <c r="DU656" s="54"/>
      <c r="DV656" s="54"/>
    </row>
    <row r="657" spans="1:126" ht="8.2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  <c r="DK657" s="54"/>
      <c r="DL657" s="54"/>
      <c r="DM657" s="54"/>
      <c r="DN657" s="54"/>
      <c r="DO657" s="54"/>
      <c r="DP657" s="54"/>
      <c r="DQ657" s="54"/>
      <c r="DR657" s="54"/>
      <c r="DS657" s="54"/>
      <c r="DT657" s="54"/>
      <c r="DU657" s="54"/>
      <c r="DV657" s="54"/>
    </row>
    <row r="658" spans="1:126" ht="8.2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  <c r="DK658" s="54"/>
      <c r="DL658" s="54"/>
      <c r="DM658" s="54"/>
      <c r="DN658" s="54"/>
      <c r="DO658" s="54"/>
      <c r="DP658" s="54"/>
      <c r="DQ658" s="54"/>
      <c r="DR658" s="54"/>
      <c r="DS658" s="54"/>
      <c r="DT658" s="54"/>
      <c r="DU658" s="54"/>
      <c r="DV658" s="54"/>
    </row>
    <row r="659" spans="1:126" ht="8.2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  <c r="DK659" s="54"/>
      <c r="DL659" s="54"/>
      <c r="DM659" s="54"/>
      <c r="DN659" s="54"/>
      <c r="DO659" s="54"/>
      <c r="DP659" s="54"/>
      <c r="DQ659" s="54"/>
      <c r="DR659" s="54"/>
      <c r="DS659" s="54"/>
      <c r="DT659" s="54"/>
      <c r="DU659" s="54"/>
      <c r="DV659" s="54"/>
    </row>
    <row r="660" spans="1:126" ht="8.2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  <c r="DK660" s="54"/>
      <c r="DL660" s="54"/>
      <c r="DM660" s="54"/>
      <c r="DN660" s="54"/>
      <c r="DO660" s="54"/>
      <c r="DP660" s="54"/>
      <c r="DQ660" s="54"/>
      <c r="DR660" s="54"/>
      <c r="DS660" s="54"/>
      <c r="DT660" s="54"/>
      <c r="DU660" s="54"/>
      <c r="DV660" s="54"/>
    </row>
    <row r="661" spans="1:126" ht="8.2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  <c r="DK661" s="54"/>
      <c r="DL661" s="54"/>
      <c r="DM661" s="54"/>
      <c r="DN661" s="54"/>
      <c r="DO661" s="54"/>
      <c r="DP661" s="54"/>
      <c r="DQ661" s="54"/>
      <c r="DR661" s="54"/>
      <c r="DS661" s="54"/>
      <c r="DT661" s="54"/>
      <c r="DU661" s="54"/>
      <c r="DV661" s="54"/>
    </row>
    <row r="662" spans="1:126" ht="8.2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  <c r="DK662" s="54"/>
      <c r="DL662" s="54"/>
      <c r="DM662" s="54"/>
      <c r="DN662" s="54"/>
      <c r="DO662" s="54"/>
      <c r="DP662" s="54"/>
      <c r="DQ662" s="54"/>
      <c r="DR662" s="54"/>
      <c r="DS662" s="54"/>
      <c r="DT662" s="54"/>
      <c r="DU662" s="54"/>
      <c r="DV662" s="54"/>
    </row>
    <row r="663" spans="1:126" ht="8.2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  <c r="DK663" s="54"/>
      <c r="DL663" s="54"/>
      <c r="DM663" s="54"/>
      <c r="DN663" s="54"/>
      <c r="DO663" s="54"/>
      <c r="DP663" s="54"/>
      <c r="DQ663" s="54"/>
      <c r="DR663" s="54"/>
      <c r="DS663" s="54"/>
      <c r="DT663" s="54"/>
      <c r="DU663" s="54"/>
      <c r="DV663" s="54"/>
    </row>
    <row r="664" spans="1:126" ht="8.2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  <c r="DK664" s="54"/>
      <c r="DL664" s="54"/>
      <c r="DM664" s="54"/>
      <c r="DN664" s="54"/>
      <c r="DO664" s="54"/>
      <c r="DP664" s="54"/>
      <c r="DQ664" s="54"/>
      <c r="DR664" s="54"/>
      <c r="DS664" s="54"/>
      <c r="DT664" s="54"/>
      <c r="DU664" s="54"/>
      <c r="DV664" s="54"/>
    </row>
    <row r="665" spans="1:126" ht="8.2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  <c r="DK665" s="54"/>
      <c r="DL665" s="54"/>
      <c r="DM665" s="54"/>
      <c r="DN665" s="54"/>
      <c r="DO665" s="54"/>
      <c r="DP665" s="54"/>
      <c r="DQ665" s="54"/>
      <c r="DR665" s="54"/>
      <c r="DS665" s="54"/>
      <c r="DT665" s="54"/>
      <c r="DU665" s="54"/>
      <c r="DV665" s="54"/>
    </row>
    <row r="666" spans="1:126" ht="8.2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  <c r="DK666" s="54"/>
      <c r="DL666" s="54"/>
      <c r="DM666" s="54"/>
      <c r="DN666" s="54"/>
      <c r="DO666" s="54"/>
      <c r="DP666" s="54"/>
      <c r="DQ666" s="54"/>
      <c r="DR666" s="54"/>
      <c r="DS666" s="54"/>
      <c r="DT666" s="54"/>
      <c r="DU666" s="54"/>
      <c r="DV666" s="54"/>
    </row>
    <row r="667" spans="1:126" ht="8.2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  <c r="DK667" s="54"/>
      <c r="DL667" s="54"/>
      <c r="DM667" s="54"/>
      <c r="DN667" s="54"/>
      <c r="DO667" s="54"/>
      <c r="DP667" s="54"/>
      <c r="DQ667" s="54"/>
      <c r="DR667" s="54"/>
      <c r="DS667" s="54"/>
      <c r="DT667" s="54"/>
      <c r="DU667" s="54"/>
      <c r="DV667" s="54"/>
    </row>
    <row r="668" spans="1:126" ht="8.2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  <c r="DK668" s="54"/>
      <c r="DL668" s="54"/>
      <c r="DM668" s="54"/>
      <c r="DN668" s="54"/>
      <c r="DO668" s="54"/>
      <c r="DP668" s="54"/>
      <c r="DQ668" s="54"/>
      <c r="DR668" s="54"/>
      <c r="DS668" s="54"/>
      <c r="DT668" s="54"/>
      <c r="DU668" s="54"/>
      <c r="DV668" s="54"/>
    </row>
    <row r="669" spans="1:126" ht="8.2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  <c r="DK669" s="54"/>
      <c r="DL669" s="54"/>
      <c r="DM669" s="54"/>
      <c r="DN669" s="54"/>
      <c r="DO669" s="54"/>
      <c r="DP669" s="54"/>
      <c r="DQ669" s="54"/>
      <c r="DR669" s="54"/>
      <c r="DS669" s="54"/>
      <c r="DT669" s="54"/>
      <c r="DU669" s="54"/>
      <c r="DV669" s="54"/>
    </row>
    <row r="670" spans="1:126" ht="8.2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  <c r="DK670" s="54"/>
      <c r="DL670" s="54"/>
      <c r="DM670" s="54"/>
      <c r="DN670" s="54"/>
      <c r="DO670" s="54"/>
      <c r="DP670" s="54"/>
      <c r="DQ670" s="54"/>
      <c r="DR670" s="54"/>
      <c r="DS670" s="54"/>
      <c r="DT670" s="54"/>
      <c r="DU670" s="54"/>
      <c r="DV670" s="54"/>
    </row>
    <row r="671" spans="1:126" ht="8.2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  <c r="DK671" s="54"/>
      <c r="DL671" s="54"/>
      <c r="DM671" s="54"/>
      <c r="DN671" s="54"/>
      <c r="DO671" s="54"/>
      <c r="DP671" s="54"/>
      <c r="DQ671" s="54"/>
      <c r="DR671" s="54"/>
      <c r="DS671" s="54"/>
      <c r="DT671" s="54"/>
      <c r="DU671" s="54"/>
      <c r="DV671" s="54"/>
    </row>
    <row r="672" spans="1:126" ht="8.2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  <c r="DK672" s="54"/>
      <c r="DL672" s="54"/>
      <c r="DM672" s="54"/>
      <c r="DN672" s="54"/>
      <c r="DO672" s="54"/>
      <c r="DP672" s="54"/>
      <c r="DQ672" s="54"/>
      <c r="DR672" s="54"/>
      <c r="DS672" s="54"/>
      <c r="DT672" s="54"/>
      <c r="DU672" s="54"/>
      <c r="DV672" s="54"/>
    </row>
    <row r="673" spans="1:126" ht="8.2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  <c r="DK673" s="54"/>
      <c r="DL673" s="54"/>
      <c r="DM673" s="54"/>
      <c r="DN673" s="54"/>
      <c r="DO673" s="54"/>
      <c r="DP673" s="54"/>
      <c r="DQ673" s="54"/>
      <c r="DR673" s="54"/>
      <c r="DS673" s="54"/>
      <c r="DT673" s="54"/>
      <c r="DU673" s="54"/>
      <c r="DV673" s="54"/>
    </row>
    <row r="674" spans="1:126" ht="8.2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  <c r="DK674" s="54"/>
      <c r="DL674" s="54"/>
      <c r="DM674" s="54"/>
      <c r="DN674" s="54"/>
      <c r="DO674" s="54"/>
      <c r="DP674" s="54"/>
      <c r="DQ674" s="54"/>
      <c r="DR674" s="54"/>
      <c r="DS674" s="54"/>
      <c r="DT674" s="54"/>
      <c r="DU674" s="54"/>
      <c r="DV674" s="54"/>
    </row>
    <row r="675" spans="1:126" ht="8.2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  <c r="DK675" s="54"/>
      <c r="DL675" s="54"/>
      <c r="DM675" s="54"/>
      <c r="DN675" s="54"/>
      <c r="DO675" s="54"/>
      <c r="DP675" s="54"/>
      <c r="DQ675" s="54"/>
      <c r="DR675" s="54"/>
      <c r="DS675" s="54"/>
      <c r="DT675" s="54"/>
      <c r="DU675" s="54"/>
      <c r="DV675" s="54"/>
    </row>
    <row r="676" spans="1:126" ht="8.2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  <c r="DK676" s="54"/>
      <c r="DL676" s="54"/>
      <c r="DM676" s="54"/>
      <c r="DN676" s="54"/>
      <c r="DO676" s="54"/>
      <c r="DP676" s="54"/>
      <c r="DQ676" s="54"/>
      <c r="DR676" s="54"/>
      <c r="DS676" s="54"/>
      <c r="DT676" s="54"/>
      <c r="DU676" s="54"/>
      <c r="DV676" s="54"/>
    </row>
    <row r="677" spans="1:126" ht="8.2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  <c r="DK677" s="54"/>
      <c r="DL677" s="54"/>
      <c r="DM677" s="54"/>
      <c r="DN677" s="54"/>
      <c r="DO677" s="54"/>
      <c r="DP677" s="54"/>
      <c r="DQ677" s="54"/>
      <c r="DR677" s="54"/>
      <c r="DS677" s="54"/>
      <c r="DT677" s="54"/>
      <c r="DU677" s="54"/>
      <c r="DV677" s="54"/>
    </row>
    <row r="678" spans="1:126" ht="8.2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  <c r="DK678" s="54"/>
      <c r="DL678" s="54"/>
      <c r="DM678" s="54"/>
      <c r="DN678" s="54"/>
      <c r="DO678" s="54"/>
      <c r="DP678" s="54"/>
      <c r="DQ678" s="54"/>
      <c r="DR678" s="54"/>
      <c r="DS678" s="54"/>
      <c r="DT678" s="54"/>
      <c r="DU678" s="54"/>
      <c r="DV678" s="54"/>
    </row>
    <row r="679" spans="1:126" ht="8.2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  <c r="DK679" s="54"/>
      <c r="DL679" s="54"/>
      <c r="DM679" s="54"/>
      <c r="DN679" s="54"/>
      <c r="DO679" s="54"/>
      <c r="DP679" s="54"/>
      <c r="DQ679" s="54"/>
      <c r="DR679" s="54"/>
      <c r="DS679" s="54"/>
      <c r="DT679" s="54"/>
      <c r="DU679" s="54"/>
      <c r="DV679" s="54"/>
    </row>
    <row r="680" spans="1:126" ht="8.2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  <c r="DK680" s="54"/>
      <c r="DL680" s="54"/>
      <c r="DM680" s="54"/>
      <c r="DN680" s="54"/>
      <c r="DO680" s="54"/>
      <c r="DP680" s="54"/>
      <c r="DQ680" s="54"/>
      <c r="DR680" s="54"/>
      <c r="DS680" s="54"/>
      <c r="DT680" s="54"/>
      <c r="DU680" s="54"/>
      <c r="DV680" s="54"/>
    </row>
    <row r="681" spans="1:126" ht="8.2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  <c r="DK681" s="54"/>
      <c r="DL681" s="54"/>
      <c r="DM681" s="54"/>
      <c r="DN681" s="54"/>
      <c r="DO681" s="54"/>
      <c r="DP681" s="54"/>
      <c r="DQ681" s="54"/>
      <c r="DR681" s="54"/>
      <c r="DS681" s="54"/>
      <c r="DT681" s="54"/>
      <c r="DU681" s="54"/>
      <c r="DV681" s="54"/>
    </row>
    <row r="682" spans="1:126" ht="8.2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  <c r="DK682" s="54"/>
      <c r="DL682" s="54"/>
      <c r="DM682" s="54"/>
      <c r="DN682" s="54"/>
      <c r="DO682" s="54"/>
      <c r="DP682" s="54"/>
      <c r="DQ682" s="54"/>
      <c r="DR682" s="54"/>
      <c r="DS682" s="54"/>
      <c r="DT682" s="54"/>
      <c r="DU682" s="54"/>
      <c r="DV682" s="54"/>
    </row>
    <row r="683" spans="1:126" ht="8.2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  <c r="DK683" s="54"/>
      <c r="DL683" s="54"/>
      <c r="DM683" s="54"/>
      <c r="DN683" s="54"/>
      <c r="DO683" s="54"/>
      <c r="DP683" s="54"/>
      <c r="DQ683" s="54"/>
      <c r="DR683" s="54"/>
      <c r="DS683" s="54"/>
      <c r="DT683" s="54"/>
      <c r="DU683" s="54"/>
      <c r="DV683" s="54"/>
    </row>
    <row r="684" spans="1:126" ht="8.2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  <c r="DK684" s="54"/>
      <c r="DL684" s="54"/>
      <c r="DM684" s="54"/>
      <c r="DN684" s="54"/>
      <c r="DO684" s="54"/>
      <c r="DP684" s="54"/>
      <c r="DQ684" s="54"/>
      <c r="DR684" s="54"/>
      <c r="DS684" s="54"/>
      <c r="DT684" s="54"/>
      <c r="DU684" s="54"/>
      <c r="DV684" s="54"/>
    </row>
    <row r="685" spans="1:126" ht="8.2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  <c r="DK685" s="54"/>
      <c r="DL685" s="54"/>
      <c r="DM685" s="54"/>
      <c r="DN685" s="54"/>
      <c r="DO685" s="54"/>
      <c r="DP685" s="54"/>
      <c r="DQ685" s="54"/>
      <c r="DR685" s="54"/>
      <c r="DS685" s="54"/>
      <c r="DT685" s="54"/>
      <c r="DU685" s="54"/>
      <c r="DV685" s="54"/>
    </row>
    <row r="686" spans="1:126" ht="8.2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  <c r="DK686" s="54"/>
      <c r="DL686" s="54"/>
      <c r="DM686" s="54"/>
      <c r="DN686" s="54"/>
      <c r="DO686" s="54"/>
      <c r="DP686" s="54"/>
      <c r="DQ686" s="54"/>
      <c r="DR686" s="54"/>
      <c r="DS686" s="54"/>
      <c r="DT686" s="54"/>
      <c r="DU686" s="54"/>
      <c r="DV686" s="54"/>
    </row>
    <row r="687" spans="1:126" ht="8.2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  <c r="DK687" s="54"/>
      <c r="DL687" s="54"/>
      <c r="DM687" s="54"/>
      <c r="DN687" s="54"/>
      <c r="DO687" s="54"/>
      <c r="DP687" s="54"/>
      <c r="DQ687" s="54"/>
      <c r="DR687" s="54"/>
      <c r="DS687" s="54"/>
      <c r="DT687" s="54"/>
      <c r="DU687" s="54"/>
      <c r="DV687" s="54"/>
    </row>
    <row r="688" spans="1:126" ht="8.2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  <c r="DK688" s="54"/>
      <c r="DL688" s="54"/>
      <c r="DM688" s="54"/>
      <c r="DN688" s="54"/>
      <c r="DO688" s="54"/>
      <c r="DP688" s="54"/>
      <c r="DQ688" s="54"/>
      <c r="DR688" s="54"/>
      <c r="DS688" s="54"/>
      <c r="DT688" s="54"/>
      <c r="DU688" s="54"/>
      <c r="DV688" s="54"/>
    </row>
    <row r="689" spans="1:126" ht="8.2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  <c r="DK689" s="54"/>
      <c r="DL689" s="54"/>
      <c r="DM689" s="54"/>
      <c r="DN689" s="54"/>
      <c r="DO689" s="54"/>
      <c r="DP689" s="54"/>
      <c r="DQ689" s="54"/>
      <c r="DR689" s="54"/>
      <c r="DS689" s="54"/>
      <c r="DT689" s="54"/>
      <c r="DU689" s="54"/>
      <c r="DV689" s="54"/>
    </row>
    <row r="690" spans="1:126" ht="8.2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  <c r="DK690" s="54"/>
      <c r="DL690" s="54"/>
      <c r="DM690" s="54"/>
      <c r="DN690" s="54"/>
      <c r="DO690" s="54"/>
      <c r="DP690" s="54"/>
      <c r="DQ690" s="54"/>
      <c r="DR690" s="54"/>
      <c r="DS690" s="54"/>
      <c r="DT690" s="54"/>
      <c r="DU690" s="54"/>
      <c r="DV690" s="54"/>
    </row>
    <row r="691" spans="1:126" ht="8.2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  <c r="DK691" s="54"/>
      <c r="DL691" s="54"/>
      <c r="DM691" s="54"/>
      <c r="DN691" s="54"/>
      <c r="DO691" s="54"/>
      <c r="DP691" s="54"/>
      <c r="DQ691" s="54"/>
      <c r="DR691" s="54"/>
      <c r="DS691" s="54"/>
      <c r="DT691" s="54"/>
      <c r="DU691" s="54"/>
      <c r="DV691" s="54"/>
    </row>
    <row r="692" spans="1:126" ht="8.2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  <c r="DK692" s="54"/>
      <c r="DL692" s="54"/>
      <c r="DM692" s="54"/>
      <c r="DN692" s="54"/>
      <c r="DO692" s="54"/>
      <c r="DP692" s="54"/>
      <c r="DQ692" s="54"/>
      <c r="DR692" s="54"/>
      <c r="DS692" s="54"/>
      <c r="DT692" s="54"/>
      <c r="DU692" s="54"/>
      <c r="DV692" s="54"/>
    </row>
    <row r="693" spans="1:126" ht="8.2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  <c r="DK693" s="54"/>
      <c r="DL693" s="54"/>
      <c r="DM693" s="54"/>
      <c r="DN693" s="54"/>
      <c r="DO693" s="54"/>
      <c r="DP693" s="54"/>
      <c r="DQ693" s="54"/>
      <c r="DR693" s="54"/>
      <c r="DS693" s="54"/>
      <c r="DT693" s="54"/>
      <c r="DU693" s="54"/>
      <c r="DV693" s="54"/>
    </row>
    <row r="694" spans="1:126" ht="8.2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  <c r="DK694" s="54"/>
      <c r="DL694" s="54"/>
      <c r="DM694" s="54"/>
      <c r="DN694" s="54"/>
      <c r="DO694" s="54"/>
      <c r="DP694" s="54"/>
      <c r="DQ694" s="54"/>
      <c r="DR694" s="54"/>
      <c r="DS694" s="54"/>
      <c r="DT694" s="54"/>
      <c r="DU694" s="54"/>
      <c r="DV694" s="54"/>
    </row>
    <row r="695" spans="1:126" ht="8.2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  <c r="DK695" s="54"/>
      <c r="DL695" s="54"/>
      <c r="DM695" s="54"/>
      <c r="DN695" s="54"/>
      <c r="DO695" s="54"/>
      <c r="DP695" s="54"/>
      <c r="DQ695" s="54"/>
      <c r="DR695" s="54"/>
      <c r="DS695" s="54"/>
      <c r="DT695" s="54"/>
      <c r="DU695" s="54"/>
      <c r="DV695" s="54"/>
    </row>
    <row r="696" spans="1:126" ht="8.2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  <c r="DK696" s="54"/>
      <c r="DL696" s="54"/>
      <c r="DM696" s="54"/>
      <c r="DN696" s="54"/>
      <c r="DO696" s="54"/>
      <c r="DP696" s="54"/>
      <c r="DQ696" s="54"/>
      <c r="DR696" s="54"/>
      <c r="DS696" s="54"/>
      <c r="DT696" s="54"/>
      <c r="DU696" s="54"/>
      <c r="DV696" s="54"/>
    </row>
    <row r="697" spans="1:126" ht="8.2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  <c r="DK697" s="54"/>
      <c r="DL697" s="54"/>
      <c r="DM697" s="54"/>
      <c r="DN697" s="54"/>
      <c r="DO697" s="54"/>
      <c r="DP697" s="54"/>
      <c r="DQ697" s="54"/>
      <c r="DR697" s="54"/>
      <c r="DS697" s="54"/>
      <c r="DT697" s="54"/>
      <c r="DU697" s="54"/>
      <c r="DV697" s="54"/>
    </row>
    <row r="698" spans="1:126" ht="8.2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  <c r="DK698" s="54"/>
      <c r="DL698" s="54"/>
      <c r="DM698" s="54"/>
      <c r="DN698" s="54"/>
      <c r="DO698" s="54"/>
      <c r="DP698" s="54"/>
      <c r="DQ698" s="54"/>
      <c r="DR698" s="54"/>
      <c r="DS698" s="54"/>
      <c r="DT698" s="54"/>
      <c r="DU698" s="54"/>
      <c r="DV698" s="54"/>
    </row>
    <row r="699" spans="1:126" ht="8.2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  <c r="DK699" s="54"/>
      <c r="DL699" s="54"/>
      <c r="DM699" s="54"/>
      <c r="DN699" s="54"/>
      <c r="DO699" s="54"/>
      <c r="DP699" s="54"/>
      <c r="DQ699" s="54"/>
      <c r="DR699" s="54"/>
      <c r="DS699" s="54"/>
      <c r="DT699" s="54"/>
      <c r="DU699" s="54"/>
      <c r="DV699" s="54"/>
    </row>
    <row r="700" spans="1:126" ht="8.2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  <c r="DK700" s="54"/>
      <c r="DL700" s="54"/>
      <c r="DM700" s="54"/>
      <c r="DN700" s="54"/>
      <c r="DO700" s="54"/>
      <c r="DP700" s="54"/>
      <c r="DQ700" s="54"/>
      <c r="DR700" s="54"/>
      <c r="DS700" s="54"/>
      <c r="DT700" s="54"/>
      <c r="DU700" s="54"/>
      <c r="DV700" s="54"/>
    </row>
    <row r="701" spans="1:126" ht="8.2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  <c r="DK701" s="54"/>
      <c r="DL701" s="54"/>
      <c r="DM701" s="54"/>
      <c r="DN701" s="54"/>
      <c r="DO701" s="54"/>
      <c r="DP701" s="54"/>
      <c r="DQ701" s="54"/>
      <c r="DR701" s="54"/>
      <c r="DS701" s="54"/>
      <c r="DT701" s="54"/>
      <c r="DU701" s="54"/>
      <c r="DV701" s="54"/>
    </row>
    <row r="702" spans="1:126" ht="8.2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  <c r="DK702" s="54"/>
      <c r="DL702" s="54"/>
      <c r="DM702" s="54"/>
      <c r="DN702" s="54"/>
      <c r="DO702" s="54"/>
      <c r="DP702" s="54"/>
      <c r="DQ702" s="54"/>
      <c r="DR702" s="54"/>
      <c r="DS702" s="54"/>
      <c r="DT702" s="54"/>
      <c r="DU702" s="54"/>
      <c r="DV702" s="54"/>
    </row>
    <row r="703" spans="1:126" ht="8.2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  <c r="DK703" s="54"/>
      <c r="DL703" s="54"/>
      <c r="DM703" s="54"/>
      <c r="DN703" s="54"/>
      <c r="DO703" s="54"/>
      <c r="DP703" s="54"/>
      <c r="DQ703" s="54"/>
      <c r="DR703" s="54"/>
      <c r="DS703" s="54"/>
      <c r="DT703" s="54"/>
      <c r="DU703" s="54"/>
      <c r="DV703" s="54"/>
    </row>
    <row r="704" spans="1:126" ht="8.2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  <c r="DK704" s="54"/>
      <c r="DL704" s="54"/>
      <c r="DM704" s="54"/>
      <c r="DN704" s="54"/>
      <c r="DO704" s="54"/>
      <c r="DP704" s="54"/>
      <c r="DQ704" s="54"/>
      <c r="DR704" s="54"/>
      <c r="DS704" s="54"/>
      <c r="DT704" s="54"/>
      <c r="DU704" s="54"/>
      <c r="DV704" s="54"/>
    </row>
    <row r="705" spans="1:126" ht="8.2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  <c r="DK705" s="54"/>
      <c r="DL705" s="54"/>
      <c r="DM705" s="54"/>
      <c r="DN705" s="54"/>
      <c r="DO705" s="54"/>
      <c r="DP705" s="54"/>
      <c r="DQ705" s="54"/>
      <c r="DR705" s="54"/>
      <c r="DS705" s="54"/>
      <c r="DT705" s="54"/>
      <c r="DU705" s="54"/>
      <c r="DV705" s="54"/>
    </row>
    <row r="706" spans="1:126" ht="8.2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  <c r="DK706" s="54"/>
      <c r="DL706" s="54"/>
      <c r="DM706" s="54"/>
      <c r="DN706" s="54"/>
      <c r="DO706" s="54"/>
      <c r="DP706" s="54"/>
      <c r="DQ706" s="54"/>
      <c r="DR706" s="54"/>
      <c r="DS706" s="54"/>
      <c r="DT706" s="54"/>
      <c r="DU706" s="54"/>
      <c r="DV706" s="54"/>
    </row>
    <row r="707" spans="1:126" ht="8.2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  <c r="DK707" s="54"/>
      <c r="DL707" s="54"/>
      <c r="DM707" s="54"/>
      <c r="DN707" s="54"/>
      <c r="DO707" s="54"/>
      <c r="DP707" s="54"/>
      <c r="DQ707" s="54"/>
      <c r="DR707" s="54"/>
      <c r="DS707" s="54"/>
      <c r="DT707" s="54"/>
      <c r="DU707" s="54"/>
      <c r="DV707" s="54"/>
    </row>
    <row r="708" spans="1:126" ht="8.2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  <c r="DK708" s="54"/>
      <c r="DL708" s="54"/>
      <c r="DM708" s="54"/>
      <c r="DN708" s="54"/>
      <c r="DO708" s="54"/>
      <c r="DP708" s="54"/>
      <c r="DQ708" s="54"/>
      <c r="DR708" s="54"/>
      <c r="DS708" s="54"/>
      <c r="DT708" s="54"/>
      <c r="DU708" s="54"/>
      <c r="DV708" s="54"/>
    </row>
    <row r="709" spans="1:126" ht="8.2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  <c r="DK709" s="54"/>
      <c r="DL709" s="54"/>
      <c r="DM709" s="54"/>
      <c r="DN709" s="54"/>
      <c r="DO709" s="54"/>
      <c r="DP709" s="54"/>
      <c r="DQ709" s="54"/>
      <c r="DR709" s="54"/>
      <c r="DS709" s="54"/>
      <c r="DT709" s="54"/>
      <c r="DU709" s="54"/>
      <c r="DV709" s="54"/>
    </row>
    <row r="710" spans="1:126" ht="8.2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  <c r="DK710" s="54"/>
      <c r="DL710" s="54"/>
      <c r="DM710" s="54"/>
      <c r="DN710" s="54"/>
      <c r="DO710" s="54"/>
      <c r="DP710" s="54"/>
      <c r="DQ710" s="54"/>
      <c r="DR710" s="54"/>
      <c r="DS710" s="54"/>
      <c r="DT710" s="54"/>
      <c r="DU710" s="54"/>
      <c r="DV710" s="54"/>
    </row>
    <row r="711" spans="1:126" ht="8.2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  <c r="DK711" s="54"/>
      <c r="DL711" s="54"/>
      <c r="DM711" s="54"/>
      <c r="DN711" s="54"/>
      <c r="DO711" s="54"/>
      <c r="DP711" s="54"/>
      <c r="DQ711" s="54"/>
      <c r="DR711" s="54"/>
      <c r="DS711" s="54"/>
      <c r="DT711" s="54"/>
      <c r="DU711" s="54"/>
      <c r="DV711" s="54"/>
    </row>
    <row r="712" spans="1:126" ht="8.2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  <c r="DK712" s="54"/>
      <c r="DL712" s="54"/>
      <c r="DM712" s="54"/>
      <c r="DN712" s="54"/>
      <c r="DO712" s="54"/>
      <c r="DP712" s="54"/>
      <c r="DQ712" s="54"/>
      <c r="DR712" s="54"/>
      <c r="DS712" s="54"/>
      <c r="DT712" s="54"/>
      <c r="DU712" s="54"/>
      <c r="DV712" s="54"/>
    </row>
    <row r="713" spans="1:126" ht="8.2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  <c r="DK713" s="54"/>
      <c r="DL713" s="54"/>
      <c r="DM713" s="54"/>
      <c r="DN713" s="54"/>
      <c r="DO713" s="54"/>
      <c r="DP713" s="54"/>
      <c r="DQ713" s="54"/>
      <c r="DR713" s="54"/>
      <c r="DS713" s="54"/>
      <c r="DT713" s="54"/>
      <c r="DU713" s="54"/>
      <c r="DV713" s="54"/>
    </row>
    <row r="714" spans="1:126" ht="8.2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</row>
    <row r="715" spans="1:126" ht="8.2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  <c r="DK715" s="54"/>
      <c r="DL715" s="54"/>
      <c r="DM715" s="54"/>
      <c r="DN715" s="54"/>
      <c r="DO715" s="54"/>
      <c r="DP715" s="54"/>
      <c r="DQ715" s="54"/>
      <c r="DR715" s="54"/>
      <c r="DS715" s="54"/>
      <c r="DT715" s="54"/>
      <c r="DU715" s="54"/>
      <c r="DV715" s="54"/>
    </row>
    <row r="716" spans="1:126" ht="8.2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  <c r="DK716" s="54"/>
      <c r="DL716" s="54"/>
      <c r="DM716" s="54"/>
      <c r="DN716" s="54"/>
      <c r="DO716" s="54"/>
      <c r="DP716" s="54"/>
      <c r="DQ716" s="54"/>
      <c r="DR716" s="54"/>
      <c r="DS716" s="54"/>
      <c r="DT716" s="54"/>
      <c r="DU716" s="54"/>
      <c r="DV716" s="54"/>
    </row>
    <row r="717" spans="1:126" ht="8.2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  <c r="DK717" s="54"/>
      <c r="DL717" s="54"/>
      <c r="DM717" s="54"/>
      <c r="DN717" s="54"/>
      <c r="DO717" s="54"/>
      <c r="DP717" s="54"/>
      <c r="DQ717" s="54"/>
      <c r="DR717" s="54"/>
      <c r="DS717" s="54"/>
      <c r="DT717" s="54"/>
      <c r="DU717" s="54"/>
      <c r="DV717" s="54"/>
    </row>
    <row r="718" spans="1:126" ht="8.2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  <c r="DK718" s="54"/>
      <c r="DL718" s="54"/>
      <c r="DM718" s="54"/>
      <c r="DN718" s="54"/>
      <c r="DO718" s="54"/>
      <c r="DP718" s="54"/>
      <c r="DQ718" s="54"/>
      <c r="DR718" s="54"/>
      <c r="DS718" s="54"/>
      <c r="DT718" s="54"/>
      <c r="DU718" s="54"/>
      <c r="DV718" s="54"/>
    </row>
    <row r="719" spans="1:126" ht="8.2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  <c r="DK719" s="54"/>
      <c r="DL719" s="54"/>
      <c r="DM719" s="54"/>
      <c r="DN719" s="54"/>
      <c r="DO719" s="54"/>
      <c r="DP719" s="54"/>
      <c r="DQ719" s="54"/>
      <c r="DR719" s="54"/>
      <c r="DS719" s="54"/>
      <c r="DT719" s="54"/>
      <c r="DU719" s="54"/>
      <c r="DV719" s="54"/>
    </row>
    <row r="720" spans="1:126" ht="8.2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  <c r="DK720" s="54"/>
      <c r="DL720" s="54"/>
      <c r="DM720" s="54"/>
      <c r="DN720" s="54"/>
      <c r="DO720" s="54"/>
      <c r="DP720" s="54"/>
      <c r="DQ720" s="54"/>
      <c r="DR720" s="54"/>
      <c r="DS720" s="54"/>
      <c r="DT720" s="54"/>
      <c r="DU720" s="54"/>
      <c r="DV720" s="54"/>
    </row>
    <row r="721" spans="1:126" ht="8.2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  <c r="DK721" s="54"/>
      <c r="DL721" s="54"/>
      <c r="DM721" s="54"/>
      <c r="DN721" s="54"/>
      <c r="DO721" s="54"/>
      <c r="DP721" s="54"/>
      <c r="DQ721" s="54"/>
      <c r="DR721" s="54"/>
      <c r="DS721" s="54"/>
      <c r="DT721" s="54"/>
      <c r="DU721" s="54"/>
      <c r="DV721" s="54"/>
    </row>
    <row r="722" spans="1:126" ht="8.2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  <c r="DK722" s="54"/>
      <c r="DL722" s="54"/>
      <c r="DM722" s="54"/>
      <c r="DN722" s="54"/>
      <c r="DO722" s="54"/>
      <c r="DP722" s="54"/>
      <c r="DQ722" s="54"/>
      <c r="DR722" s="54"/>
      <c r="DS722" s="54"/>
      <c r="DT722" s="54"/>
      <c r="DU722" s="54"/>
      <c r="DV722" s="54"/>
    </row>
    <row r="723" spans="1:126" ht="8.2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  <c r="DK723" s="54"/>
      <c r="DL723" s="54"/>
      <c r="DM723" s="54"/>
      <c r="DN723" s="54"/>
      <c r="DO723" s="54"/>
      <c r="DP723" s="54"/>
      <c r="DQ723" s="54"/>
      <c r="DR723" s="54"/>
      <c r="DS723" s="54"/>
      <c r="DT723" s="54"/>
      <c r="DU723" s="54"/>
      <c r="DV723" s="54"/>
    </row>
    <row r="724" spans="1:126" ht="8.2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  <c r="DK724" s="54"/>
      <c r="DL724" s="54"/>
      <c r="DM724" s="54"/>
      <c r="DN724" s="54"/>
      <c r="DO724" s="54"/>
      <c r="DP724" s="54"/>
      <c r="DQ724" s="54"/>
      <c r="DR724" s="54"/>
      <c r="DS724" s="54"/>
      <c r="DT724" s="54"/>
      <c r="DU724" s="54"/>
      <c r="DV724" s="54"/>
    </row>
    <row r="725" spans="1:126" ht="8.2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  <c r="DK725" s="54"/>
      <c r="DL725" s="54"/>
      <c r="DM725" s="54"/>
      <c r="DN725" s="54"/>
      <c r="DO725" s="54"/>
      <c r="DP725" s="54"/>
      <c r="DQ725" s="54"/>
      <c r="DR725" s="54"/>
      <c r="DS725" s="54"/>
      <c r="DT725" s="54"/>
      <c r="DU725" s="54"/>
      <c r="DV725" s="54"/>
    </row>
    <row r="726" spans="1:126" ht="8.2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  <c r="DK726" s="54"/>
      <c r="DL726" s="54"/>
      <c r="DM726" s="54"/>
      <c r="DN726" s="54"/>
      <c r="DO726" s="54"/>
      <c r="DP726" s="54"/>
      <c r="DQ726" s="54"/>
      <c r="DR726" s="54"/>
      <c r="DS726" s="54"/>
      <c r="DT726" s="54"/>
      <c r="DU726" s="54"/>
      <c r="DV726" s="54"/>
    </row>
    <row r="727" spans="1:126" ht="8.2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  <c r="DK727" s="54"/>
      <c r="DL727" s="54"/>
      <c r="DM727" s="54"/>
      <c r="DN727" s="54"/>
      <c r="DO727" s="54"/>
      <c r="DP727" s="54"/>
      <c r="DQ727" s="54"/>
      <c r="DR727" s="54"/>
      <c r="DS727" s="54"/>
      <c r="DT727" s="54"/>
      <c r="DU727" s="54"/>
      <c r="DV727" s="54"/>
    </row>
    <row r="728" spans="1:126" ht="8.2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  <c r="DK728" s="54"/>
      <c r="DL728" s="54"/>
      <c r="DM728" s="54"/>
      <c r="DN728" s="54"/>
      <c r="DO728" s="54"/>
      <c r="DP728" s="54"/>
      <c r="DQ728" s="54"/>
      <c r="DR728" s="54"/>
      <c r="DS728" s="54"/>
      <c r="DT728" s="54"/>
      <c r="DU728" s="54"/>
      <c r="DV728" s="54"/>
    </row>
    <row r="729" spans="1:126" ht="8.2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  <c r="DK729" s="54"/>
      <c r="DL729" s="54"/>
      <c r="DM729" s="54"/>
      <c r="DN729" s="54"/>
      <c r="DO729" s="54"/>
      <c r="DP729" s="54"/>
      <c r="DQ729" s="54"/>
      <c r="DR729" s="54"/>
      <c r="DS729" s="54"/>
      <c r="DT729" s="54"/>
      <c r="DU729" s="54"/>
      <c r="DV729" s="54"/>
    </row>
    <row r="730" spans="1:126" ht="8.2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  <c r="DK730" s="54"/>
      <c r="DL730" s="54"/>
      <c r="DM730" s="54"/>
      <c r="DN730" s="54"/>
      <c r="DO730" s="54"/>
      <c r="DP730" s="54"/>
      <c r="DQ730" s="54"/>
      <c r="DR730" s="54"/>
      <c r="DS730" s="54"/>
      <c r="DT730" s="54"/>
      <c r="DU730" s="54"/>
      <c r="DV730" s="54"/>
    </row>
    <row r="731" spans="1:126" ht="8.2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  <c r="DK731" s="54"/>
      <c r="DL731" s="54"/>
      <c r="DM731" s="54"/>
      <c r="DN731" s="54"/>
      <c r="DO731" s="54"/>
      <c r="DP731" s="54"/>
      <c r="DQ731" s="54"/>
      <c r="DR731" s="54"/>
      <c r="DS731" s="54"/>
      <c r="DT731" s="54"/>
      <c r="DU731" s="54"/>
      <c r="DV731" s="54"/>
    </row>
    <row r="732" spans="1:126" ht="8.2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  <c r="DK732" s="54"/>
      <c r="DL732" s="54"/>
      <c r="DM732" s="54"/>
      <c r="DN732" s="54"/>
      <c r="DO732" s="54"/>
      <c r="DP732" s="54"/>
      <c r="DQ732" s="54"/>
      <c r="DR732" s="54"/>
      <c r="DS732" s="54"/>
      <c r="DT732" s="54"/>
      <c r="DU732" s="54"/>
      <c r="DV732" s="54"/>
    </row>
    <row r="733" spans="1:126" ht="8.2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  <c r="DK733" s="54"/>
      <c r="DL733" s="54"/>
      <c r="DM733" s="54"/>
      <c r="DN733" s="54"/>
      <c r="DO733" s="54"/>
      <c r="DP733" s="54"/>
      <c r="DQ733" s="54"/>
      <c r="DR733" s="54"/>
      <c r="DS733" s="54"/>
      <c r="DT733" s="54"/>
      <c r="DU733" s="54"/>
      <c r="DV733" s="54"/>
    </row>
    <row r="734" spans="1:126" ht="8.2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  <c r="DK734" s="54"/>
      <c r="DL734" s="54"/>
      <c r="DM734" s="54"/>
      <c r="DN734" s="54"/>
      <c r="DO734" s="54"/>
      <c r="DP734" s="54"/>
      <c r="DQ734" s="54"/>
      <c r="DR734" s="54"/>
      <c r="DS734" s="54"/>
      <c r="DT734" s="54"/>
      <c r="DU734" s="54"/>
      <c r="DV734" s="54"/>
    </row>
    <row r="735" spans="1:126" ht="8.2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  <c r="DK735" s="54"/>
      <c r="DL735" s="54"/>
      <c r="DM735" s="54"/>
      <c r="DN735" s="54"/>
      <c r="DO735" s="54"/>
      <c r="DP735" s="54"/>
      <c r="DQ735" s="54"/>
      <c r="DR735" s="54"/>
      <c r="DS735" s="54"/>
      <c r="DT735" s="54"/>
      <c r="DU735" s="54"/>
      <c r="DV735" s="54"/>
    </row>
    <row r="736" spans="1:126" ht="8.2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  <c r="DK736" s="54"/>
      <c r="DL736" s="54"/>
      <c r="DM736" s="54"/>
      <c r="DN736" s="54"/>
      <c r="DO736" s="54"/>
      <c r="DP736" s="54"/>
      <c r="DQ736" s="54"/>
      <c r="DR736" s="54"/>
      <c r="DS736" s="54"/>
      <c r="DT736" s="54"/>
      <c r="DU736" s="54"/>
      <c r="DV736" s="54"/>
    </row>
    <row r="737" spans="1:126" ht="8.2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  <c r="DK737" s="54"/>
      <c r="DL737" s="54"/>
      <c r="DM737" s="54"/>
      <c r="DN737" s="54"/>
      <c r="DO737" s="54"/>
      <c r="DP737" s="54"/>
      <c r="DQ737" s="54"/>
      <c r="DR737" s="54"/>
      <c r="DS737" s="54"/>
      <c r="DT737" s="54"/>
      <c r="DU737" s="54"/>
      <c r="DV737" s="54"/>
    </row>
    <row r="738" spans="1:126" ht="8.2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  <c r="DK738" s="54"/>
      <c r="DL738" s="54"/>
      <c r="DM738" s="54"/>
      <c r="DN738" s="54"/>
      <c r="DO738" s="54"/>
      <c r="DP738" s="54"/>
      <c r="DQ738" s="54"/>
      <c r="DR738" s="54"/>
      <c r="DS738" s="54"/>
      <c r="DT738" s="54"/>
      <c r="DU738" s="54"/>
      <c r="DV738" s="54"/>
    </row>
    <row r="739" spans="1:126" ht="8.2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  <c r="DK739" s="54"/>
      <c r="DL739" s="54"/>
      <c r="DM739" s="54"/>
      <c r="DN739" s="54"/>
      <c r="DO739" s="54"/>
      <c r="DP739" s="54"/>
      <c r="DQ739" s="54"/>
      <c r="DR739" s="54"/>
      <c r="DS739" s="54"/>
      <c r="DT739" s="54"/>
      <c r="DU739" s="54"/>
      <c r="DV739" s="54"/>
    </row>
    <row r="740" spans="1:126" ht="8.2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  <c r="DK740" s="54"/>
      <c r="DL740" s="54"/>
      <c r="DM740" s="54"/>
      <c r="DN740" s="54"/>
      <c r="DO740" s="54"/>
      <c r="DP740" s="54"/>
      <c r="DQ740" s="54"/>
      <c r="DR740" s="54"/>
      <c r="DS740" s="54"/>
      <c r="DT740" s="54"/>
      <c r="DU740" s="54"/>
      <c r="DV740" s="54"/>
    </row>
    <row r="741" spans="1:126" ht="8.2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  <c r="DK741" s="54"/>
      <c r="DL741" s="54"/>
      <c r="DM741" s="54"/>
      <c r="DN741" s="54"/>
      <c r="DO741" s="54"/>
      <c r="DP741" s="54"/>
      <c r="DQ741" s="54"/>
      <c r="DR741" s="54"/>
      <c r="DS741" s="54"/>
      <c r="DT741" s="54"/>
      <c r="DU741" s="54"/>
      <c r="DV741" s="54"/>
    </row>
    <row r="742" spans="1:126" ht="8.2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  <c r="DK742" s="54"/>
      <c r="DL742" s="54"/>
      <c r="DM742" s="54"/>
      <c r="DN742" s="54"/>
      <c r="DO742" s="54"/>
      <c r="DP742" s="54"/>
      <c r="DQ742" s="54"/>
      <c r="DR742" s="54"/>
      <c r="DS742" s="54"/>
      <c r="DT742" s="54"/>
      <c r="DU742" s="54"/>
      <c r="DV742" s="54"/>
    </row>
    <row r="743" spans="1:126" ht="8.2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  <c r="DK743" s="54"/>
      <c r="DL743" s="54"/>
      <c r="DM743" s="54"/>
      <c r="DN743" s="54"/>
      <c r="DO743" s="54"/>
      <c r="DP743" s="54"/>
      <c r="DQ743" s="54"/>
      <c r="DR743" s="54"/>
      <c r="DS743" s="54"/>
      <c r="DT743" s="54"/>
      <c r="DU743" s="54"/>
      <c r="DV743" s="54"/>
    </row>
    <row r="744" spans="1:126" ht="8.2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  <c r="DK744" s="54"/>
      <c r="DL744" s="54"/>
      <c r="DM744" s="54"/>
      <c r="DN744" s="54"/>
      <c r="DO744" s="54"/>
      <c r="DP744" s="54"/>
      <c r="DQ744" s="54"/>
      <c r="DR744" s="54"/>
      <c r="DS744" s="54"/>
      <c r="DT744" s="54"/>
      <c r="DU744" s="54"/>
      <c r="DV744" s="54"/>
    </row>
    <row r="745" spans="1:126" ht="8.2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  <c r="DK745" s="54"/>
      <c r="DL745" s="54"/>
      <c r="DM745" s="54"/>
      <c r="DN745" s="54"/>
      <c r="DO745" s="54"/>
      <c r="DP745" s="54"/>
      <c r="DQ745" s="54"/>
      <c r="DR745" s="54"/>
      <c r="DS745" s="54"/>
      <c r="DT745" s="54"/>
      <c r="DU745" s="54"/>
      <c r="DV745" s="54"/>
    </row>
    <row r="746" spans="1:126" ht="8.2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  <c r="DK746" s="54"/>
      <c r="DL746" s="54"/>
      <c r="DM746" s="54"/>
      <c r="DN746" s="54"/>
      <c r="DO746" s="54"/>
      <c r="DP746" s="54"/>
      <c r="DQ746" s="54"/>
      <c r="DR746" s="54"/>
      <c r="DS746" s="54"/>
      <c r="DT746" s="54"/>
      <c r="DU746" s="54"/>
      <c r="DV746" s="54"/>
    </row>
    <row r="747" spans="1:126" ht="8.2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  <c r="DK747" s="54"/>
      <c r="DL747" s="54"/>
      <c r="DM747" s="54"/>
      <c r="DN747" s="54"/>
      <c r="DO747" s="54"/>
      <c r="DP747" s="54"/>
      <c r="DQ747" s="54"/>
      <c r="DR747" s="54"/>
      <c r="DS747" s="54"/>
      <c r="DT747" s="54"/>
      <c r="DU747" s="54"/>
      <c r="DV747" s="54"/>
    </row>
    <row r="748" spans="1:126" ht="8.2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  <c r="DK748" s="54"/>
      <c r="DL748" s="54"/>
      <c r="DM748" s="54"/>
      <c r="DN748" s="54"/>
      <c r="DO748" s="54"/>
      <c r="DP748" s="54"/>
      <c r="DQ748" s="54"/>
      <c r="DR748" s="54"/>
      <c r="DS748" s="54"/>
      <c r="DT748" s="54"/>
      <c r="DU748" s="54"/>
      <c r="DV748" s="54"/>
    </row>
    <row r="749" spans="1:126" ht="8.2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  <c r="DK749" s="54"/>
      <c r="DL749" s="54"/>
      <c r="DM749" s="54"/>
      <c r="DN749" s="54"/>
      <c r="DO749" s="54"/>
      <c r="DP749" s="54"/>
      <c r="DQ749" s="54"/>
      <c r="DR749" s="54"/>
      <c r="DS749" s="54"/>
      <c r="DT749" s="54"/>
      <c r="DU749" s="54"/>
      <c r="DV749" s="54"/>
    </row>
    <row r="750" spans="1:126" ht="8.2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  <c r="DK750" s="54"/>
      <c r="DL750" s="54"/>
      <c r="DM750" s="54"/>
      <c r="DN750" s="54"/>
      <c r="DO750" s="54"/>
      <c r="DP750" s="54"/>
      <c r="DQ750" s="54"/>
      <c r="DR750" s="54"/>
      <c r="DS750" s="54"/>
      <c r="DT750" s="54"/>
      <c r="DU750" s="54"/>
      <c r="DV750" s="54"/>
    </row>
    <row r="751" spans="1:126" ht="8.2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  <c r="DK751" s="54"/>
      <c r="DL751" s="54"/>
      <c r="DM751" s="54"/>
      <c r="DN751" s="54"/>
      <c r="DO751" s="54"/>
      <c r="DP751" s="54"/>
      <c r="DQ751" s="54"/>
      <c r="DR751" s="54"/>
      <c r="DS751" s="54"/>
      <c r="DT751" s="54"/>
      <c r="DU751" s="54"/>
      <c r="DV751" s="54"/>
    </row>
    <row r="752" spans="1:126" ht="8.2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  <c r="DK752" s="54"/>
      <c r="DL752" s="54"/>
      <c r="DM752" s="54"/>
      <c r="DN752" s="54"/>
      <c r="DO752" s="54"/>
      <c r="DP752" s="54"/>
      <c r="DQ752" s="54"/>
      <c r="DR752" s="54"/>
      <c r="DS752" s="54"/>
      <c r="DT752" s="54"/>
      <c r="DU752" s="54"/>
      <c r="DV752" s="54"/>
    </row>
    <row r="753" spans="1:126" ht="8.2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  <c r="DK753" s="54"/>
      <c r="DL753" s="54"/>
      <c r="DM753" s="54"/>
      <c r="DN753" s="54"/>
      <c r="DO753" s="54"/>
      <c r="DP753" s="54"/>
      <c r="DQ753" s="54"/>
      <c r="DR753" s="54"/>
      <c r="DS753" s="54"/>
      <c r="DT753" s="54"/>
      <c r="DU753" s="54"/>
      <c r="DV753" s="54"/>
    </row>
    <row r="754" spans="1:126" ht="8.2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  <c r="DK754" s="54"/>
      <c r="DL754" s="54"/>
      <c r="DM754" s="54"/>
      <c r="DN754" s="54"/>
      <c r="DO754" s="54"/>
      <c r="DP754" s="54"/>
      <c r="DQ754" s="54"/>
      <c r="DR754" s="54"/>
      <c r="DS754" s="54"/>
      <c r="DT754" s="54"/>
      <c r="DU754" s="54"/>
      <c r="DV754" s="54"/>
    </row>
    <row r="755" spans="1:126" ht="8.2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  <c r="DK755" s="54"/>
      <c r="DL755" s="54"/>
      <c r="DM755" s="54"/>
      <c r="DN755" s="54"/>
      <c r="DO755" s="54"/>
      <c r="DP755" s="54"/>
      <c r="DQ755" s="54"/>
      <c r="DR755" s="54"/>
      <c r="DS755" s="54"/>
      <c r="DT755" s="54"/>
      <c r="DU755" s="54"/>
      <c r="DV755" s="54"/>
    </row>
    <row r="756" spans="1:126" ht="8.2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  <c r="DK756" s="54"/>
      <c r="DL756" s="54"/>
      <c r="DM756" s="54"/>
      <c r="DN756" s="54"/>
      <c r="DO756" s="54"/>
      <c r="DP756" s="54"/>
      <c r="DQ756" s="54"/>
      <c r="DR756" s="54"/>
      <c r="DS756" s="54"/>
      <c r="DT756" s="54"/>
      <c r="DU756" s="54"/>
      <c r="DV756" s="54"/>
    </row>
    <row r="757" spans="1:126" ht="8.2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  <c r="DK757" s="54"/>
      <c r="DL757" s="54"/>
      <c r="DM757" s="54"/>
      <c r="DN757" s="54"/>
      <c r="DO757" s="54"/>
      <c r="DP757" s="54"/>
      <c r="DQ757" s="54"/>
      <c r="DR757" s="54"/>
      <c r="DS757" s="54"/>
      <c r="DT757" s="54"/>
      <c r="DU757" s="54"/>
      <c r="DV757" s="54"/>
    </row>
    <row r="758" spans="1:126" ht="8.2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  <c r="DK758" s="54"/>
      <c r="DL758" s="54"/>
      <c r="DM758" s="54"/>
      <c r="DN758" s="54"/>
      <c r="DO758" s="54"/>
      <c r="DP758" s="54"/>
      <c r="DQ758" s="54"/>
      <c r="DR758" s="54"/>
      <c r="DS758" s="54"/>
      <c r="DT758" s="54"/>
      <c r="DU758" s="54"/>
      <c r="DV758" s="54"/>
    </row>
    <row r="759" spans="1:126" ht="8.2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  <c r="DK759" s="54"/>
      <c r="DL759" s="54"/>
      <c r="DM759" s="54"/>
      <c r="DN759" s="54"/>
      <c r="DO759" s="54"/>
      <c r="DP759" s="54"/>
      <c r="DQ759" s="54"/>
      <c r="DR759" s="54"/>
      <c r="DS759" s="54"/>
      <c r="DT759" s="54"/>
      <c r="DU759" s="54"/>
      <c r="DV759" s="54"/>
    </row>
    <row r="760" spans="1:126" ht="8.2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  <c r="DK760" s="54"/>
      <c r="DL760" s="54"/>
      <c r="DM760" s="54"/>
      <c r="DN760" s="54"/>
      <c r="DO760" s="54"/>
      <c r="DP760" s="54"/>
      <c r="DQ760" s="54"/>
      <c r="DR760" s="54"/>
      <c r="DS760" s="54"/>
      <c r="DT760" s="54"/>
      <c r="DU760" s="54"/>
      <c r="DV760" s="54"/>
    </row>
    <row r="761" spans="1:126" ht="8.2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  <c r="DK761" s="54"/>
      <c r="DL761" s="54"/>
      <c r="DM761" s="54"/>
      <c r="DN761" s="54"/>
      <c r="DO761" s="54"/>
      <c r="DP761" s="54"/>
      <c r="DQ761" s="54"/>
      <c r="DR761" s="54"/>
      <c r="DS761" s="54"/>
      <c r="DT761" s="54"/>
      <c r="DU761" s="54"/>
      <c r="DV761" s="54"/>
    </row>
    <row r="762" spans="1:126" ht="8.2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  <c r="DK762" s="54"/>
      <c r="DL762" s="54"/>
      <c r="DM762" s="54"/>
      <c r="DN762" s="54"/>
      <c r="DO762" s="54"/>
      <c r="DP762" s="54"/>
      <c r="DQ762" s="54"/>
      <c r="DR762" s="54"/>
      <c r="DS762" s="54"/>
      <c r="DT762" s="54"/>
      <c r="DU762" s="54"/>
      <c r="DV762" s="54"/>
    </row>
    <row r="763" spans="1:126" ht="8.2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  <c r="DK763" s="54"/>
      <c r="DL763" s="54"/>
      <c r="DM763" s="54"/>
      <c r="DN763" s="54"/>
      <c r="DO763" s="54"/>
      <c r="DP763" s="54"/>
      <c r="DQ763" s="54"/>
      <c r="DR763" s="54"/>
      <c r="DS763" s="54"/>
      <c r="DT763" s="54"/>
      <c r="DU763" s="54"/>
      <c r="DV763" s="54"/>
    </row>
    <row r="764" spans="1:126" ht="8.2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  <c r="DK764" s="54"/>
      <c r="DL764" s="54"/>
      <c r="DM764" s="54"/>
      <c r="DN764" s="54"/>
      <c r="DO764" s="54"/>
      <c r="DP764" s="54"/>
      <c r="DQ764" s="54"/>
      <c r="DR764" s="54"/>
      <c r="DS764" s="54"/>
      <c r="DT764" s="54"/>
      <c r="DU764" s="54"/>
      <c r="DV764" s="54"/>
    </row>
    <row r="765" spans="1:126" ht="8.2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  <c r="DK765" s="54"/>
      <c r="DL765" s="54"/>
      <c r="DM765" s="54"/>
      <c r="DN765" s="54"/>
      <c r="DO765" s="54"/>
      <c r="DP765" s="54"/>
      <c r="DQ765" s="54"/>
      <c r="DR765" s="54"/>
      <c r="DS765" s="54"/>
      <c r="DT765" s="54"/>
      <c r="DU765" s="54"/>
      <c r="DV765" s="54"/>
    </row>
    <row r="766" spans="1:126" ht="8.2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  <c r="DK766" s="54"/>
      <c r="DL766" s="54"/>
      <c r="DM766" s="54"/>
      <c r="DN766" s="54"/>
      <c r="DO766" s="54"/>
      <c r="DP766" s="54"/>
      <c r="DQ766" s="54"/>
      <c r="DR766" s="54"/>
      <c r="DS766" s="54"/>
      <c r="DT766" s="54"/>
      <c r="DU766" s="54"/>
      <c r="DV766" s="54"/>
    </row>
    <row r="767" spans="1:126" ht="8.2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  <c r="DK767" s="54"/>
      <c r="DL767" s="54"/>
      <c r="DM767" s="54"/>
      <c r="DN767" s="54"/>
      <c r="DO767" s="54"/>
      <c r="DP767" s="54"/>
      <c r="DQ767" s="54"/>
      <c r="DR767" s="54"/>
      <c r="DS767" s="54"/>
      <c r="DT767" s="54"/>
      <c r="DU767" s="54"/>
      <c r="DV767" s="54"/>
    </row>
    <row r="768" spans="1:126" ht="8.2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  <c r="DK768" s="54"/>
      <c r="DL768" s="54"/>
      <c r="DM768" s="54"/>
      <c r="DN768" s="54"/>
      <c r="DO768" s="54"/>
      <c r="DP768" s="54"/>
      <c r="DQ768" s="54"/>
      <c r="DR768" s="54"/>
      <c r="DS768" s="54"/>
      <c r="DT768" s="54"/>
      <c r="DU768" s="54"/>
      <c r="DV768" s="54"/>
    </row>
    <row r="769" spans="1:126" ht="8.2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  <c r="DK769" s="54"/>
      <c r="DL769" s="54"/>
      <c r="DM769" s="54"/>
      <c r="DN769" s="54"/>
      <c r="DO769" s="54"/>
      <c r="DP769" s="54"/>
      <c r="DQ769" s="54"/>
      <c r="DR769" s="54"/>
      <c r="DS769" s="54"/>
      <c r="DT769" s="54"/>
      <c r="DU769" s="54"/>
      <c r="DV769" s="54"/>
    </row>
    <row r="770" spans="1:126" ht="8.2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  <c r="DK770" s="54"/>
      <c r="DL770" s="54"/>
      <c r="DM770" s="54"/>
      <c r="DN770" s="54"/>
      <c r="DO770" s="54"/>
      <c r="DP770" s="54"/>
      <c r="DQ770" s="54"/>
      <c r="DR770" s="54"/>
      <c r="DS770" s="54"/>
      <c r="DT770" s="54"/>
      <c r="DU770" s="54"/>
      <c r="DV770" s="54"/>
    </row>
    <row r="771" spans="1:126" ht="8.2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  <c r="DK771" s="54"/>
      <c r="DL771" s="54"/>
      <c r="DM771" s="54"/>
      <c r="DN771" s="54"/>
      <c r="DO771" s="54"/>
      <c r="DP771" s="54"/>
      <c r="DQ771" s="54"/>
      <c r="DR771" s="54"/>
      <c r="DS771" s="54"/>
      <c r="DT771" s="54"/>
      <c r="DU771" s="54"/>
      <c r="DV771" s="54"/>
    </row>
    <row r="772" spans="1:126" ht="8.2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  <c r="DK772" s="54"/>
      <c r="DL772" s="54"/>
      <c r="DM772" s="54"/>
      <c r="DN772" s="54"/>
      <c r="DO772" s="54"/>
      <c r="DP772" s="54"/>
      <c r="DQ772" s="54"/>
      <c r="DR772" s="54"/>
      <c r="DS772" s="54"/>
      <c r="DT772" s="54"/>
      <c r="DU772" s="54"/>
      <c r="DV772" s="54"/>
    </row>
    <row r="773" spans="1:126" ht="8.2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  <c r="DK773" s="54"/>
      <c r="DL773" s="54"/>
      <c r="DM773" s="54"/>
      <c r="DN773" s="54"/>
      <c r="DO773" s="54"/>
      <c r="DP773" s="54"/>
      <c r="DQ773" s="54"/>
      <c r="DR773" s="54"/>
      <c r="DS773" s="54"/>
      <c r="DT773" s="54"/>
      <c r="DU773" s="54"/>
      <c r="DV773" s="54"/>
    </row>
    <row r="774" spans="1:126" ht="8.2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  <c r="DK774" s="54"/>
      <c r="DL774" s="54"/>
      <c r="DM774" s="54"/>
      <c r="DN774" s="54"/>
      <c r="DO774" s="54"/>
      <c r="DP774" s="54"/>
      <c r="DQ774" s="54"/>
      <c r="DR774" s="54"/>
      <c r="DS774" s="54"/>
      <c r="DT774" s="54"/>
      <c r="DU774" s="54"/>
      <c r="DV774" s="54"/>
    </row>
    <row r="775" spans="1:126" ht="8.2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  <c r="DK775" s="54"/>
      <c r="DL775" s="54"/>
      <c r="DM775" s="54"/>
      <c r="DN775" s="54"/>
      <c r="DO775" s="54"/>
      <c r="DP775" s="54"/>
      <c r="DQ775" s="54"/>
      <c r="DR775" s="54"/>
      <c r="DS775" s="54"/>
      <c r="DT775" s="54"/>
      <c r="DU775" s="54"/>
      <c r="DV775" s="54"/>
    </row>
    <row r="776" spans="1:126" ht="8.2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  <c r="DK776" s="54"/>
      <c r="DL776" s="54"/>
      <c r="DM776" s="54"/>
      <c r="DN776" s="54"/>
      <c r="DO776" s="54"/>
      <c r="DP776" s="54"/>
      <c r="DQ776" s="54"/>
      <c r="DR776" s="54"/>
      <c r="DS776" s="54"/>
      <c r="DT776" s="54"/>
      <c r="DU776" s="54"/>
      <c r="DV776" s="54"/>
    </row>
    <row r="777" spans="1:126" ht="8.2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  <c r="DK777" s="54"/>
      <c r="DL777" s="54"/>
      <c r="DM777" s="54"/>
      <c r="DN777" s="54"/>
      <c r="DO777" s="54"/>
      <c r="DP777" s="54"/>
      <c r="DQ777" s="54"/>
      <c r="DR777" s="54"/>
      <c r="DS777" s="54"/>
      <c r="DT777" s="54"/>
      <c r="DU777" s="54"/>
      <c r="DV777" s="54"/>
    </row>
    <row r="778" spans="1:126" ht="8.2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  <c r="DK778" s="54"/>
      <c r="DL778" s="54"/>
      <c r="DM778" s="54"/>
      <c r="DN778" s="54"/>
      <c r="DO778" s="54"/>
      <c r="DP778" s="54"/>
      <c r="DQ778" s="54"/>
      <c r="DR778" s="54"/>
      <c r="DS778" s="54"/>
      <c r="DT778" s="54"/>
      <c r="DU778" s="54"/>
      <c r="DV778" s="54"/>
    </row>
    <row r="779" spans="1:126" ht="8.2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  <c r="DK779" s="54"/>
      <c r="DL779" s="54"/>
      <c r="DM779" s="54"/>
      <c r="DN779" s="54"/>
      <c r="DO779" s="54"/>
      <c r="DP779" s="54"/>
      <c r="DQ779" s="54"/>
      <c r="DR779" s="54"/>
      <c r="DS779" s="54"/>
      <c r="DT779" s="54"/>
      <c r="DU779" s="54"/>
      <c r="DV779" s="54"/>
    </row>
    <row r="780" spans="1:126" ht="8.2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  <c r="DK780" s="54"/>
      <c r="DL780" s="54"/>
      <c r="DM780" s="54"/>
      <c r="DN780" s="54"/>
      <c r="DO780" s="54"/>
      <c r="DP780" s="54"/>
      <c r="DQ780" s="54"/>
      <c r="DR780" s="54"/>
      <c r="DS780" s="54"/>
      <c r="DT780" s="54"/>
      <c r="DU780" s="54"/>
      <c r="DV780" s="54"/>
    </row>
    <row r="781" spans="1:126" ht="8.2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  <c r="DK781" s="54"/>
      <c r="DL781" s="54"/>
      <c r="DM781" s="54"/>
      <c r="DN781" s="54"/>
      <c r="DO781" s="54"/>
      <c r="DP781" s="54"/>
      <c r="DQ781" s="54"/>
      <c r="DR781" s="54"/>
      <c r="DS781" s="54"/>
      <c r="DT781" s="54"/>
      <c r="DU781" s="54"/>
      <c r="DV781" s="54"/>
    </row>
    <row r="782" spans="1:126" ht="8.2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  <c r="DK782" s="54"/>
      <c r="DL782" s="54"/>
      <c r="DM782" s="54"/>
      <c r="DN782" s="54"/>
      <c r="DO782" s="54"/>
      <c r="DP782" s="54"/>
      <c r="DQ782" s="54"/>
      <c r="DR782" s="54"/>
      <c r="DS782" s="54"/>
      <c r="DT782" s="54"/>
      <c r="DU782" s="54"/>
      <c r="DV782" s="54"/>
    </row>
    <row r="783" spans="1:126" ht="8.2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  <c r="DK783" s="54"/>
      <c r="DL783" s="54"/>
      <c r="DM783" s="54"/>
      <c r="DN783" s="54"/>
      <c r="DO783" s="54"/>
      <c r="DP783" s="54"/>
      <c r="DQ783" s="54"/>
      <c r="DR783" s="54"/>
      <c r="DS783" s="54"/>
      <c r="DT783" s="54"/>
      <c r="DU783" s="54"/>
      <c r="DV783" s="54"/>
    </row>
    <row r="784" spans="1:126" ht="8.2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  <c r="DK784" s="54"/>
      <c r="DL784" s="54"/>
      <c r="DM784" s="54"/>
      <c r="DN784" s="54"/>
      <c r="DO784" s="54"/>
      <c r="DP784" s="54"/>
      <c r="DQ784" s="54"/>
      <c r="DR784" s="54"/>
      <c r="DS784" s="54"/>
      <c r="DT784" s="54"/>
      <c r="DU784" s="54"/>
      <c r="DV784" s="54"/>
    </row>
    <row r="785" spans="1:126" ht="8.2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  <c r="DK785" s="54"/>
      <c r="DL785" s="54"/>
      <c r="DM785" s="54"/>
      <c r="DN785" s="54"/>
      <c r="DO785" s="54"/>
      <c r="DP785" s="54"/>
      <c r="DQ785" s="54"/>
      <c r="DR785" s="54"/>
      <c r="DS785" s="54"/>
      <c r="DT785" s="54"/>
      <c r="DU785" s="54"/>
      <c r="DV785" s="54"/>
    </row>
    <row r="786" spans="1:126" ht="8.2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  <c r="DK786" s="54"/>
      <c r="DL786" s="54"/>
      <c r="DM786" s="54"/>
      <c r="DN786" s="54"/>
      <c r="DO786" s="54"/>
      <c r="DP786" s="54"/>
      <c r="DQ786" s="54"/>
      <c r="DR786" s="54"/>
      <c r="DS786" s="54"/>
      <c r="DT786" s="54"/>
      <c r="DU786" s="54"/>
      <c r="DV786" s="54"/>
    </row>
    <row r="787" spans="1:126" ht="8.2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  <c r="DK787" s="54"/>
      <c r="DL787" s="54"/>
      <c r="DM787" s="54"/>
      <c r="DN787" s="54"/>
      <c r="DO787" s="54"/>
      <c r="DP787" s="54"/>
      <c r="DQ787" s="54"/>
      <c r="DR787" s="54"/>
      <c r="DS787" s="54"/>
      <c r="DT787" s="54"/>
      <c r="DU787" s="54"/>
      <c r="DV787" s="54"/>
    </row>
    <row r="788" spans="1:126" ht="8.2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  <c r="DK788" s="54"/>
      <c r="DL788" s="54"/>
      <c r="DM788" s="54"/>
      <c r="DN788" s="54"/>
      <c r="DO788" s="54"/>
      <c r="DP788" s="54"/>
      <c r="DQ788" s="54"/>
      <c r="DR788" s="54"/>
      <c r="DS788" s="54"/>
      <c r="DT788" s="54"/>
      <c r="DU788" s="54"/>
      <c r="DV788" s="54"/>
    </row>
    <row r="789" spans="1:126" ht="8.2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  <c r="DK789" s="54"/>
      <c r="DL789" s="54"/>
      <c r="DM789" s="54"/>
      <c r="DN789" s="54"/>
      <c r="DO789" s="54"/>
      <c r="DP789" s="54"/>
      <c r="DQ789" s="54"/>
      <c r="DR789" s="54"/>
      <c r="DS789" s="54"/>
      <c r="DT789" s="54"/>
      <c r="DU789" s="54"/>
      <c r="DV789" s="54"/>
    </row>
    <row r="790" spans="1:126" ht="8.2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  <c r="DK790" s="54"/>
      <c r="DL790" s="54"/>
      <c r="DM790" s="54"/>
      <c r="DN790" s="54"/>
      <c r="DO790" s="54"/>
      <c r="DP790" s="54"/>
      <c r="DQ790" s="54"/>
      <c r="DR790" s="54"/>
      <c r="DS790" s="54"/>
      <c r="DT790" s="54"/>
      <c r="DU790" s="54"/>
      <c r="DV790" s="54"/>
    </row>
    <row r="791" spans="1:126" ht="8.2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  <c r="DK791" s="54"/>
      <c r="DL791" s="54"/>
      <c r="DM791" s="54"/>
      <c r="DN791" s="54"/>
      <c r="DO791" s="54"/>
      <c r="DP791" s="54"/>
      <c r="DQ791" s="54"/>
      <c r="DR791" s="54"/>
      <c r="DS791" s="54"/>
      <c r="DT791" s="54"/>
      <c r="DU791" s="54"/>
      <c r="DV791" s="54"/>
    </row>
    <row r="792" spans="1:126" ht="8.2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  <c r="DK792" s="54"/>
      <c r="DL792" s="54"/>
      <c r="DM792" s="54"/>
      <c r="DN792" s="54"/>
      <c r="DO792" s="54"/>
      <c r="DP792" s="54"/>
      <c r="DQ792" s="54"/>
      <c r="DR792" s="54"/>
      <c r="DS792" s="54"/>
      <c r="DT792" s="54"/>
      <c r="DU792" s="54"/>
      <c r="DV792" s="54"/>
    </row>
    <row r="793" spans="1:126" ht="8.2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  <c r="DK793" s="54"/>
      <c r="DL793" s="54"/>
      <c r="DM793" s="54"/>
      <c r="DN793" s="54"/>
      <c r="DO793" s="54"/>
      <c r="DP793" s="54"/>
      <c r="DQ793" s="54"/>
      <c r="DR793" s="54"/>
      <c r="DS793" s="54"/>
      <c r="DT793" s="54"/>
      <c r="DU793" s="54"/>
      <c r="DV793" s="54"/>
    </row>
    <row r="794" spans="1:126" ht="8.2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  <c r="DK794" s="54"/>
      <c r="DL794" s="54"/>
      <c r="DM794" s="54"/>
      <c r="DN794" s="54"/>
      <c r="DO794" s="54"/>
      <c r="DP794" s="54"/>
      <c r="DQ794" s="54"/>
      <c r="DR794" s="54"/>
      <c r="DS794" s="54"/>
      <c r="DT794" s="54"/>
      <c r="DU794" s="54"/>
      <c r="DV794" s="54"/>
    </row>
    <row r="795" spans="1:126" ht="8.2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  <c r="DK795" s="54"/>
      <c r="DL795" s="54"/>
      <c r="DM795" s="54"/>
      <c r="DN795" s="54"/>
      <c r="DO795" s="54"/>
      <c r="DP795" s="54"/>
      <c r="DQ795" s="54"/>
      <c r="DR795" s="54"/>
      <c r="DS795" s="54"/>
      <c r="DT795" s="54"/>
      <c r="DU795" s="54"/>
      <c r="DV795" s="54"/>
    </row>
    <row r="796" spans="1:126" ht="8.2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  <c r="DK796" s="54"/>
      <c r="DL796" s="54"/>
      <c r="DM796" s="54"/>
      <c r="DN796" s="54"/>
      <c r="DO796" s="54"/>
      <c r="DP796" s="54"/>
      <c r="DQ796" s="54"/>
      <c r="DR796" s="54"/>
      <c r="DS796" s="54"/>
      <c r="DT796" s="54"/>
      <c r="DU796" s="54"/>
      <c r="DV796" s="54"/>
    </row>
    <row r="797" spans="1:126" ht="8.2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  <c r="DK797" s="54"/>
      <c r="DL797" s="54"/>
      <c r="DM797" s="54"/>
      <c r="DN797" s="54"/>
      <c r="DO797" s="54"/>
      <c r="DP797" s="54"/>
      <c r="DQ797" s="54"/>
      <c r="DR797" s="54"/>
      <c r="DS797" s="54"/>
      <c r="DT797" s="54"/>
      <c r="DU797" s="54"/>
      <c r="DV797" s="54"/>
    </row>
    <row r="798" spans="1:126" ht="8.2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  <c r="DK798" s="54"/>
      <c r="DL798" s="54"/>
      <c r="DM798" s="54"/>
      <c r="DN798" s="54"/>
      <c r="DO798" s="54"/>
      <c r="DP798" s="54"/>
      <c r="DQ798" s="54"/>
      <c r="DR798" s="54"/>
      <c r="DS798" s="54"/>
      <c r="DT798" s="54"/>
      <c r="DU798" s="54"/>
      <c r="DV798" s="54"/>
    </row>
    <row r="799" spans="1:126" ht="8.2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  <c r="DK799" s="54"/>
      <c r="DL799" s="54"/>
      <c r="DM799" s="54"/>
      <c r="DN799" s="54"/>
      <c r="DO799" s="54"/>
      <c r="DP799" s="54"/>
      <c r="DQ799" s="54"/>
      <c r="DR799" s="54"/>
      <c r="DS799" s="54"/>
      <c r="DT799" s="54"/>
      <c r="DU799" s="54"/>
      <c r="DV799" s="54"/>
    </row>
    <row r="800" spans="1:126" ht="8.2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  <c r="DK800" s="54"/>
      <c r="DL800" s="54"/>
      <c r="DM800" s="54"/>
      <c r="DN800" s="54"/>
      <c r="DO800" s="54"/>
      <c r="DP800" s="54"/>
      <c r="DQ800" s="54"/>
      <c r="DR800" s="54"/>
      <c r="DS800" s="54"/>
      <c r="DT800" s="54"/>
      <c r="DU800" s="54"/>
      <c r="DV800" s="54"/>
    </row>
    <row r="801" spans="1:126" ht="8.2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  <c r="DK801" s="54"/>
      <c r="DL801" s="54"/>
      <c r="DM801" s="54"/>
      <c r="DN801" s="54"/>
      <c r="DO801" s="54"/>
      <c r="DP801" s="54"/>
      <c r="DQ801" s="54"/>
      <c r="DR801" s="54"/>
      <c r="DS801" s="54"/>
      <c r="DT801" s="54"/>
      <c r="DU801" s="54"/>
      <c r="DV801" s="54"/>
    </row>
    <row r="802" spans="1:126" ht="8.2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  <c r="DK802" s="54"/>
      <c r="DL802" s="54"/>
      <c r="DM802" s="54"/>
      <c r="DN802" s="54"/>
      <c r="DO802" s="54"/>
      <c r="DP802" s="54"/>
      <c r="DQ802" s="54"/>
      <c r="DR802" s="54"/>
      <c r="DS802" s="54"/>
      <c r="DT802" s="54"/>
      <c r="DU802" s="54"/>
      <c r="DV802" s="54"/>
    </row>
    <row r="803" spans="1:126" ht="8.2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  <c r="DK803" s="54"/>
      <c r="DL803" s="54"/>
      <c r="DM803" s="54"/>
      <c r="DN803" s="54"/>
      <c r="DO803" s="54"/>
      <c r="DP803" s="54"/>
      <c r="DQ803" s="54"/>
      <c r="DR803" s="54"/>
      <c r="DS803" s="54"/>
      <c r="DT803" s="54"/>
      <c r="DU803" s="54"/>
      <c r="DV803" s="54"/>
    </row>
    <row r="804" spans="1:126" ht="8.2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  <c r="DK804" s="54"/>
      <c r="DL804" s="54"/>
      <c r="DM804" s="54"/>
      <c r="DN804" s="54"/>
      <c r="DO804" s="54"/>
      <c r="DP804" s="54"/>
      <c r="DQ804" s="54"/>
      <c r="DR804" s="54"/>
      <c r="DS804" s="54"/>
      <c r="DT804" s="54"/>
      <c r="DU804" s="54"/>
      <c r="DV804" s="54"/>
    </row>
    <row r="805" spans="1:126" ht="8.2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  <c r="DK805" s="54"/>
      <c r="DL805" s="54"/>
      <c r="DM805" s="54"/>
      <c r="DN805" s="54"/>
      <c r="DO805" s="54"/>
      <c r="DP805" s="54"/>
      <c r="DQ805" s="54"/>
      <c r="DR805" s="54"/>
      <c r="DS805" s="54"/>
      <c r="DT805" s="54"/>
      <c r="DU805" s="54"/>
      <c r="DV805" s="54"/>
    </row>
    <row r="806" spans="1:126" ht="8.2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  <c r="DK806" s="54"/>
      <c r="DL806" s="54"/>
      <c r="DM806" s="54"/>
      <c r="DN806" s="54"/>
      <c r="DO806" s="54"/>
      <c r="DP806" s="54"/>
      <c r="DQ806" s="54"/>
      <c r="DR806" s="54"/>
      <c r="DS806" s="54"/>
      <c r="DT806" s="54"/>
      <c r="DU806" s="54"/>
      <c r="DV806" s="54"/>
    </row>
    <row r="807" spans="1:126" ht="8.2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  <c r="DK807" s="54"/>
      <c r="DL807" s="54"/>
      <c r="DM807" s="54"/>
      <c r="DN807" s="54"/>
      <c r="DO807" s="54"/>
      <c r="DP807" s="54"/>
      <c r="DQ807" s="54"/>
      <c r="DR807" s="54"/>
      <c r="DS807" s="54"/>
      <c r="DT807" s="54"/>
      <c r="DU807" s="54"/>
      <c r="DV807" s="54"/>
    </row>
    <row r="808" spans="1:126" ht="8.2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  <c r="DK808" s="54"/>
      <c r="DL808" s="54"/>
      <c r="DM808" s="54"/>
      <c r="DN808" s="54"/>
      <c r="DO808" s="54"/>
      <c r="DP808" s="54"/>
      <c r="DQ808" s="54"/>
      <c r="DR808" s="54"/>
      <c r="DS808" s="54"/>
      <c r="DT808" s="54"/>
      <c r="DU808" s="54"/>
      <c r="DV808" s="54"/>
    </row>
    <row r="809" spans="1:126" ht="8.2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  <c r="DK809" s="54"/>
      <c r="DL809" s="54"/>
      <c r="DM809" s="54"/>
      <c r="DN809" s="54"/>
      <c r="DO809" s="54"/>
      <c r="DP809" s="54"/>
      <c r="DQ809" s="54"/>
      <c r="DR809" s="54"/>
      <c r="DS809" s="54"/>
      <c r="DT809" s="54"/>
      <c r="DU809" s="54"/>
      <c r="DV809" s="54"/>
    </row>
    <row r="810" spans="1:126" ht="8.2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  <c r="DK810" s="54"/>
      <c r="DL810" s="54"/>
      <c r="DM810" s="54"/>
      <c r="DN810" s="54"/>
      <c r="DO810" s="54"/>
      <c r="DP810" s="54"/>
      <c r="DQ810" s="54"/>
      <c r="DR810" s="54"/>
      <c r="DS810" s="54"/>
      <c r="DT810" s="54"/>
      <c r="DU810" s="54"/>
      <c r="DV810" s="54"/>
    </row>
    <row r="811" spans="1:126" ht="8.2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  <c r="DK811" s="54"/>
      <c r="DL811" s="54"/>
      <c r="DM811" s="54"/>
      <c r="DN811" s="54"/>
      <c r="DO811" s="54"/>
      <c r="DP811" s="54"/>
      <c r="DQ811" s="54"/>
      <c r="DR811" s="54"/>
      <c r="DS811" s="54"/>
      <c r="DT811" s="54"/>
      <c r="DU811" s="54"/>
      <c r="DV811" s="54"/>
    </row>
    <row r="812" spans="1:126" ht="8.2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  <c r="DK812" s="54"/>
      <c r="DL812" s="54"/>
      <c r="DM812" s="54"/>
      <c r="DN812" s="54"/>
      <c r="DO812" s="54"/>
      <c r="DP812" s="54"/>
      <c r="DQ812" s="54"/>
      <c r="DR812" s="54"/>
      <c r="DS812" s="54"/>
      <c r="DT812" s="54"/>
      <c r="DU812" s="54"/>
      <c r="DV812" s="54"/>
    </row>
    <row r="813" spans="1:126" ht="8.2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  <c r="DK813" s="54"/>
      <c r="DL813" s="54"/>
      <c r="DM813" s="54"/>
      <c r="DN813" s="54"/>
      <c r="DO813" s="54"/>
      <c r="DP813" s="54"/>
      <c r="DQ813" s="54"/>
      <c r="DR813" s="54"/>
      <c r="DS813" s="54"/>
      <c r="DT813" s="54"/>
      <c r="DU813" s="54"/>
      <c r="DV813" s="54"/>
    </row>
    <row r="814" spans="1:126" ht="8.2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  <c r="DK814" s="54"/>
      <c r="DL814" s="54"/>
      <c r="DM814" s="54"/>
      <c r="DN814" s="54"/>
      <c r="DO814" s="54"/>
      <c r="DP814" s="54"/>
      <c r="DQ814" s="54"/>
      <c r="DR814" s="54"/>
      <c r="DS814" s="54"/>
      <c r="DT814" s="54"/>
      <c r="DU814" s="54"/>
      <c r="DV814" s="54"/>
    </row>
    <row r="815" spans="1:126" ht="8.2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  <c r="DK815" s="54"/>
      <c r="DL815" s="54"/>
      <c r="DM815" s="54"/>
      <c r="DN815" s="54"/>
      <c r="DO815" s="54"/>
      <c r="DP815" s="54"/>
      <c r="DQ815" s="54"/>
      <c r="DR815" s="54"/>
      <c r="DS815" s="54"/>
      <c r="DT815" s="54"/>
      <c r="DU815" s="54"/>
      <c r="DV815" s="54"/>
    </row>
    <row r="816" spans="1:126" ht="8.2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  <c r="DK816" s="54"/>
      <c r="DL816" s="54"/>
      <c r="DM816" s="54"/>
      <c r="DN816" s="54"/>
      <c r="DO816" s="54"/>
      <c r="DP816" s="54"/>
      <c r="DQ816" s="54"/>
      <c r="DR816" s="54"/>
      <c r="DS816" s="54"/>
      <c r="DT816" s="54"/>
      <c r="DU816" s="54"/>
      <c r="DV816" s="54"/>
    </row>
    <row r="817" spans="1:126" ht="8.2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  <c r="DK817" s="54"/>
      <c r="DL817" s="54"/>
      <c r="DM817" s="54"/>
      <c r="DN817" s="54"/>
      <c r="DO817" s="54"/>
      <c r="DP817" s="54"/>
      <c r="DQ817" s="54"/>
      <c r="DR817" s="54"/>
      <c r="DS817" s="54"/>
      <c r="DT817" s="54"/>
      <c r="DU817" s="54"/>
      <c r="DV817" s="54"/>
    </row>
    <row r="818" spans="1:126" ht="8.2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  <c r="DK818" s="54"/>
      <c r="DL818" s="54"/>
      <c r="DM818" s="54"/>
      <c r="DN818" s="54"/>
      <c r="DO818" s="54"/>
      <c r="DP818" s="54"/>
      <c r="DQ818" s="54"/>
      <c r="DR818" s="54"/>
      <c r="DS818" s="54"/>
      <c r="DT818" s="54"/>
      <c r="DU818" s="54"/>
      <c r="DV818" s="54"/>
    </row>
    <row r="819" spans="1:126" ht="8.2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  <c r="DK819" s="54"/>
      <c r="DL819" s="54"/>
      <c r="DM819" s="54"/>
      <c r="DN819" s="54"/>
      <c r="DO819" s="54"/>
      <c r="DP819" s="54"/>
      <c r="DQ819" s="54"/>
      <c r="DR819" s="54"/>
      <c r="DS819" s="54"/>
      <c r="DT819" s="54"/>
      <c r="DU819" s="54"/>
      <c r="DV819" s="54"/>
    </row>
    <row r="820" spans="1:126" ht="8.2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  <c r="DK820" s="54"/>
      <c r="DL820" s="54"/>
      <c r="DM820" s="54"/>
      <c r="DN820" s="54"/>
      <c r="DO820" s="54"/>
      <c r="DP820" s="54"/>
      <c r="DQ820" s="54"/>
      <c r="DR820" s="54"/>
      <c r="DS820" s="54"/>
      <c r="DT820" s="54"/>
      <c r="DU820" s="54"/>
      <c r="DV820" s="54"/>
    </row>
    <row r="821" spans="1:126" ht="8.2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  <c r="DK821" s="54"/>
      <c r="DL821" s="54"/>
      <c r="DM821" s="54"/>
      <c r="DN821" s="54"/>
      <c r="DO821" s="54"/>
      <c r="DP821" s="54"/>
      <c r="DQ821" s="54"/>
      <c r="DR821" s="54"/>
      <c r="DS821" s="54"/>
      <c r="DT821" s="54"/>
      <c r="DU821" s="54"/>
      <c r="DV821" s="54"/>
    </row>
    <row r="822" spans="1:126" ht="8.2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  <c r="DK822" s="54"/>
      <c r="DL822" s="54"/>
      <c r="DM822" s="54"/>
      <c r="DN822" s="54"/>
      <c r="DO822" s="54"/>
      <c r="DP822" s="54"/>
      <c r="DQ822" s="54"/>
      <c r="DR822" s="54"/>
      <c r="DS822" s="54"/>
      <c r="DT822" s="54"/>
      <c r="DU822" s="54"/>
      <c r="DV822" s="54"/>
    </row>
    <row r="823" spans="1:126" ht="8.2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  <c r="DK823" s="54"/>
      <c r="DL823" s="54"/>
      <c r="DM823" s="54"/>
      <c r="DN823" s="54"/>
      <c r="DO823" s="54"/>
      <c r="DP823" s="54"/>
      <c r="DQ823" s="54"/>
      <c r="DR823" s="54"/>
      <c r="DS823" s="54"/>
      <c r="DT823" s="54"/>
      <c r="DU823" s="54"/>
      <c r="DV823" s="54"/>
    </row>
    <row r="824" spans="1:126" ht="8.2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  <c r="DK824" s="54"/>
      <c r="DL824" s="54"/>
      <c r="DM824" s="54"/>
      <c r="DN824" s="54"/>
      <c r="DO824" s="54"/>
      <c r="DP824" s="54"/>
      <c r="DQ824" s="54"/>
      <c r="DR824" s="54"/>
      <c r="DS824" s="54"/>
      <c r="DT824" s="54"/>
      <c r="DU824" s="54"/>
      <c r="DV824" s="54"/>
    </row>
    <row r="825" spans="1:126" ht="8.2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  <c r="DK825" s="54"/>
      <c r="DL825" s="54"/>
      <c r="DM825" s="54"/>
      <c r="DN825" s="54"/>
      <c r="DO825" s="54"/>
      <c r="DP825" s="54"/>
      <c r="DQ825" s="54"/>
      <c r="DR825" s="54"/>
      <c r="DS825" s="54"/>
      <c r="DT825" s="54"/>
      <c r="DU825" s="54"/>
      <c r="DV825" s="54"/>
    </row>
    <row r="826" spans="1:126" ht="8.2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  <c r="DK826" s="54"/>
      <c r="DL826" s="54"/>
      <c r="DM826" s="54"/>
      <c r="DN826" s="54"/>
      <c r="DO826" s="54"/>
      <c r="DP826" s="54"/>
      <c r="DQ826" s="54"/>
      <c r="DR826" s="54"/>
      <c r="DS826" s="54"/>
      <c r="DT826" s="54"/>
      <c r="DU826" s="54"/>
      <c r="DV826" s="54"/>
    </row>
    <row r="827" spans="1:126" ht="8.2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  <c r="DK827" s="54"/>
      <c r="DL827" s="54"/>
      <c r="DM827" s="54"/>
      <c r="DN827" s="54"/>
      <c r="DO827" s="54"/>
      <c r="DP827" s="54"/>
      <c r="DQ827" s="54"/>
      <c r="DR827" s="54"/>
      <c r="DS827" s="54"/>
      <c r="DT827" s="54"/>
      <c r="DU827" s="54"/>
      <c r="DV827" s="54"/>
    </row>
    <row r="828" spans="1:126" ht="8.2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  <c r="DK828" s="54"/>
      <c r="DL828" s="54"/>
      <c r="DM828" s="54"/>
      <c r="DN828" s="54"/>
      <c r="DO828" s="54"/>
      <c r="DP828" s="54"/>
      <c r="DQ828" s="54"/>
      <c r="DR828" s="54"/>
      <c r="DS828" s="54"/>
      <c r="DT828" s="54"/>
      <c r="DU828" s="54"/>
      <c r="DV828" s="54"/>
    </row>
    <row r="829" spans="1:126" ht="8.2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  <c r="DK829" s="54"/>
      <c r="DL829" s="54"/>
      <c r="DM829" s="54"/>
      <c r="DN829" s="54"/>
      <c r="DO829" s="54"/>
      <c r="DP829" s="54"/>
      <c r="DQ829" s="54"/>
      <c r="DR829" s="54"/>
      <c r="DS829" s="54"/>
      <c r="DT829" s="54"/>
      <c r="DU829" s="54"/>
      <c r="DV829" s="54"/>
    </row>
    <row r="830" spans="1:126" ht="8.2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  <c r="DK830" s="54"/>
      <c r="DL830" s="54"/>
      <c r="DM830" s="54"/>
      <c r="DN830" s="54"/>
      <c r="DO830" s="54"/>
      <c r="DP830" s="54"/>
      <c r="DQ830" s="54"/>
      <c r="DR830" s="54"/>
      <c r="DS830" s="54"/>
      <c r="DT830" s="54"/>
      <c r="DU830" s="54"/>
      <c r="DV830" s="54"/>
    </row>
    <row r="831" spans="1:126" ht="8.2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  <c r="DK831" s="54"/>
      <c r="DL831" s="54"/>
      <c r="DM831" s="54"/>
      <c r="DN831" s="54"/>
      <c r="DO831" s="54"/>
      <c r="DP831" s="54"/>
      <c r="DQ831" s="54"/>
      <c r="DR831" s="54"/>
      <c r="DS831" s="54"/>
      <c r="DT831" s="54"/>
      <c r="DU831" s="54"/>
      <c r="DV831" s="54"/>
    </row>
    <row r="832" spans="1:126" ht="8.2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  <c r="DK832" s="54"/>
      <c r="DL832" s="54"/>
      <c r="DM832" s="54"/>
      <c r="DN832" s="54"/>
      <c r="DO832" s="54"/>
      <c r="DP832" s="54"/>
      <c r="DQ832" s="54"/>
      <c r="DR832" s="54"/>
      <c r="DS832" s="54"/>
      <c r="DT832" s="54"/>
      <c r="DU832" s="54"/>
      <c r="DV832" s="54"/>
    </row>
    <row r="833" spans="1:126" ht="8.2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  <c r="DK833" s="54"/>
      <c r="DL833" s="54"/>
      <c r="DM833" s="54"/>
      <c r="DN833" s="54"/>
      <c r="DO833" s="54"/>
      <c r="DP833" s="54"/>
      <c r="DQ833" s="54"/>
      <c r="DR833" s="54"/>
      <c r="DS833" s="54"/>
      <c r="DT833" s="54"/>
      <c r="DU833" s="54"/>
      <c r="DV833" s="54"/>
    </row>
    <row r="834" spans="1:126" ht="8.2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  <c r="DK834" s="54"/>
      <c r="DL834" s="54"/>
      <c r="DM834" s="54"/>
      <c r="DN834" s="54"/>
      <c r="DO834" s="54"/>
      <c r="DP834" s="54"/>
      <c r="DQ834" s="54"/>
      <c r="DR834" s="54"/>
      <c r="DS834" s="54"/>
      <c r="DT834" s="54"/>
      <c r="DU834" s="54"/>
      <c r="DV834" s="54"/>
    </row>
    <row r="835" spans="1:126" ht="8.2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  <c r="DK835" s="54"/>
      <c r="DL835" s="54"/>
      <c r="DM835" s="54"/>
      <c r="DN835" s="54"/>
      <c r="DO835" s="54"/>
      <c r="DP835" s="54"/>
      <c r="DQ835" s="54"/>
      <c r="DR835" s="54"/>
      <c r="DS835" s="54"/>
      <c r="DT835" s="54"/>
      <c r="DU835" s="54"/>
      <c r="DV835" s="54"/>
    </row>
    <row r="836" spans="1:126" ht="8.2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  <c r="DK836" s="54"/>
      <c r="DL836" s="54"/>
      <c r="DM836" s="54"/>
      <c r="DN836" s="54"/>
      <c r="DO836" s="54"/>
      <c r="DP836" s="54"/>
      <c r="DQ836" s="54"/>
      <c r="DR836" s="54"/>
      <c r="DS836" s="54"/>
      <c r="DT836" s="54"/>
      <c r="DU836" s="54"/>
      <c r="DV836" s="54"/>
    </row>
    <row r="837" spans="1:126" ht="8.2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  <c r="DK837" s="54"/>
      <c r="DL837" s="54"/>
      <c r="DM837" s="54"/>
      <c r="DN837" s="54"/>
      <c r="DO837" s="54"/>
      <c r="DP837" s="54"/>
      <c r="DQ837" s="54"/>
      <c r="DR837" s="54"/>
      <c r="DS837" s="54"/>
      <c r="DT837" s="54"/>
      <c r="DU837" s="54"/>
      <c r="DV837" s="54"/>
    </row>
    <row r="838" spans="1:126" ht="8.2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  <c r="DK838" s="54"/>
      <c r="DL838" s="54"/>
      <c r="DM838" s="54"/>
      <c r="DN838" s="54"/>
      <c r="DO838" s="54"/>
      <c r="DP838" s="54"/>
      <c r="DQ838" s="54"/>
      <c r="DR838" s="54"/>
      <c r="DS838" s="54"/>
      <c r="DT838" s="54"/>
      <c r="DU838" s="54"/>
      <c r="DV838" s="54"/>
    </row>
    <row r="839" spans="1:126" ht="8.2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  <c r="DK839" s="54"/>
      <c r="DL839" s="54"/>
      <c r="DM839" s="54"/>
      <c r="DN839" s="54"/>
      <c r="DO839" s="54"/>
      <c r="DP839" s="54"/>
      <c r="DQ839" s="54"/>
      <c r="DR839" s="54"/>
      <c r="DS839" s="54"/>
      <c r="DT839" s="54"/>
      <c r="DU839" s="54"/>
      <c r="DV839" s="54"/>
    </row>
    <row r="840" spans="1:126" ht="8.2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  <c r="DK840" s="54"/>
      <c r="DL840" s="54"/>
      <c r="DM840" s="54"/>
      <c r="DN840" s="54"/>
      <c r="DO840" s="54"/>
      <c r="DP840" s="54"/>
      <c r="DQ840" s="54"/>
      <c r="DR840" s="54"/>
      <c r="DS840" s="54"/>
      <c r="DT840" s="54"/>
      <c r="DU840" s="54"/>
      <c r="DV840" s="54"/>
    </row>
    <row r="841" spans="1:126" ht="8.2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  <c r="DK841" s="54"/>
      <c r="DL841" s="54"/>
      <c r="DM841" s="54"/>
      <c r="DN841" s="54"/>
      <c r="DO841" s="54"/>
      <c r="DP841" s="54"/>
      <c r="DQ841" s="54"/>
      <c r="DR841" s="54"/>
      <c r="DS841" s="54"/>
      <c r="DT841" s="54"/>
      <c r="DU841" s="54"/>
      <c r="DV841" s="54"/>
    </row>
    <row r="842" spans="1:126" ht="8.2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  <c r="DK842" s="54"/>
      <c r="DL842" s="54"/>
      <c r="DM842" s="54"/>
      <c r="DN842" s="54"/>
      <c r="DO842" s="54"/>
      <c r="DP842" s="54"/>
      <c r="DQ842" s="54"/>
      <c r="DR842" s="54"/>
      <c r="DS842" s="54"/>
      <c r="DT842" s="54"/>
      <c r="DU842" s="54"/>
      <c r="DV842" s="54"/>
    </row>
    <row r="843" spans="1:126" ht="8.2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  <c r="DK843" s="54"/>
      <c r="DL843" s="54"/>
      <c r="DM843" s="54"/>
      <c r="DN843" s="54"/>
      <c r="DO843" s="54"/>
      <c r="DP843" s="54"/>
      <c r="DQ843" s="54"/>
      <c r="DR843" s="54"/>
      <c r="DS843" s="54"/>
      <c r="DT843" s="54"/>
      <c r="DU843" s="54"/>
      <c r="DV843" s="54"/>
    </row>
    <row r="844" spans="1:126" ht="8.2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  <c r="DK844" s="54"/>
      <c r="DL844" s="54"/>
      <c r="DM844" s="54"/>
      <c r="DN844" s="54"/>
      <c r="DO844" s="54"/>
      <c r="DP844" s="54"/>
      <c r="DQ844" s="54"/>
      <c r="DR844" s="54"/>
      <c r="DS844" s="54"/>
      <c r="DT844" s="54"/>
      <c r="DU844" s="54"/>
      <c r="DV844" s="54"/>
    </row>
    <row r="845" spans="1:126" ht="8.2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  <c r="DK845" s="54"/>
      <c r="DL845" s="54"/>
      <c r="DM845" s="54"/>
      <c r="DN845" s="54"/>
      <c r="DO845" s="54"/>
      <c r="DP845" s="54"/>
      <c r="DQ845" s="54"/>
      <c r="DR845" s="54"/>
      <c r="DS845" s="54"/>
      <c r="DT845" s="54"/>
      <c r="DU845" s="54"/>
      <c r="DV845" s="54"/>
    </row>
    <row r="846" spans="1:126" ht="8.2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  <c r="DK846" s="54"/>
      <c r="DL846" s="54"/>
      <c r="DM846" s="54"/>
      <c r="DN846" s="54"/>
      <c r="DO846" s="54"/>
      <c r="DP846" s="54"/>
      <c r="DQ846" s="54"/>
      <c r="DR846" s="54"/>
      <c r="DS846" s="54"/>
      <c r="DT846" s="54"/>
      <c r="DU846" s="54"/>
      <c r="DV846" s="54"/>
    </row>
    <row r="847" spans="1:126" ht="8.2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  <c r="DK847" s="54"/>
      <c r="DL847" s="54"/>
      <c r="DM847" s="54"/>
      <c r="DN847" s="54"/>
      <c r="DO847" s="54"/>
      <c r="DP847" s="54"/>
      <c r="DQ847" s="54"/>
      <c r="DR847" s="54"/>
      <c r="DS847" s="54"/>
      <c r="DT847" s="54"/>
      <c r="DU847" s="54"/>
      <c r="DV847" s="54"/>
    </row>
    <row r="848" spans="1:126" ht="8.2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  <c r="DK848" s="54"/>
      <c r="DL848" s="54"/>
      <c r="DM848" s="54"/>
      <c r="DN848" s="54"/>
      <c r="DO848" s="54"/>
      <c r="DP848" s="54"/>
      <c r="DQ848" s="54"/>
      <c r="DR848" s="54"/>
      <c r="DS848" s="54"/>
      <c r="DT848" s="54"/>
      <c r="DU848" s="54"/>
      <c r="DV848" s="54"/>
    </row>
    <row r="849" spans="1:126" ht="8.2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  <c r="DK849" s="54"/>
      <c r="DL849" s="54"/>
      <c r="DM849" s="54"/>
      <c r="DN849" s="54"/>
      <c r="DO849" s="54"/>
      <c r="DP849" s="54"/>
      <c r="DQ849" s="54"/>
      <c r="DR849" s="54"/>
      <c r="DS849" s="54"/>
      <c r="DT849" s="54"/>
      <c r="DU849" s="54"/>
      <c r="DV849" s="54"/>
    </row>
    <row r="850" spans="1:126" ht="8.2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  <c r="DK850" s="54"/>
      <c r="DL850" s="54"/>
      <c r="DM850" s="54"/>
      <c r="DN850" s="54"/>
      <c r="DO850" s="54"/>
      <c r="DP850" s="54"/>
      <c r="DQ850" s="54"/>
      <c r="DR850" s="54"/>
      <c r="DS850" s="54"/>
      <c r="DT850" s="54"/>
      <c r="DU850" s="54"/>
      <c r="DV850" s="54"/>
    </row>
    <row r="851" spans="1:126" ht="8.2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  <c r="DK851" s="54"/>
      <c r="DL851" s="54"/>
      <c r="DM851" s="54"/>
      <c r="DN851" s="54"/>
      <c r="DO851" s="54"/>
      <c r="DP851" s="54"/>
      <c r="DQ851" s="54"/>
      <c r="DR851" s="54"/>
      <c r="DS851" s="54"/>
      <c r="DT851" s="54"/>
      <c r="DU851" s="54"/>
      <c r="DV851" s="54"/>
    </row>
    <row r="852" spans="1:126" ht="8.2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  <c r="DK852" s="54"/>
      <c r="DL852" s="54"/>
      <c r="DM852" s="54"/>
      <c r="DN852" s="54"/>
      <c r="DO852" s="54"/>
      <c r="DP852" s="54"/>
      <c r="DQ852" s="54"/>
      <c r="DR852" s="54"/>
      <c r="DS852" s="54"/>
      <c r="DT852" s="54"/>
      <c r="DU852" s="54"/>
      <c r="DV852" s="54"/>
    </row>
    <row r="853" spans="1:126" ht="8.2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  <c r="DK853" s="54"/>
      <c r="DL853" s="54"/>
      <c r="DM853" s="54"/>
      <c r="DN853" s="54"/>
      <c r="DO853" s="54"/>
      <c r="DP853" s="54"/>
      <c r="DQ853" s="54"/>
      <c r="DR853" s="54"/>
      <c r="DS853" s="54"/>
      <c r="DT853" s="54"/>
      <c r="DU853" s="54"/>
      <c r="DV853" s="54"/>
    </row>
    <row r="854" spans="1:126" ht="8.2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  <c r="DK854" s="54"/>
      <c r="DL854" s="54"/>
      <c r="DM854" s="54"/>
      <c r="DN854" s="54"/>
      <c r="DO854" s="54"/>
      <c r="DP854" s="54"/>
      <c r="DQ854" s="54"/>
      <c r="DR854" s="54"/>
      <c r="DS854" s="54"/>
      <c r="DT854" s="54"/>
      <c r="DU854" s="54"/>
      <c r="DV854" s="54"/>
    </row>
    <row r="855" spans="1:126" ht="8.2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  <c r="DK855" s="54"/>
      <c r="DL855" s="54"/>
      <c r="DM855" s="54"/>
      <c r="DN855" s="54"/>
      <c r="DO855" s="54"/>
      <c r="DP855" s="54"/>
      <c r="DQ855" s="54"/>
      <c r="DR855" s="54"/>
      <c r="DS855" s="54"/>
      <c r="DT855" s="54"/>
      <c r="DU855" s="54"/>
      <c r="DV855" s="54"/>
    </row>
    <row r="856" spans="1:126" ht="8.2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  <c r="DK856" s="54"/>
      <c r="DL856" s="54"/>
      <c r="DM856" s="54"/>
      <c r="DN856" s="54"/>
      <c r="DO856" s="54"/>
      <c r="DP856" s="54"/>
      <c r="DQ856" s="54"/>
      <c r="DR856" s="54"/>
      <c r="DS856" s="54"/>
      <c r="DT856" s="54"/>
      <c r="DU856" s="54"/>
      <c r="DV856" s="54"/>
    </row>
    <row r="857" spans="1:126" ht="8.2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  <c r="DK857" s="54"/>
      <c r="DL857" s="54"/>
      <c r="DM857" s="54"/>
      <c r="DN857" s="54"/>
      <c r="DO857" s="54"/>
      <c r="DP857" s="54"/>
      <c r="DQ857" s="54"/>
      <c r="DR857" s="54"/>
      <c r="DS857" s="54"/>
      <c r="DT857" s="54"/>
      <c r="DU857" s="54"/>
      <c r="DV857" s="54"/>
    </row>
    <row r="858" spans="1:126" ht="8.2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  <c r="DK858" s="54"/>
      <c r="DL858" s="54"/>
      <c r="DM858" s="54"/>
      <c r="DN858" s="54"/>
      <c r="DO858" s="54"/>
      <c r="DP858" s="54"/>
      <c r="DQ858" s="54"/>
      <c r="DR858" s="54"/>
      <c r="DS858" s="54"/>
      <c r="DT858" s="54"/>
      <c r="DU858" s="54"/>
      <c r="DV858" s="54"/>
    </row>
    <row r="859" spans="1:126" ht="8.2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  <c r="DK859" s="54"/>
      <c r="DL859" s="54"/>
      <c r="DM859" s="54"/>
      <c r="DN859" s="54"/>
      <c r="DO859" s="54"/>
      <c r="DP859" s="54"/>
      <c r="DQ859" s="54"/>
      <c r="DR859" s="54"/>
      <c r="DS859" s="54"/>
      <c r="DT859" s="54"/>
      <c r="DU859" s="54"/>
      <c r="DV859" s="54"/>
    </row>
    <row r="860" spans="1:126" ht="8.2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  <c r="DK860" s="54"/>
      <c r="DL860" s="54"/>
      <c r="DM860" s="54"/>
      <c r="DN860" s="54"/>
      <c r="DO860" s="54"/>
      <c r="DP860" s="54"/>
      <c r="DQ860" s="54"/>
      <c r="DR860" s="54"/>
      <c r="DS860" s="54"/>
      <c r="DT860" s="54"/>
      <c r="DU860" s="54"/>
      <c r="DV860" s="54"/>
    </row>
    <row r="861" spans="1:126" ht="8.2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  <c r="DK861" s="54"/>
      <c r="DL861" s="54"/>
      <c r="DM861" s="54"/>
      <c r="DN861" s="54"/>
      <c r="DO861" s="54"/>
      <c r="DP861" s="54"/>
      <c r="DQ861" s="54"/>
      <c r="DR861" s="54"/>
      <c r="DS861" s="54"/>
      <c r="DT861" s="54"/>
      <c r="DU861" s="54"/>
      <c r="DV861" s="54"/>
    </row>
    <row r="862" spans="1:126" ht="8.2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</row>
    <row r="863" spans="1:126" ht="8.2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  <c r="DK863" s="54"/>
      <c r="DL863" s="54"/>
      <c r="DM863" s="54"/>
      <c r="DN863" s="54"/>
      <c r="DO863" s="54"/>
      <c r="DP863" s="54"/>
      <c r="DQ863" s="54"/>
      <c r="DR863" s="54"/>
      <c r="DS863" s="54"/>
      <c r="DT863" s="54"/>
      <c r="DU863" s="54"/>
      <c r="DV863" s="54"/>
    </row>
    <row r="864" spans="1:126" ht="8.2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  <c r="DK864" s="54"/>
      <c r="DL864" s="54"/>
      <c r="DM864" s="54"/>
      <c r="DN864" s="54"/>
      <c r="DO864" s="54"/>
      <c r="DP864" s="54"/>
      <c r="DQ864" s="54"/>
      <c r="DR864" s="54"/>
      <c r="DS864" s="54"/>
      <c r="DT864" s="54"/>
      <c r="DU864" s="54"/>
      <c r="DV864" s="54"/>
    </row>
    <row r="865" spans="1:126" ht="8.2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  <c r="DK865" s="54"/>
      <c r="DL865" s="54"/>
      <c r="DM865" s="54"/>
      <c r="DN865" s="54"/>
      <c r="DO865" s="54"/>
      <c r="DP865" s="54"/>
      <c r="DQ865" s="54"/>
      <c r="DR865" s="54"/>
      <c r="DS865" s="54"/>
      <c r="DT865" s="54"/>
      <c r="DU865" s="54"/>
      <c r="DV865" s="54"/>
    </row>
    <row r="866" spans="1:126" ht="8.2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  <c r="DK866" s="54"/>
      <c r="DL866" s="54"/>
      <c r="DM866" s="54"/>
      <c r="DN866" s="54"/>
      <c r="DO866" s="54"/>
      <c r="DP866" s="54"/>
      <c r="DQ866" s="54"/>
      <c r="DR866" s="54"/>
      <c r="DS866" s="54"/>
      <c r="DT866" s="54"/>
      <c r="DU866" s="54"/>
      <c r="DV866" s="54"/>
    </row>
    <row r="867" spans="1:126" ht="8.2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  <c r="DK867" s="54"/>
      <c r="DL867" s="54"/>
      <c r="DM867" s="54"/>
      <c r="DN867" s="54"/>
      <c r="DO867" s="54"/>
      <c r="DP867" s="54"/>
      <c r="DQ867" s="54"/>
      <c r="DR867" s="54"/>
      <c r="DS867" s="54"/>
      <c r="DT867" s="54"/>
      <c r="DU867" s="54"/>
      <c r="DV867" s="54"/>
    </row>
    <row r="868" spans="1:126" ht="8.2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  <c r="DK868" s="54"/>
      <c r="DL868" s="54"/>
      <c r="DM868" s="54"/>
      <c r="DN868" s="54"/>
      <c r="DO868" s="54"/>
      <c r="DP868" s="54"/>
      <c r="DQ868" s="54"/>
      <c r="DR868" s="54"/>
      <c r="DS868" s="54"/>
      <c r="DT868" s="54"/>
      <c r="DU868" s="54"/>
      <c r="DV868" s="54"/>
    </row>
    <row r="869" spans="1:126" ht="8.2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  <c r="DK869" s="54"/>
      <c r="DL869" s="54"/>
      <c r="DM869" s="54"/>
      <c r="DN869" s="54"/>
      <c r="DO869" s="54"/>
      <c r="DP869" s="54"/>
      <c r="DQ869" s="54"/>
      <c r="DR869" s="54"/>
      <c r="DS869" s="54"/>
      <c r="DT869" s="54"/>
      <c r="DU869" s="54"/>
      <c r="DV869" s="54"/>
    </row>
    <row r="870" spans="1:126" ht="8.2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</row>
    <row r="871" spans="1:126" ht="8.2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  <c r="DK871" s="54"/>
      <c r="DL871" s="54"/>
      <c r="DM871" s="54"/>
      <c r="DN871" s="54"/>
      <c r="DO871" s="54"/>
      <c r="DP871" s="54"/>
      <c r="DQ871" s="54"/>
      <c r="DR871" s="54"/>
      <c r="DS871" s="54"/>
      <c r="DT871" s="54"/>
      <c r="DU871" s="54"/>
      <c r="DV871" s="54"/>
    </row>
    <row r="872" spans="1:126" ht="8.2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  <c r="DK872" s="54"/>
      <c r="DL872" s="54"/>
      <c r="DM872" s="54"/>
      <c r="DN872" s="54"/>
      <c r="DO872" s="54"/>
      <c r="DP872" s="54"/>
      <c r="DQ872" s="54"/>
      <c r="DR872" s="54"/>
      <c r="DS872" s="54"/>
      <c r="DT872" s="54"/>
      <c r="DU872" s="54"/>
      <c r="DV872" s="54"/>
    </row>
    <row r="873" spans="1:126" ht="8.2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  <c r="DK873" s="54"/>
      <c r="DL873" s="54"/>
      <c r="DM873" s="54"/>
      <c r="DN873" s="54"/>
      <c r="DO873" s="54"/>
      <c r="DP873" s="54"/>
      <c r="DQ873" s="54"/>
      <c r="DR873" s="54"/>
      <c r="DS873" s="54"/>
      <c r="DT873" s="54"/>
      <c r="DU873" s="54"/>
      <c r="DV873" s="54"/>
    </row>
    <row r="874" spans="1:126" ht="8.2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</row>
    <row r="875" spans="1:126" ht="8.2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  <c r="DK875" s="54"/>
      <c r="DL875" s="54"/>
      <c r="DM875" s="54"/>
      <c r="DN875" s="54"/>
      <c r="DO875" s="54"/>
      <c r="DP875" s="54"/>
      <c r="DQ875" s="54"/>
      <c r="DR875" s="54"/>
      <c r="DS875" s="54"/>
      <c r="DT875" s="54"/>
      <c r="DU875" s="54"/>
      <c r="DV875" s="54"/>
    </row>
    <row r="876" spans="1:126" ht="8.2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  <c r="DK876" s="54"/>
      <c r="DL876" s="54"/>
      <c r="DM876" s="54"/>
      <c r="DN876" s="54"/>
      <c r="DO876" s="54"/>
      <c r="DP876" s="54"/>
      <c r="DQ876" s="54"/>
      <c r="DR876" s="54"/>
      <c r="DS876" s="54"/>
      <c r="DT876" s="54"/>
      <c r="DU876" s="54"/>
      <c r="DV876" s="54"/>
    </row>
    <row r="877" spans="1:126" ht="8.2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  <c r="DK877" s="54"/>
      <c r="DL877" s="54"/>
      <c r="DM877" s="54"/>
      <c r="DN877" s="54"/>
      <c r="DO877" s="54"/>
      <c r="DP877" s="54"/>
      <c r="DQ877" s="54"/>
      <c r="DR877" s="54"/>
      <c r="DS877" s="54"/>
      <c r="DT877" s="54"/>
      <c r="DU877" s="54"/>
      <c r="DV877" s="54"/>
    </row>
    <row r="878" spans="1:126" ht="8.2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</row>
    <row r="879" spans="1:126" ht="8.2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  <c r="DK879" s="54"/>
      <c r="DL879" s="54"/>
      <c r="DM879" s="54"/>
      <c r="DN879" s="54"/>
      <c r="DO879" s="54"/>
      <c r="DP879" s="54"/>
      <c r="DQ879" s="54"/>
      <c r="DR879" s="54"/>
      <c r="DS879" s="54"/>
      <c r="DT879" s="54"/>
      <c r="DU879" s="54"/>
      <c r="DV879" s="54"/>
    </row>
    <row r="880" spans="1:126" ht="8.2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  <c r="DK880" s="54"/>
      <c r="DL880" s="54"/>
      <c r="DM880" s="54"/>
      <c r="DN880" s="54"/>
      <c r="DO880" s="54"/>
      <c r="DP880" s="54"/>
      <c r="DQ880" s="54"/>
      <c r="DR880" s="54"/>
      <c r="DS880" s="54"/>
      <c r="DT880" s="54"/>
      <c r="DU880" s="54"/>
      <c r="DV880" s="54"/>
    </row>
    <row r="881" spans="1:126" ht="8.2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  <c r="DK881" s="54"/>
      <c r="DL881" s="54"/>
      <c r="DM881" s="54"/>
      <c r="DN881" s="54"/>
      <c r="DO881" s="54"/>
      <c r="DP881" s="54"/>
      <c r="DQ881" s="54"/>
      <c r="DR881" s="54"/>
      <c r="DS881" s="54"/>
      <c r="DT881" s="54"/>
      <c r="DU881" s="54"/>
      <c r="DV881" s="54"/>
    </row>
    <row r="882" spans="1:126" ht="8.2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</row>
    <row r="883" spans="1:126" ht="8.2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  <c r="DK883" s="54"/>
      <c r="DL883" s="54"/>
      <c r="DM883" s="54"/>
      <c r="DN883" s="54"/>
      <c r="DO883" s="54"/>
      <c r="DP883" s="54"/>
      <c r="DQ883" s="54"/>
      <c r="DR883" s="54"/>
      <c r="DS883" s="54"/>
      <c r="DT883" s="54"/>
      <c r="DU883" s="54"/>
      <c r="DV883" s="54"/>
    </row>
    <row r="884" spans="1:126" ht="8.2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  <c r="DK884" s="54"/>
      <c r="DL884" s="54"/>
      <c r="DM884" s="54"/>
      <c r="DN884" s="54"/>
      <c r="DO884" s="54"/>
      <c r="DP884" s="54"/>
      <c r="DQ884" s="54"/>
      <c r="DR884" s="54"/>
      <c r="DS884" s="54"/>
      <c r="DT884" s="54"/>
      <c r="DU884" s="54"/>
      <c r="DV884" s="54"/>
    </row>
    <row r="885" spans="1:126" ht="8.2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  <c r="DK885" s="54"/>
      <c r="DL885" s="54"/>
      <c r="DM885" s="54"/>
      <c r="DN885" s="54"/>
      <c r="DO885" s="54"/>
      <c r="DP885" s="54"/>
      <c r="DQ885" s="54"/>
      <c r="DR885" s="54"/>
      <c r="DS885" s="54"/>
      <c r="DT885" s="54"/>
      <c r="DU885" s="54"/>
      <c r="DV885" s="54"/>
    </row>
    <row r="886" spans="1:126" ht="8.2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</row>
    <row r="887" spans="1:126" ht="8.2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  <c r="DK887" s="54"/>
      <c r="DL887" s="54"/>
      <c r="DM887" s="54"/>
      <c r="DN887" s="54"/>
      <c r="DO887" s="54"/>
      <c r="DP887" s="54"/>
      <c r="DQ887" s="54"/>
      <c r="DR887" s="54"/>
      <c r="DS887" s="54"/>
      <c r="DT887" s="54"/>
      <c r="DU887" s="54"/>
      <c r="DV887" s="54"/>
    </row>
    <row r="888" spans="1:126" ht="8.2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  <c r="DK888" s="54"/>
      <c r="DL888" s="54"/>
      <c r="DM888" s="54"/>
      <c r="DN888" s="54"/>
      <c r="DO888" s="54"/>
      <c r="DP888" s="54"/>
      <c r="DQ888" s="54"/>
      <c r="DR888" s="54"/>
      <c r="DS888" s="54"/>
      <c r="DT888" s="54"/>
      <c r="DU888" s="54"/>
      <c r="DV888" s="54"/>
    </row>
    <row r="889" spans="1:126" ht="8.2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  <c r="DK889" s="54"/>
      <c r="DL889" s="54"/>
      <c r="DM889" s="54"/>
      <c r="DN889" s="54"/>
      <c r="DO889" s="54"/>
      <c r="DP889" s="54"/>
      <c r="DQ889" s="54"/>
      <c r="DR889" s="54"/>
      <c r="DS889" s="54"/>
      <c r="DT889" s="54"/>
      <c r="DU889" s="54"/>
      <c r="DV889" s="54"/>
    </row>
    <row r="890" spans="1:126" ht="8.2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/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/>
      <c r="DB890" s="54"/>
      <c r="DC890" s="54"/>
      <c r="DD890" s="54"/>
      <c r="DE890" s="54"/>
      <c r="DF890" s="54"/>
      <c r="DG890" s="54"/>
      <c r="DH890" s="54"/>
      <c r="DI890" s="54"/>
      <c r="DJ890" s="54"/>
      <c r="DK890" s="54"/>
      <c r="DL890" s="54"/>
      <c r="DM890" s="54"/>
      <c r="DN890" s="54"/>
      <c r="DO890" s="54"/>
      <c r="DP890" s="54"/>
      <c r="DQ890" s="54"/>
      <c r="DR890" s="54"/>
      <c r="DS890" s="54"/>
      <c r="DT890" s="54"/>
      <c r="DU890" s="54"/>
      <c r="DV890" s="54"/>
    </row>
    <row r="891" spans="1:126" ht="8.2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/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/>
      <c r="DB891" s="54"/>
      <c r="DC891" s="54"/>
      <c r="DD891" s="54"/>
      <c r="DE891" s="54"/>
      <c r="DF891" s="54"/>
      <c r="DG891" s="54"/>
      <c r="DH891" s="54"/>
      <c r="DI891" s="54"/>
      <c r="DJ891" s="54"/>
      <c r="DK891" s="54"/>
      <c r="DL891" s="54"/>
      <c r="DM891" s="54"/>
      <c r="DN891" s="54"/>
      <c r="DO891" s="54"/>
      <c r="DP891" s="54"/>
      <c r="DQ891" s="54"/>
      <c r="DR891" s="54"/>
      <c r="DS891" s="54"/>
      <c r="DT891" s="54"/>
      <c r="DU891" s="54"/>
      <c r="DV891" s="54"/>
    </row>
    <row r="892" spans="1:126" ht="8.2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  <c r="DK892" s="54"/>
      <c r="DL892" s="54"/>
      <c r="DM892" s="54"/>
      <c r="DN892" s="54"/>
      <c r="DO892" s="54"/>
      <c r="DP892" s="54"/>
      <c r="DQ892" s="54"/>
      <c r="DR892" s="54"/>
      <c r="DS892" s="54"/>
      <c r="DT892" s="54"/>
      <c r="DU892" s="54"/>
      <c r="DV892" s="54"/>
    </row>
    <row r="893" spans="1:126" ht="8.2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/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/>
      <c r="DB893" s="54"/>
      <c r="DC893" s="54"/>
      <c r="DD893" s="54"/>
      <c r="DE893" s="54"/>
      <c r="DF893" s="54"/>
      <c r="DG893" s="54"/>
      <c r="DH893" s="54"/>
      <c r="DI893" s="54"/>
      <c r="DJ893" s="54"/>
      <c r="DK893" s="54"/>
      <c r="DL893" s="54"/>
      <c r="DM893" s="54"/>
      <c r="DN893" s="54"/>
      <c r="DO893" s="54"/>
      <c r="DP893" s="54"/>
      <c r="DQ893" s="54"/>
      <c r="DR893" s="54"/>
      <c r="DS893" s="54"/>
      <c r="DT893" s="54"/>
      <c r="DU893" s="54"/>
      <c r="DV893" s="54"/>
    </row>
    <row r="894" spans="1:126" ht="8.2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D894" s="54"/>
      <c r="CE894" s="54"/>
      <c r="CF894" s="54"/>
      <c r="CG894" s="54"/>
      <c r="CH894" s="54"/>
      <c r="CI894" s="54"/>
      <c r="CJ894" s="54"/>
      <c r="CK894" s="54"/>
      <c r="CL894" s="54"/>
      <c r="CM894" s="54"/>
      <c r="CN894" s="54"/>
      <c r="CO894" s="54"/>
      <c r="CP894" s="54"/>
      <c r="CQ894" s="54"/>
      <c r="CR894" s="54"/>
      <c r="CS894" s="54"/>
      <c r="CT894" s="54"/>
      <c r="CU894" s="54"/>
      <c r="CV894" s="54"/>
      <c r="CW894" s="54"/>
      <c r="CX894" s="54"/>
      <c r="CY894" s="54"/>
      <c r="CZ894" s="54"/>
      <c r="DA894" s="54"/>
      <c r="DB894" s="54"/>
      <c r="DC894" s="54"/>
      <c r="DD894" s="54"/>
      <c r="DE894" s="54"/>
      <c r="DF894" s="54"/>
      <c r="DG894" s="54"/>
      <c r="DH894" s="54"/>
      <c r="DI894" s="54"/>
      <c r="DJ894" s="54"/>
      <c r="DK894" s="54"/>
      <c r="DL894" s="54"/>
      <c r="DM894" s="54"/>
      <c r="DN894" s="54"/>
      <c r="DO894" s="54"/>
      <c r="DP894" s="54"/>
      <c r="DQ894" s="54"/>
      <c r="DR894" s="54"/>
      <c r="DS894" s="54"/>
      <c r="DT894" s="54"/>
      <c r="DU894" s="54"/>
      <c r="DV894" s="54"/>
    </row>
    <row r="895" spans="1:126" ht="8.2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D895" s="54"/>
      <c r="CE895" s="54"/>
      <c r="CF895" s="54"/>
      <c r="CG895" s="54"/>
      <c r="CH895" s="54"/>
      <c r="CI895" s="54"/>
      <c r="CJ895" s="54"/>
      <c r="CK895" s="54"/>
      <c r="CL895" s="54"/>
      <c r="CM895" s="54"/>
      <c r="CN895" s="54"/>
      <c r="CO895" s="54"/>
      <c r="CP895" s="54"/>
      <c r="CQ895" s="54"/>
      <c r="CR895" s="54"/>
      <c r="CS895" s="54"/>
      <c r="CT895" s="54"/>
      <c r="CU895" s="54"/>
      <c r="CV895" s="54"/>
      <c r="CW895" s="54"/>
      <c r="CX895" s="54"/>
      <c r="CY895" s="54"/>
      <c r="CZ895" s="54"/>
      <c r="DA895" s="54"/>
      <c r="DB895" s="54"/>
      <c r="DC895" s="54"/>
      <c r="DD895" s="54"/>
      <c r="DE895" s="54"/>
      <c r="DF895" s="54"/>
      <c r="DG895" s="54"/>
      <c r="DH895" s="54"/>
      <c r="DI895" s="54"/>
      <c r="DJ895" s="54"/>
      <c r="DK895" s="54"/>
      <c r="DL895" s="54"/>
      <c r="DM895" s="54"/>
      <c r="DN895" s="54"/>
      <c r="DO895" s="54"/>
      <c r="DP895" s="54"/>
      <c r="DQ895" s="54"/>
      <c r="DR895" s="54"/>
      <c r="DS895" s="54"/>
      <c r="DT895" s="54"/>
      <c r="DU895" s="54"/>
      <c r="DV895" s="54"/>
    </row>
    <row r="896" spans="1:126" ht="8.2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  <c r="DK896" s="54"/>
      <c r="DL896" s="54"/>
      <c r="DM896" s="54"/>
      <c r="DN896" s="54"/>
      <c r="DO896" s="54"/>
      <c r="DP896" s="54"/>
      <c r="DQ896" s="54"/>
      <c r="DR896" s="54"/>
      <c r="DS896" s="54"/>
      <c r="DT896" s="54"/>
      <c r="DU896" s="54"/>
      <c r="DV896" s="54"/>
    </row>
    <row r="897" spans="1:126" ht="8.2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  <c r="DK897" s="54"/>
      <c r="DL897" s="54"/>
      <c r="DM897" s="54"/>
      <c r="DN897" s="54"/>
      <c r="DO897" s="54"/>
      <c r="DP897" s="54"/>
      <c r="DQ897" s="54"/>
      <c r="DR897" s="54"/>
      <c r="DS897" s="54"/>
      <c r="DT897" s="54"/>
      <c r="DU897" s="54"/>
      <c r="DV897" s="54"/>
    </row>
    <row r="898" spans="1:126" ht="8.2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D898" s="54"/>
      <c r="CE898" s="54"/>
      <c r="CF898" s="54"/>
      <c r="CG898" s="54"/>
      <c r="CH898" s="54"/>
      <c r="CI898" s="54"/>
      <c r="CJ898" s="54"/>
      <c r="CK898" s="54"/>
      <c r="CL898" s="54"/>
      <c r="CM898" s="54"/>
      <c r="CN898" s="54"/>
      <c r="CO898" s="54"/>
      <c r="CP898" s="54"/>
      <c r="CQ898" s="54"/>
      <c r="CR898" s="54"/>
      <c r="CS898" s="54"/>
      <c r="CT898" s="54"/>
      <c r="CU898" s="54"/>
      <c r="CV898" s="54"/>
      <c r="CW898" s="54"/>
      <c r="CX898" s="54"/>
      <c r="CY898" s="54"/>
      <c r="CZ898" s="54"/>
      <c r="DA898" s="54"/>
      <c r="DB898" s="54"/>
      <c r="DC898" s="54"/>
      <c r="DD898" s="54"/>
      <c r="DE898" s="54"/>
      <c r="DF898" s="54"/>
      <c r="DG898" s="54"/>
      <c r="DH898" s="54"/>
      <c r="DI898" s="54"/>
      <c r="DJ898" s="54"/>
      <c r="DK898" s="54"/>
      <c r="DL898" s="54"/>
      <c r="DM898" s="54"/>
      <c r="DN898" s="54"/>
      <c r="DO898" s="54"/>
      <c r="DP898" s="54"/>
      <c r="DQ898" s="54"/>
      <c r="DR898" s="54"/>
      <c r="DS898" s="54"/>
      <c r="DT898" s="54"/>
      <c r="DU898" s="54"/>
      <c r="DV898" s="54"/>
    </row>
    <row r="899" spans="1:126" ht="8.2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D899" s="54"/>
      <c r="CE899" s="54"/>
      <c r="CF899" s="54"/>
      <c r="CG899" s="54"/>
      <c r="CH899" s="54"/>
      <c r="CI899" s="54"/>
      <c r="CJ899" s="54"/>
      <c r="CK899" s="54"/>
      <c r="CL899" s="54"/>
      <c r="CM899" s="54"/>
      <c r="CN899" s="54"/>
      <c r="CO899" s="54"/>
      <c r="CP899" s="54"/>
      <c r="CQ899" s="54"/>
      <c r="CR899" s="54"/>
      <c r="CS899" s="54"/>
      <c r="CT899" s="54"/>
      <c r="CU899" s="54"/>
      <c r="CV899" s="54"/>
      <c r="CW899" s="54"/>
      <c r="CX899" s="54"/>
      <c r="CY899" s="54"/>
      <c r="CZ899" s="54"/>
      <c r="DA899" s="54"/>
      <c r="DB899" s="54"/>
      <c r="DC899" s="54"/>
      <c r="DD899" s="54"/>
      <c r="DE899" s="54"/>
      <c r="DF899" s="54"/>
      <c r="DG899" s="54"/>
      <c r="DH899" s="54"/>
      <c r="DI899" s="54"/>
      <c r="DJ899" s="54"/>
      <c r="DK899" s="54"/>
      <c r="DL899" s="54"/>
      <c r="DM899" s="54"/>
      <c r="DN899" s="54"/>
      <c r="DO899" s="54"/>
      <c r="DP899" s="54"/>
      <c r="DQ899" s="54"/>
      <c r="DR899" s="54"/>
      <c r="DS899" s="54"/>
      <c r="DT899" s="54"/>
      <c r="DU899" s="54"/>
      <c r="DV899" s="54"/>
    </row>
    <row r="900" spans="1:126" ht="8.2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D900" s="54"/>
      <c r="CE900" s="54"/>
      <c r="CF900" s="54"/>
      <c r="CG900" s="54"/>
      <c r="CH900" s="54"/>
      <c r="CI900" s="54"/>
      <c r="CJ900" s="54"/>
      <c r="CK900" s="54"/>
      <c r="CL900" s="54"/>
      <c r="CM900" s="54"/>
      <c r="CN900" s="54"/>
      <c r="CO900" s="54"/>
      <c r="CP900" s="54"/>
      <c r="CQ900" s="54"/>
      <c r="CR900" s="54"/>
      <c r="CS900" s="54"/>
      <c r="CT900" s="54"/>
      <c r="CU900" s="54"/>
      <c r="CV900" s="54"/>
      <c r="CW900" s="54"/>
      <c r="CX900" s="54"/>
      <c r="CY900" s="54"/>
      <c r="CZ900" s="54"/>
      <c r="DA900" s="54"/>
      <c r="DB900" s="54"/>
      <c r="DC900" s="54"/>
      <c r="DD900" s="54"/>
      <c r="DE900" s="54"/>
      <c r="DF900" s="54"/>
      <c r="DG900" s="54"/>
      <c r="DH900" s="54"/>
      <c r="DI900" s="54"/>
      <c r="DJ900" s="54"/>
      <c r="DK900" s="54"/>
      <c r="DL900" s="54"/>
      <c r="DM900" s="54"/>
      <c r="DN900" s="54"/>
      <c r="DO900" s="54"/>
      <c r="DP900" s="54"/>
      <c r="DQ900" s="54"/>
      <c r="DR900" s="54"/>
      <c r="DS900" s="54"/>
      <c r="DT900" s="54"/>
      <c r="DU900" s="54"/>
      <c r="DV900" s="54"/>
    </row>
    <row r="901" spans="1:126" ht="8.2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D901" s="54"/>
      <c r="CE901" s="54"/>
      <c r="CF901" s="54"/>
      <c r="CG901" s="54"/>
      <c r="CH901" s="54"/>
      <c r="CI901" s="54"/>
      <c r="CJ901" s="54"/>
      <c r="CK901" s="54"/>
      <c r="CL901" s="54"/>
      <c r="CM901" s="54"/>
      <c r="CN901" s="54"/>
      <c r="CO901" s="54"/>
      <c r="CP901" s="54"/>
      <c r="CQ901" s="54"/>
      <c r="CR901" s="54"/>
      <c r="CS901" s="54"/>
      <c r="CT901" s="54"/>
      <c r="CU901" s="54"/>
      <c r="CV901" s="54"/>
      <c r="CW901" s="54"/>
      <c r="CX901" s="54"/>
      <c r="CY901" s="54"/>
      <c r="CZ901" s="54"/>
      <c r="DA901" s="54"/>
      <c r="DB901" s="54"/>
      <c r="DC901" s="54"/>
      <c r="DD901" s="54"/>
      <c r="DE901" s="54"/>
      <c r="DF901" s="54"/>
      <c r="DG901" s="54"/>
      <c r="DH901" s="54"/>
      <c r="DI901" s="54"/>
      <c r="DJ901" s="54"/>
      <c r="DK901" s="54"/>
      <c r="DL901" s="54"/>
      <c r="DM901" s="54"/>
      <c r="DN901" s="54"/>
      <c r="DO901" s="54"/>
      <c r="DP901" s="54"/>
      <c r="DQ901" s="54"/>
      <c r="DR901" s="54"/>
      <c r="DS901" s="54"/>
      <c r="DT901" s="54"/>
      <c r="DU901" s="54"/>
      <c r="DV901" s="54"/>
    </row>
    <row r="902" spans="1:126" ht="8.2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D902" s="54"/>
      <c r="CE902" s="54"/>
      <c r="CF902" s="54"/>
      <c r="CG902" s="54"/>
      <c r="CH902" s="54"/>
      <c r="CI902" s="54"/>
      <c r="CJ902" s="54"/>
      <c r="CK902" s="54"/>
      <c r="CL902" s="54"/>
      <c r="CM902" s="54"/>
      <c r="CN902" s="54"/>
      <c r="CO902" s="54"/>
      <c r="CP902" s="54"/>
      <c r="CQ902" s="54"/>
      <c r="CR902" s="54"/>
      <c r="CS902" s="54"/>
      <c r="CT902" s="54"/>
      <c r="CU902" s="54"/>
      <c r="CV902" s="54"/>
      <c r="CW902" s="54"/>
      <c r="CX902" s="54"/>
      <c r="CY902" s="54"/>
      <c r="CZ902" s="54"/>
      <c r="DA902" s="54"/>
      <c r="DB902" s="54"/>
      <c r="DC902" s="54"/>
      <c r="DD902" s="54"/>
      <c r="DE902" s="54"/>
      <c r="DF902" s="54"/>
      <c r="DG902" s="54"/>
      <c r="DH902" s="54"/>
      <c r="DI902" s="54"/>
      <c r="DJ902" s="54"/>
      <c r="DK902" s="54"/>
      <c r="DL902" s="54"/>
      <c r="DM902" s="54"/>
      <c r="DN902" s="54"/>
      <c r="DO902" s="54"/>
      <c r="DP902" s="54"/>
      <c r="DQ902" s="54"/>
      <c r="DR902" s="54"/>
      <c r="DS902" s="54"/>
      <c r="DT902" s="54"/>
      <c r="DU902" s="54"/>
      <c r="DV902" s="54"/>
    </row>
    <row r="903" spans="1:126" ht="8.2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/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/>
      <c r="DB903" s="54"/>
      <c r="DC903" s="54"/>
      <c r="DD903" s="54"/>
      <c r="DE903" s="54"/>
      <c r="DF903" s="54"/>
      <c r="DG903" s="54"/>
      <c r="DH903" s="54"/>
      <c r="DI903" s="54"/>
      <c r="DJ903" s="54"/>
      <c r="DK903" s="54"/>
      <c r="DL903" s="54"/>
      <c r="DM903" s="54"/>
      <c r="DN903" s="54"/>
      <c r="DO903" s="54"/>
      <c r="DP903" s="54"/>
      <c r="DQ903" s="54"/>
      <c r="DR903" s="54"/>
      <c r="DS903" s="54"/>
      <c r="DT903" s="54"/>
      <c r="DU903" s="54"/>
      <c r="DV903" s="54"/>
    </row>
    <row r="904" spans="1:126" ht="8.2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/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/>
      <c r="DB904" s="54"/>
      <c r="DC904" s="54"/>
      <c r="DD904" s="54"/>
      <c r="DE904" s="54"/>
      <c r="DF904" s="54"/>
      <c r="DG904" s="54"/>
      <c r="DH904" s="54"/>
      <c r="DI904" s="54"/>
      <c r="DJ904" s="54"/>
      <c r="DK904" s="54"/>
      <c r="DL904" s="54"/>
      <c r="DM904" s="54"/>
      <c r="DN904" s="54"/>
      <c r="DO904" s="54"/>
      <c r="DP904" s="54"/>
      <c r="DQ904" s="54"/>
      <c r="DR904" s="54"/>
      <c r="DS904" s="54"/>
      <c r="DT904" s="54"/>
      <c r="DU904" s="54"/>
      <c r="DV904" s="54"/>
    </row>
    <row r="905" spans="1:126" ht="8.2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/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/>
      <c r="DB905" s="54"/>
      <c r="DC905" s="54"/>
      <c r="DD905" s="54"/>
      <c r="DE905" s="54"/>
      <c r="DF905" s="54"/>
      <c r="DG905" s="54"/>
      <c r="DH905" s="54"/>
      <c r="DI905" s="54"/>
      <c r="DJ905" s="54"/>
      <c r="DK905" s="54"/>
      <c r="DL905" s="54"/>
      <c r="DM905" s="54"/>
      <c r="DN905" s="54"/>
      <c r="DO905" s="54"/>
      <c r="DP905" s="54"/>
      <c r="DQ905" s="54"/>
      <c r="DR905" s="54"/>
      <c r="DS905" s="54"/>
      <c r="DT905" s="54"/>
      <c r="DU905" s="54"/>
      <c r="DV905" s="54"/>
    </row>
    <row r="906" spans="1:126" ht="8.2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/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/>
      <c r="DB906" s="54"/>
      <c r="DC906" s="54"/>
      <c r="DD906" s="54"/>
      <c r="DE906" s="54"/>
      <c r="DF906" s="54"/>
      <c r="DG906" s="54"/>
      <c r="DH906" s="54"/>
      <c r="DI906" s="54"/>
      <c r="DJ906" s="54"/>
      <c r="DK906" s="54"/>
      <c r="DL906" s="54"/>
      <c r="DM906" s="54"/>
      <c r="DN906" s="54"/>
      <c r="DO906" s="54"/>
      <c r="DP906" s="54"/>
      <c r="DQ906" s="54"/>
      <c r="DR906" s="54"/>
      <c r="DS906" s="54"/>
      <c r="DT906" s="54"/>
      <c r="DU906" s="54"/>
      <c r="DV906" s="54"/>
    </row>
    <row r="907" spans="1:126" ht="8.2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/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/>
      <c r="DB907" s="54"/>
      <c r="DC907" s="54"/>
      <c r="DD907" s="54"/>
      <c r="DE907" s="54"/>
      <c r="DF907" s="54"/>
      <c r="DG907" s="54"/>
      <c r="DH907" s="54"/>
      <c r="DI907" s="54"/>
      <c r="DJ907" s="54"/>
      <c r="DK907" s="54"/>
      <c r="DL907" s="54"/>
      <c r="DM907" s="54"/>
      <c r="DN907" s="54"/>
      <c r="DO907" s="54"/>
      <c r="DP907" s="54"/>
      <c r="DQ907" s="54"/>
      <c r="DR907" s="54"/>
      <c r="DS907" s="54"/>
      <c r="DT907" s="54"/>
      <c r="DU907" s="54"/>
      <c r="DV907" s="54"/>
    </row>
    <row r="908" spans="1:126" ht="8.2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  <c r="DK908" s="54"/>
      <c r="DL908" s="54"/>
      <c r="DM908" s="54"/>
      <c r="DN908" s="54"/>
      <c r="DO908" s="54"/>
      <c r="DP908" s="54"/>
      <c r="DQ908" s="54"/>
      <c r="DR908" s="54"/>
      <c r="DS908" s="54"/>
      <c r="DT908" s="54"/>
      <c r="DU908" s="54"/>
      <c r="DV908" s="54"/>
    </row>
    <row r="909" spans="1:126" ht="8.2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/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/>
      <c r="DB909" s="54"/>
      <c r="DC909" s="54"/>
      <c r="DD909" s="54"/>
      <c r="DE909" s="54"/>
      <c r="DF909" s="54"/>
      <c r="DG909" s="54"/>
      <c r="DH909" s="54"/>
      <c r="DI909" s="54"/>
      <c r="DJ909" s="54"/>
      <c r="DK909" s="54"/>
      <c r="DL909" s="54"/>
      <c r="DM909" s="54"/>
      <c r="DN909" s="54"/>
      <c r="DO909" s="54"/>
      <c r="DP909" s="54"/>
      <c r="DQ909" s="54"/>
      <c r="DR909" s="54"/>
      <c r="DS909" s="54"/>
      <c r="DT909" s="54"/>
      <c r="DU909" s="54"/>
      <c r="DV909" s="54"/>
    </row>
    <row r="910" spans="1:126" ht="8.2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/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/>
      <c r="DB910" s="54"/>
      <c r="DC910" s="54"/>
      <c r="DD910" s="54"/>
      <c r="DE910" s="54"/>
      <c r="DF910" s="54"/>
      <c r="DG910" s="54"/>
      <c r="DH910" s="54"/>
      <c r="DI910" s="54"/>
      <c r="DJ910" s="54"/>
      <c r="DK910" s="54"/>
      <c r="DL910" s="54"/>
      <c r="DM910" s="54"/>
      <c r="DN910" s="54"/>
      <c r="DO910" s="54"/>
      <c r="DP910" s="54"/>
      <c r="DQ910" s="54"/>
      <c r="DR910" s="54"/>
      <c r="DS910" s="54"/>
      <c r="DT910" s="54"/>
      <c r="DU910" s="54"/>
      <c r="DV910" s="54"/>
    </row>
    <row r="911" spans="1:126" ht="8.2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/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/>
      <c r="DB911" s="54"/>
      <c r="DC911" s="54"/>
      <c r="DD911" s="54"/>
      <c r="DE911" s="54"/>
      <c r="DF911" s="54"/>
      <c r="DG911" s="54"/>
      <c r="DH911" s="54"/>
      <c r="DI911" s="54"/>
      <c r="DJ911" s="54"/>
      <c r="DK911" s="54"/>
      <c r="DL911" s="54"/>
      <c r="DM911" s="54"/>
      <c r="DN911" s="54"/>
      <c r="DO911" s="54"/>
      <c r="DP911" s="54"/>
      <c r="DQ911" s="54"/>
      <c r="DR911" s="54"/>
      <c r="DS911" s="54"/>
      <c r="DT911" s="54"/>
      <c r="DU911" s="54"/>
      <c r="DV911" s="54"/>
    </row>
    <row r="912" spans="1:126" ht="8.2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  <c r="DK912" s="54"/>
      <c r="DL912" s="54"/>
      <c r="DM912" s="54"/>
      <c r="DN912" s="54"/>
      <c r="DO912" s="54"/>
      <c r="DP912" s="54"/>
      <c r="DQ912" s="54"/>
      <c r="DR912" s="54"/>
      <c r="DS912" s="54"/>
      <c r="DT912" s="54"/>
      <c r="DU912" s="54"/>
      <c r="DV912" s="54"/>
    </row>
    <row r="913" spans="1:126" ht="8.2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  <c r="DJ913" s="54"/>
      <c r="DK913" s="54"/>
      <c r="DL913" s="54"/>
      <c r="DM913" s="54"/>
      <c r="DN913" s="54"/>
      <c r="DO913" s="54"/>
      <c r="DP913" s="54"/>
      <c r="DQ913" s="54"/>
      <c r="DR913" s="54"/>
      <c r="DS913" s="54"/>
      <c r="DT913" s="54"/>
      <c r="DU913" s="54"/>
      <c r="DV913" s="54"/>
    </row>
    <row r="914" spans="1:126" ht="8.2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  <c r="DJ914" s="54"/>
      <c r="DK914" s="54"/>
      <c r="DL914" s="54"/>
      <c r="DM914" s="54"/>
      <c r="DN914" s="54"/>
      <c r="DO914" s="54"/>
      <c r="DP914" s="54"/>
      <c r="DQ914" s="54"/>
      <c r="DR914" s="54"/>
      <c r="DS914" s="54"/>
      <c r="DT914" s="54"/>
      <c r="DU914" s="54"/>
      <c r="DV914" s="54"/>
    </row>
    <row r="915" spans="1:126" ht="8.2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  <c r="DJ915" s="54"/>
      <c r="DK915" s="54"/>
      <c r="DL915" s="54"/>
      <c r="DM915" s="54"/>
      <c r="DN915" s="54"/>
      <c r="DO915" s="54"/>
      <c r="DP915" s="54"/>
      <c r="DQ915" s="54"/>
      <c r="DR915" s="54"/>
      <c r="DS915" s="54"/>
      <c r="DT915" s="54"/>
      <c r="DU915" s="54"/>
      <c r="DV915" s="54"/>
    </row>
    <row r="916" spans="1:126" ht="8.2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  <c r="DK916" s="54"/>
      <c r="DL916" s="54"/>
      <c r="DM916" s="54"/>
      <c r="DN916" s="54"/>
      <c r="DO916" s="54"/>
      <c r="DP916" s="54"/>
      <c r="DQ916" s="54"/>
      <c r="DR916" s="54"/>
      <c r="DS916" s="54"/>
      <c r="DT916" s="54"/>
      <c r="DU916" s="54"/>
      <c r="DV916" s="54"/>
    </row>
    <row r="917" spans="1:126" ht="8.2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/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/>
      <c r="DB917" s="54"/>
      <c r="DC917" s="54"/>
      <c r="DD917" s="54"/>
      <c r="DE917" s="54"/>
      <c r="DF917" s="54"/>
      <c r="DG917" s="54"/>
      <c r="DH917" s="54"/>
      <c r="DI917" s="54"/>
      <c r="DJ917" s="54"/>
      <c r="DK917" s="54"/>
      <c r="DL917" s="54"/>
      <c r="DM917" s="54"/>
      <c r="DN917" s="54"/>
      <c r="DO917" s="54"/>
      <c r="DP917" s="54"/>
      <c r="DQ917" s="54"/>
      <c r="DR917" s="54"/>
      <c r="DS917" s="54"/>
      <c r="DT917" s="54"/>
      <c r="DU917" s="54"/>
      <c r="DV917" s="54"/>
    </row>
    <row r="918" spans="1:126" ht="8.2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/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/>
      <c r="DB918" s="54"/>
      <c r="DC918" s="54"/>
      <c r="DD918" s="54"/>
      <c r="DE918" s="54"/>
      <c r="DF918" s="54"/>
      <c r="DG918" s="54"/>
      <c r="DH918" s="54"/>
      <c r="DI918" s="54"/>
      <c r="DJ918" s="54"/>
      <c r="DK918" s="54"/>
      <c r="DL918" s="54"/>
      <c r="DM918" s="54"/>
      <c r="DN918" s="54"/>
      <c r="DO918" s="54"/>
      <c r="DP918" s="54"/>
      <c r="DQ918" s="54"/>
      <c r="DR918" s="54"/>
      <c r="DS918" s="54"/>
      <c r="DT918" s="54"/>
      <c r="DU918" s="54"/>
      <c r="DV918" s="54"/>
    </row>
    <row r="919" spans="1:126" ht="8.2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/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/>
      <c r="DB919" s="54"/>
      <c r="DC919" s="54"/>
      <c r="DD919" s="54"/>
      <c r="DE919" s="54"/>
      <c r="DF919" s="54"/>
      <c r="DG919" s="54"/>
      <c r="DH919" s="54"/>
      <c r="DI919" s="54"/>
      <c r="DJ919" s="54"/>
      <c r="DK919" s="54"/>
      <c r="DL919" s="54"/>
      <c r="DM919" s="54"/>
      <c r="DN919" s="54"/>
      <c r="DO919" s="54"/>
      <c r="DP919" s="54"/>
      <c r="DQ919" s="54"/>
      <c r="DR919" s="54"/>
      <c r="DS919" s="54"/>
      <c r="DT919" s="54"/>
      <c r="DU919" s="54"/>
      <c r="DV919" s="54"/>
    </row>
    <row r="920" spans="1:126" ht="8.2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  <c r="DK920" s="54"/>
      <c r="DL920" s="54"/>
      <c r="DM920" s="54"/>
      <c r="DN920" s="54"/>
      <c r="DO920" s="54"/>
      <c r="DP920" s="54"/>
      <c r="DQ920" s="54"/>
      <c r="DR920" s="54"/>
      <c r="DS920" s="54"/>
      <c r="DT920" s="54"/>
      <c r="DU920" s="54"/>
      <c r="DV920" s="54"/>
    </row>
    <row r="921" spans="1:126" ht="8.2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/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/>
      <c r="DB921" s="54"/>
      <c r="DC921" s="54"/>
      <c r="DD921" s="54"/>
      <c r="DE921" s="54"/>
      <c r="DF921" s="54"/>
      <c r="DG921" s="54"/>
      <c r="DH921" s="54"/>
      <c r="DI921" s="54"/>
      <c r="DJ921" s="54"/>
      <c r="DK921" s="54"/>
      <c r="DL921" s="54"/>
      <c r="DM921" s="54"/>
      <c r="DN921" s="54"/>
      <c r="DO921" s="54"/>
      <c r="DP921" s="54"/>
      <c r="DQ921" s="54"/>
      <c r="DR921" s="54"/>
      <c r="DS921" s="54"/>
      <c r="DT921" s="54"/>
      <c r="DU921" s="54"/>
      <c r="DV921" s="54"/>
    </row>
    <row r="922" spans="1:126" ht="8.2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/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/>
      <c r="DB922" s="54"/>
      <c r="DC922" s="54"/>
      <c r="DD922" s="54"/>
      <c r="DE922" s="54"/>
      <c r="DF922" s="54"/>
      <c r="DG922" s="54"/>
      <c r="DH922" s="54"/>
      <c r="DI922" s="54"/>
      <c r="DJ922" s="54"/>
      <c r="DK922" s="54"/>
      <c r="DL922" s="54"/>
      <c r="DM922" s="54"/>
      <c r="DN922" s="54"/>
      <c r="DO922" s="54"/>
      <c r="DP922" s="54"/>
      <c r="DQ922" s="54"/>
      <c r="DR922" s="54"/>
      <c r="DS922" s="54"/>
      <c r="DT922" s="54"/>
      <c r="DU922" s="54"/>
      <c r="DV922" s="54"/>
    </row>
    <row r="923" spans="1:126" ht="8.2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/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/>
      <c r="DB923" s="54"/>
      <c r="DC923" s="54"/>
      <c r="DD923" s="54"/>
      <c r="DE923" s="54"/>
      <c r="DF923" s="54"/>
      <c r="DG923" s="54"/>
      <c r="DH923" s="54"/>
      <c r="DI923" s="54"/>
      <c r="DJ923" s="54"/>
      <c r="DK923" s="54"/>
      <c r="DL923" s="54"/>
      <c r="DM923" s="54"/>
      <c r="DN923" s="54"/>
      <c r="DO923" s="54"/>
      <c r="DP923" s="54"/>
      <c r="DQ923" s="54"/>
      <c r="DR923" s="54"/>
      <c r="DS923" s="54"/>
      <c r="DT923" s="54"/>
      <c r="DU923" s="54"/>
      <c r="DV923" s="54"/>
    </row>
    <row r="924" spans="1:126" ht="8.2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  <c r="DK924" s="54"/>
      <c r="DL924" s="54"/>
      <c r="DM924" s="54"/>
      <c r="DN924" s="54"/>
      <c r="DO924" s="54"/>
      <c r="DP924" s="54"/>
      <c r="DQ924" s="54"/>
      <c r="DR924" s="54"/>
      <c r="DS924" s="54"/>
      <c r="DT924" s="54"/>
      <c r="DU924" s="54"/>
      <c r="DV924" s="54"/>
    </row>
    <row r="925" spans="1:126" ht="8.2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D925" s="54"/>
      <c r="CE925" s="54"/>
      <c r="CF925" s="54"/>
      <c r="CG925" s="54"/>
      <c r="CH925" s="54"/>
      <c r="CI925" s="54"/>
      <c r="CJ925" s="54"/>
      <c r="CK925" s="54"/>
      <c r="CL925" s="54"/>
      <c r="CM925" s="54"/>
      <c r="CN925" s="54"/>
      <c r="CO925" s="54"/>
      <c r="CP925" s="54"/>
      <c r="CQ925" s="54"/>
      <c r="CR925" s="54"/>
      <c r="CS925" s="54"/>
      <c r="CT925" s="54"/>
      <c r="CU925" s="54"/>
      <c r="CV925" s="54"/>
      <c r="CW925" s="54"/>
      <c r="CX925" s="54"/>
      <c r="CY925" s="54"/>
      <c r="CZ925" s="54"/>
      <c r="DA925" s="54"/>
      <c r="DB925" s="54"/>
      <c r="DC925" s="54"/>
      <c r="DD925" s="54"/>
      <c r="DE925" s="54"/>
      <c r="DF925" s="54"/>
      <c r="DG925" s="54"/>
      <c r="DH925" s="54"/>
      <c r="DI925" s="54"/>
      <c r="DJ925" s="54"/>
      <c r="DK925" s="54"/>
      <c r="DL925" s="54"/>
      <c r="DM925" s="54"/>
      <c r="DN925" s="54"/>
      <c r="DO925" s="54"/>
      <c r="DP925" s="54"/>
      <c r="DQ925" s="54"/>
      <c r="DR925" s="54"/>
      <c r="DS925" s="54"/>
      <c r="DT925" s="54"/>
      <c r="DU925" s="54"/>
      <c r="DV925" s="54"/>
    </row>
    <row r="926" spans="1:126" ht="8.2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D926" s="54"/>
      <c r="CE926" s="54"/>
      <c r="CF926" s="54"/>
      <c r="CG926" s="54"/>
      <c r="CH926" s="54"/>
      <c r="CI926" s="54"/>
      <c r="CJ926" s="54"/>
      <c r="CK926" s="54"/>
      <c r="CL926" s="54"/>
      <c r="CM926" s="54"/>
      <c r="CN926" s="54"/>
      <c r="CO926" s="54"/>
      <c r="CP926" s="54"/>
      <c r="CQ926" s="54"/>
      <c r="CR926" s="54"/>
      <c r="CS926" s="54"/>
      <c r="CT926" s="54"/>
      <c r="CU926" s="54"/>
      <c r="CV926" s="54"/>
      <c r="CW926" s="54"/>
      <c r="CX926" s="54"/>
      <c r="CY926" s="54"/>
      <c r="CZ926" s="54"/>
      <c r="DA926" s="54"/>
      <c r="DB926" s="54"/>
      <c r="DC926" s="54"/>
      <c r="DD926" s="54"/>
      <c r="DE926" s="54"/>
      <c r="DF926" s="54"/>
      <c r="DG926" s="54"/>
      <c r="DH926" s="54"/>
      <c r="DI926" s="54"/>
      <c r="DJ926" s="54"/>
      <c r="DK926" s="54"/>
      <c r="DL926" s="54"/>
      <c r="DM926" s="54"/>
      <c r="DN926" s="54"/>
      <c r="DO926" s="54"/>
      <c r="DP926" s="54"/>
      <c r="DQ926" s="54"/>
      <c r="DR926" s="54"/>
      <c r="DS926" s="54"/>
      <c r="DT926" s="54"/>
      <c r="DU926" s="54"/>
      <c r="DV926" s="54"/>
    </row>
    <row r="927" spans="1:126" ht="8.2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D927" s="54"/>
      <c r="CE927" s="54"/>
      <c r="CF927" s="54"/>
      <c r="CG927" s="54"/>
      <c r="CH927" s="54"/>
      <c r="CI927" s="54"/>
      <c r="CJ927" s="54"/>
      <c r="CK927" s="54"/>
      <c r="CL927" s="54"/>
      <c r="CM927" s="54"/>
      <c r="CN927" s="54"/>
      <c r="CO927" s="54"/>
      <c r="CP927" s="54"/>
      <c r="CQ927" s="54"/>
      <c r="CR927" s="54"/>
      <c r="CS927" s="54"/>
      <c r="CT927" s="54"/>
      <c r="CU927" s="54"/>
      <c r="CV927" s="54"/>
      <c r="CW927" s="54"/>
      <c r="CX927" s="54"/>
      <c r="CY927" s="54"/>
      <c r="CZ927" s="54"/>
      <c r="DA927" s="54"/>
      <c r="DB927" s="54"/>
      <c r="DC927" s="54"/>
      <c r="DD927" s="54"/>
      <c r="DE927" s="54"/>
      <c r="DF927" s="54"/>
      <c r="DG927" s="54"/>
      <c r="DH927" s="54"/>
      <c r="DI927" s="54"/>
      <c r="DJ927" s="54"/>
      <c r="DK927" s="54"/>
      <c r="DL927" s="54"/>
      <c r="DM927" s="54"/>
      <c r="DN927" s="54"/>
      <c r="DO927" s="54"/>
      <c r="DP927" s="54"/>
      <c r="DQ927" s="54"/>
      <c r="DR927" s="54"/>
      <c r="DS927" s="54"/>
      <c r="DT927" s="54"/>
      <c r="DU927" s="54"/>
      <c r="DV927" s="54"/>
    </row>
    <row r="928" spans="1:126" ht="8.2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  <c r="DK928" s="54"/>
      <c r="DL928" s="54"/>
      <c r="DM928" s="54"/>
      <c r="DN928" s="54"/>
      <c r="DO928" s="54"/>
      <c r="DP928" s="54"/>
      <c r="DQ928" s="54"/>
      <c r="DR928" s="54"/>
      <c r="DS928" s="54"/>
      <c r="DT928" s="54"/>
      <c r="DU928" s="54"/>
      <c r="DV928" s="54"/>
    </row>
    <row r="929" spans="1:126" ht="8.2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D929" s="54"/>
      <c r="CE929" s="54"/>
      <c r="CF929" s="54"/>
      <c r="CG929" s="54"/>
      <c r="CH929" s="54"/>
      <c r="CI929" s="54"/>
      <c r="CJ929" s="54"/>
      <c r="CK929" s="54"/>
      <c r="CL929" s="54"/>
      <c r="CM929" s="54"/>
      <c r="CN929" s="54"/>
      <c r="CO929" s="54"/>
      <c r="CP929" s="54"/>
      <c r="CQ929" s="54"/>
      <c r="CR929" s="54"/>
      <c r="CS929" s="54"/>
      <c r="CT929" s="54"/>
      <c r="CU929" s="54"/>
      <c r="CV929" s="54"/>
      <c r="CW929" s="54"/>
      <c r="CX929" s="54"/>
      <c r="CY929" s="54"/>
      <c r="CZ929" s="54"/>
      <c r="DA929" s="54"/>
      <c r="DB929" s="54"/>
      <c r="DC929" s="54"/>
      <c r="DD929" s="54"/>
      <c r="DE929" s="54"/>
      <c r="DF929" s="54"/>
      <c r="DG929" s="54"/>
      <c r="DH929" s="54"/>
      <c r="DI929" s="54"/>
      <c r="DJ929" s="54"/>
      <c r="DK929" s="54"/>
      <c r="DL929" s="54"/>
      <c r="DM929" s="54"/>
      <c r="DN929" s="54"/>
      <c r="DO929" s="54"/>
      <c r="DP929" s="54"/>
      <c r="DQ929" s="54"/>
      <c r="DR929" s="54"/>
      <c r="DS929" s="54"/>
      <c r="DT929" s="54"/>
      <c r="DU929" s="54"/>
      <c r="DV929" s="54"/>
    </row>
    <row r="930" spans="1:126" ht="8.2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D930" s="54"/>
      <c r="CE930" s="54"/>
      <c r="CF930" s="54"/>
      <c r="CG930" s="54"/>
      <c r="CH930" s="54"/>
      <c r="CI930" s="54"/>
      <c r="CJ930" s="54"/>
      <c r="CK930" s="54"/>
      <c r="CL930" s="54"/>
      <c r="CM930" s="54"/>
      <c r="CN930" s="54"/>
      <c r="CO930" s="54"/>
      <c r="CP930" s="54"/>
      <c r="CQ930" s="54"/>
      <c r="CR930" s="54"/>
      <c r="CS930" s="54"/>
      <c r="CT930" s="54"/>
      <c r="CU930" s="54"/>
      <c r="CV930" s="54"/>
      <c r="CW930" s="54"/>
      <c r="CX930" s="54"/>
      <c r="CY930" s="54"/>
      <c r="CZ930" s="54"/>
      <c r="DA930" s="54"/>
      <c r="DB930" s="54"/>
      <c r="DC930" s="54"/>
      <c r="DD930" s="54"/>
      <c r="DE930" s="54"/>
      <c r="DF930" s="54"/>
      <c r="DG930" s="54"/>
      <c r="DH930" s="54"/>
      <c r="DI930" s="54"/>
      <c r="DJ930" s="54"/>
      <c r="DK930" s="54"/>
      <c r="DL930" s="54"/>
      <c r="DM930" s="54"/>
      <c r="DN930" s="54"/>
      <c r="DO930" s="54"/>
      <c r="DP930" s="54"/>
      <c r="DQ930" s="54"/>
      <c r="DR930" s="54"/>
      <c r="DS930" s="54"/>
      <c r="DT930" s="54"/>
      <c r="DU930" s="54"/>
      <c r="DV930" s="54"/>
    </row>
    <row r="931" spans="1:126" ht="8.2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D931" s="54"/>
      <c r="CE931" s="54"/>
      <c r="CF931" s="54"/>
      <c r="CG931" s="54"/>
      <c r="CH931" s="54"/>
      <c r="CI931" s="54"/>
      <c r="CJ931" s="54"/>
      <c r="CK931" s="54"/>
      <c r="CL931" s="54"/>
      <c r="CM931" s="54"/>
      <c r="CN931" s="54"/>
      <c r="CO931" s="54"/>
      <c r="CP931" s="54"/>
      <c r="CQ931" s="54"/>
      <c r="CR931" s="54"/>
      <c r="CS931" s="54"/>
      <c r="CT931" s="54"/>
      <c r="CU931" s="54"/>
      <c r="CV931" s="54"/>
      <c r="CW931" s="54"/>
      <c r="CX931" s="54"/>
      <c r="CY931" s="54"/>
      <c r="CZ931" s="54"/>
      <c r="DA931" s="54"/>
      <c r="DB931" s="54"/>
      <c r="DC931" s="54"/>
      <c r="DD931" s="54"/>
      <c r="DE931" s="54"/>
      <c r="DF931" s="54"/>
      <c r="DG931" s="54"/>
      <c r="DH931" s="54"/>
      <c r="DI931" s="54"/>
      <c r="DJ931" s="54"/>
      <c r="DK931" s="54"/>
      <c r="DL931" s="54"/>
      <c r="DM931" s="54"/>
      <c r="DN931" s="54"/>
      <c r="DO931" s="54"/>
      <c r="DP931" s="54"/>
      <c r="DQ931" s="54"/>
      <c r="DR931" s="54"/>
      <c r="DS931" s="54"/>
      <c r="DT931" s="54"/>
      <c r="DU931" s="54"/>
      <c r="DV931" s="54"/>
    </row>
    <row r="932" spans="1:126" ht="8.2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  <c r="DK932" s="54"/>
      <c r="DL932" s="54"/>
      <c r="DM932" s="54"/>
      <c r="DN932" s="54"/>
      <c r="DO932" s="54"/>
      <c r="DP932" s="54"/>
      <c r="DQ932" s="54"/>
      <c r="DR932" s="54"/>
      <c r="DS932" s="54"/>
      <c r="DT932" s="54"/>
      <c r="DU932" s="54"/>
      <c r="DV932" s="54"/>
    </row>
    <row r="933" spans="1:126" ht="8.2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/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/>
      <c r="DB933" s="54"/>
      <c r="DC933" s="54"/>
      <c r="DD933" s="54"/>
      <c r="DE933" s="54"/>
      <c r="DF933" s="54"/>
      <c r="DG933" s="54"/>
      <c r="DH933" s="54"/>
      <c r="DI933" s="54"/>
      <c r="DJ933" s="54"/>
      <c r="DK933" s="54"/>
      <c r="DL933" s="54"/>
      <c r="DM933" s="54"/>
      <c r="DN933" s="54"/>
      <c r="DO933" s="54"/>
      <c r="DP933" s="54"/>
      <c r="DQ933" s="54"/>
      <c r="DR933" s="54"/>
      <c r="DS933" s="54"/>
      <c r="DT933" s="54"/>
      <c r="DU933" s="54"/>
      <c r="DV933" s="54"/>
    </row>
    <row r="934" spans="1:126" ht="8.2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/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/>
      <c r="DB934" s="54"/>
      <c r="DC934" s="54"/>
      <c r="DD934" s="54"/>
      <c r="DE934" s="54"/>
      <c r="DF934" s="54"/>
      <c r="DG934" s="54"/>
      <c r="DH934" s="54"/>
      <c r="DI934" s="54"/>
      <c r="DJ934" s="54"/>
      <c r="DK934" s="54"/>
      <c r="DL934" s="54"/>
      <c r="DM934" s="54"/>
      <c r="DN934" s="54"/>
      <c r="DO934" s="54"/>
      <c r="DP934" s="54"/>
      <c r="DQ934" s="54"/>
      <c r="DR934" s="54"/>
      <c r="DS934" s="54"/>
      <c r="DT934" s="54"/>
      <c r="DU934" s="54"/>
      <c r="DV934" s="54"/>
    </row>
    <row r="935" spans="1:126" ht="8.2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/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/>
      <c r="DB935" s="54"/>
      <c r="DC935" s="54"/>
      <c r="DD935" s="54"/>
      <c r="DE935" s="54"/>
      <c r="DF935" s="54"/>
      <c r="DG935" s="54"/>
      <c r="DH935" s="54"/>
      <c r="DI935" s="54"/>
      <c r="DJ935" s="54"/>
      <c r="DK935" s="54"/>
      <c r="DL935" s="54"/>
      <c r="DM935" s="54"/>
      <c r="DN935" s="54"/>
      <c r="DO935" s="54"/>
      <c r="DP935" s="54"/>
      <c r="DQ935" s="54"/>
      <c r="DR935" s="54"/>
      <c r="DS935" s="54"/>
      <c r="DT935" s="54"/>
      <c r="DU935" s="54"/>
      <c r="DV935" s="54"/>
    </row>
    <row r="936" spans="1:126" ht="8.2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  <c r="DK936" s="54"/>
      <c r="DL936" s="54"/>
      <c r="DM936" s="54"/>
      <c r="DN936" s="54"/>
      <c r="DO936" s="54"/>
      <c r="DP936" s="54"/>
      <c r="DQ936" s="54"/>
      <c r="DR936" s="54"/>
      <c r="DS936" s="54"/>
      <c r="DT936" s="54"/>
      <c r="DU936" s="54"/>
      <c r="DV936" s="54"/>
    </row>
    <row r="937" spans="1:126" ht="8.2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/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/>
      <c r="DB937" s="54"/>
      <c r="DC937" s="54"/>
      <c r="DD937" s="54"/>
      <c r="DE937" s="54"/>
      <c r="DF937" s="54"/>
      <c r="DG937" s="54"/>
      <c r="DH937" s="54"/>
      <c r="DI937" s="54"/>
      <c r="DJ937" s="54"/>
      <c r="DK937" s="54"/>
      <c r="DL937" s="54"/>
      <c r="DM937" s="54"/>
      <c r="DN937" s="54"/>
      <c r="DO937" s="54"/>
      <c r="DP937" s="54"/>
      <c r="DQ937" s="54"/>
      <c r="DR937" s="54"/>
      <c r="DS937" s="54"/>
      <c r="DT937" s="54"/>
      <c r="DU937" s="54"/>
      <c r="DV937" s="54"/>
    </row>
    <row r="938" spans="1:126" ht="8.2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/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/>
      <c r="DB938" s="54"/>
      <c r="DC938" s="54"/>
      <c r="DD938" s="54"/>
      <c r="DE938" s="54"/>
      <c r="DF938" s="54"/>
      <c r="DG938" s="54"/>
      <c r="DH938" s="54"/>
      <c r="DI938" s="54"/>
      <c r="DJ938" s="54"/>
      <c r="DK938" s="54"/>
      <c r="DL938" s="54"/>
      <c r="DM938" s="54"/>
      <c r="DN938" s="54"/>
      <c r="DO938" s="54"/>
      <c r="DP938" s="54"/>
      <c r="DQ938" s="54"/>
      <c r="DR938" s="54"/>
      <c r="DS938" s="54"/>
      <c r="DT938" s="54"/>
      <c r="DU938" s="54"/>
      <c r="DV938" s="54"/>
    </row>
    <row r="939" spans="1:126" ht="8.2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/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/>
      <c r="DB939" s="54"/>
      <c r="DC939" s="54"/>
      <c r="DD939" s="54"/>
      <c r="DE939" s="54"/>
      <c r="DF939" s="54"/>
      <c r="DG939" s="54"/>
      <c r="DH939" s="54"/>
      <c r="DI939" s="54"/>
      <c r="DJ939" s="54"/>
      <c r="DK939" s="54"/>
      <c r="DL939" s="54"/>
      <c r="DM939" s="54"/>
      <c r="DN939" s="54"/>
      <c r="DO939" s="54"/>
      <c r="DP939" s="54"/>
      <c r="DQ939" s="54"/>
      <c r="DR939" s="54"/>
      <c r="DS939" s="54"/>
      <c r="DT939" s="54"/>
      <c r="DU939" s="54"/>
      <c r="DV939" s="54"/>
    </row>
    <row r="940" spans="1:126" ht="8.2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  <c r="DK940" s="54"/>
      <c r="DL940" s="54"/>
      <c r="DM940" s="54"/>
      <c r="DN940" s="54"/>
      <c r="DO940" s="54"/>
      <c r="DP940" s="54"/>
      <c r="DQ940" s="54"/>
      <c r="DR940" s="54"/>
      <c r="DS940" s="54"/>
      <c r="DT940" s="54"/>
      <c r="DU940" s="54"/>
      <c r="DV940" s="54"/>
    </row>
    <row r="941" spans="1:126" ht="8.2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/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/>
      <c r="DB941" s="54"/>
      <c r="DC941" s="54"/>
      <c r="DD941" s="54"/>
      <c r="DE941" s="54"/>
      <c r="DF941" s="54"/>
      <c r="DG941" s="54"/>
      <c r="DH941" s="54"/>
      <c r="DI941" s="54"/>
      <c r="DJ941" s="54"/>
      <c r="DK941" s="54"/>
      <c r="DL941" s="54"/>
      <c r="DM941" s="54"/>
      <c r="DN941" s="54"/>
      <c r="DO941" s="54"/>
      <c r="DP941" s="54"/>
      <c r="DQ941" s="54"/>
      <c r="DR941" s="54"/>
      <c r="DS941" s="54"/>
      <c r="DT941" s="54"/>
      <c r="DU941" s="54"/>
      <c r="DV941" s="54"/>
    </row>
    <row r="942" spans="1:126" ht="8.2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/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/>
      <c r="DB942" s="54"/>
      <c r="DC942" s="54"/>
      <c r="DD942" s="54"/>
      <c r="DE942" s="54"/>
      <c r="DF942" s="54"/>
      <c r="DG942" s="54"/>
      <c r="DH942" s="54"/>
      <c r="DI942" s="54"/>
      <c r="DJ942" s="54"/>
      <c r="DK942" s="54"/>
      <c r="DL942" s="54"/>
      <c r="DM942" s="54"/>
      <c r="DN942" s="54"/>
      <c r="DO942" s="54"/>
      <c r="DP942" s="54"/>
      <c r="DQ942" s="54"/>
      <c r="DR942" s="54"/>
      <c r="DS942" s="54"/>
      <c r="DT942" s="54"/>
      <c r="DU942" s="54"/>
      <c r="DV942" s="54"/>
    </row>
    <row r="943" spans="1:126" ht="8.2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/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/>
      <c r="DB943" s="54"/>
      <c r="DC943" s="54"/>
      <c r="DD943" s="54"/>
      <c r="DE943" s="54"/>
      <c r="DF943" s="54"/>
      <c r="DG943" s="54"/>
      <c r="DH943" s="54"/>
      <c r="DI943" s="54"/>
      <c r="DJ943" s="54"/>
      <c r="DK943" s="54"/>
      <c r="DL943" s="54"/>
      <c r="DM943" s="54"/>
      <c r="DN943" s="54"/>
      <c r="DO943" s="54"/>
      <c r="DP943" s="54"/>
      <c r="DQ943" s="54"/>
      <c r="DR943" s="54"/>
      <c r="DS943" s="54"/>
      <c r="DT943" s="54"/>
      <c r="DU943" s="54"/>
      <c r="DV943" s="54"/>
    </row>
    <row r="944" spans="1:126" ht="8.2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  <c r="DK944" s="54"/>
      <c r="DL944" s="54"/>
      <c r="DM944" s="54"/>
      <c r="DN944" s="54"/>
      <c r="DO944" s="54"/>
      <c r="DP944" s="54"/>
      <c r="DQ944" s="54"/>
      <c r="DR944" s="54"/>
      <c r="DS944" s="54"/>
      <c r="DT944" s="54"/>
      <c r="DU944" s="54"/>
      <c r="DV944" s="54"/>
    </row>
    <row r="945" spans="1:126" ht="8.2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/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/>
      <c r="DB945" s="54"/>
      <c r="DC945" s="54"/>
      <c r="DD945" s="54"/>
      <c r="DE945" s="54"/>
      <c r="DF945" s="54"/>
      <c r="DG945" s="54"/>
      <c r="DH945" s="54"/>
      <c r="DI945" s="54"/>
      <c r="DJ945" s="54"/>
      <c r="DK945" s="54"/>
      <c r="DL945" s="54"/>
      <c r="DM945" s="54"/>
      <c r="DN945" s="54"/>
      <c r="DO945" s="54"/>
      <c r="DP945" s="54"/>
      <c r="DQ945" s="54"/>
      <c r="DR945" s="54"/>
      <c r="DS945" s="54"/>
      <c r="DT945" s="54"/>
      <c r="DU945" s="54"/>
      <c r="DV945" s="54"/>
    </row>
    <row r="946" spans="1:126" ht="8.2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/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/>
      <c r="DB946" s="54"/>
      <c r="DC946" s="54"/>
      <c r="DD946" s="54"/>
      <c r="DE946" s="54"/>
      <c r="DF946" s="54"/>
      <c r="DG946" s="54"/>
      <c r="DH946" s="54"/>
      <c r="DI946" s="54"/>
      <c r="DJ946" s="54"/>
      <c r="DK946" s="54"/>
      <c r="DL946" s="54"/>
      <c r="DM946" s="54"/>
      <c r="DN946" s="54"/>
      <c r="DO946" s="54"/>
      <c r="DP946" s="54"/>
      <c r="DQ946" s="54"/>
      <c r="DR946" s="54"/>
      <c r="DS946" s="54"/>
      <c r="DT946" s="54"/>
      <c r="DU946" s="54"/>
      <c r="DV946" s="54"/>
    </row>
    <row r="947" spans="1:126" ht="8.2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/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/>
      <c r="DB947" s="54"/>
      <c r="DC947" s="54"/>
      <c r="DD947" s="54"/>
      <c r="DE947" s="54"/>
      <c r="DF947" s="54"/>
      <c r="DG947" s="54"/>
      <c r="DH947" s="54"/>
      <c r="DI947" s="54"/>
      <c r="DJ947" s="54"/>
      <c r="DK947" s="54"/>
      <c r="DL947" s="54"/>
      <c r="DM947" s="54"/>
      <c r="DN947" s="54"/>
      <c r="DO947" s="54"/>
      <c r="DP947" s="54"/>
      <c r="DQ947" s="54"/>
      <c r="DR947" s="54"/>
      <c r="DS947" s="54"/>
      <c r="DT947" s="54"/>
      <c r="DU947" s="54"/>
      <c r="DV947" s="54"/>
    </row>
    <row r="948" spans="1:126" ht="8.2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  <c r="DK948" s="54"/>
      <c r="DL948" s="54"/>
      <c r="DM948" s="54"/>
      <c r="DN948" s="54"/>
      <c r="DO948" s="54"/>
      <c r="DP948" s="54"/>
      <c r="DQ948" s="54"/>
      <c r="DR948" s="54"/>
      <c r="DS948" s="54"/>
      <c r="DT948" s="54"/>
      <c r="DU948" s="54"/>
      <c r="DV948" s="54"/>
    </row>
    <row r="949" spans="1:126" ht="8.2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/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/>
      <c r="DB949" s="54"/>
      <c r="DC949" s="54"/>
      <c r="DD949" s="54"/>
      <c r="DE949" s="54"/>
      <c r="DF949" s="54"/>
      <c r="DG949" s="54"/>
      <c r="DH949" s="54"/>
      <c r="DI949" s="54"/>
      <c r="DJ949" s="54"/>
      <c r="DK949" s="54"/>
      <c r="DL949" s="54"/>
      <c r="DM949" s="54"/>
      <c r="DN949" s="54"/>
      <c r="DO949" s="54"/>
      <c r="DP949" s="54"/>
      <c r="DQ949" s="54"/>
      <c r="DR949" s="54"/>
      <c r="DS949" s="54"/>
      <c r="DT949" s="54"/>
      <c r="DU949" s="54"/>
      <c r="DV949" s="54"/>
    </row>
    <row r="950" spans="1:126" ht="8.2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/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/>
      <c r="DB950" s="54"/>
      <c r="DC950" s="54"/>
      <c r="DD950" s="54"/>
      <c r="DE950" s="54"/>
      <c r="DF950" s="54"/>
      <c r="DG950" s="54"/>
      <c r="DH950" s="54"/>
      <c r="DI950" s="54"/>
      <c r="DJ950" s="54"/>
      <c r="DK950" s="54"/>
      <c r="DL950" s="54"/>
      <c r="DM950" s="54"/>
      <c r="DN950" s="54"/>
      <c r="DO950" s="54"/>
      <c r="DP950" s="54"/>
      <c r="DQ950" s="54"/>
      <c r="DR950" s="54"/>
      <c r="DS950" s="54"/>
      <c r="DT950" s="54"/>
      <c r="DU950" s="54"/>
      <c r="DV950" s="54"/>
    </row>
    <row r="951" spans="1:126" ht="8.2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/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/>
      <c r="DB951" s="54"/>
      <c r="DC951" s="54"/>
      <c r="DD951" s="54"/>
      <c r="DE951" s="54"/>
      <c r="DF951" s="54"/>
      <c r="DG951" s="54"/>
      <c r="DH951" s="54"/>
      <c r="DI951" s="54"/>
      <c r="DJ951" s="54"/>
      <c r="DK951" s="54"/>
      <c r="DL951" s="54"/>
      <c r="DM951" s="54"/>
      <c r="DN951" s="54"/>
      <c r="DO951" s="54"/>
      <c r="DP951" s="54"/>
      <c r="DQ951" s="54"/>
      <c r="DR951" s="54"/>
      <c r="DS951" s="54"/>
      <c r="DT951" s="54"/>
      <c r="DU951" s="54"/>
      <c r="DV951" s="54"/>
    </row>
    <row r="952" spans="1:126" ht="8.2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  <c r="DK952" s="54"/>
      <c r="DL952" s="54"/>
      <c r="DM952" s="54"/>
      <c r="DN952" s="54"/>
      <c r="DO952" s="54"/>
      <c r="DP952" s="54"/>
      <c r="DQ952" s="54"/>
      <c r="DR952" s="54"/>
      <c r="DS952" s="54"/>
      <c r="DT952" s="54"/>
      <c r="DU952" s="54"/>
      <c r="DV952" s="54"/>
    </row>
    <row r="953" spans="1:126" ht="8.2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/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/>
      <c r="DB953" s="54"/>
      <c r="DC953" s="54"/>
      <c r="DD953" s="54"/>
      <c r="DE953" s="54"/>
      <c r="DF953" s="54"/>
      <c r="DG953" s="54"/>
      <c r="DH953" s="54"/>
      <c r="DI953" s="54"/>
      <c r="DJ953" s="54"/>
      <c r="DK953" s="54"/>
      <c r="DL953" s="54"/>
      <c r="DM953" s="54"/>
      <c r="DN953" s="54"/>
      <c r="DO953" s="54"/>
      <c r="DP953" s="54"/>
      <c r="DQ953" s="54"/>
      <c r="DR953" s="54"/>
      <c r="DS953" s="54"/>
      <c r="DT953" s="54"/>
      <c r="DU953" s="54"/>
      <c r="DV953" s="54"/>
    </row>
    <row r="954" spans="1:126" ht="8.2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D954" s="54"/>
      <c r="CE954" s="54"/>
      <c r="CF954" s="54"/>
      <c r="CG954" s="54"/>
      <c r="CH954" s="54"/>
      <c r="CI954" s="54"/>
      <c r="CJ954" s="54"/>
      <c r="CK954" s="54"/>
      <c r="CL954" s="54"/>
      <c r="CM954" s="54"/>
      <c r="CN954" s="54"/>
      <c r="CO954" s="54"/>
      <c r="CP954" s="54"/>
      <c r="CQ954" s="54"/>
      <c r="CR954" s="54"/>
      <c r="CS954" s="54"/>
      <c r="CT954" s="54"/>
      <c r="CU954" s="54"/>
      <c r="CV954" s="54"/>
      <c r="CW954" s="54"/>
      <c r="CX954" s="54"/>
      <c r="CY954" s="54"/>
      <c r="CZ954" s="54"/>
      <c r="DA954" s="54"/>
      <c r="DB954" s="54"/>
      <c r="DC954" s="54"/>
      <c r="DD954" s="54"/>
      <c r="DE954" s="54"/>
      <c r="DF954" s="54"/>
      <c r="DG954" s="54"/>
      <c r="DH954" s="54"/>
      <c r="DI954" s="54"/>
      <c r="DJ954" s="54"/>
      <c r="DK954" s="54"/>
      <c r="DL954" s="54"/>
      <c r="DM954" s="54"/>
      <c r="DN954" s="54"/>
      <c r="DO954" s="54"/>
      <c r="DP954" s="54"/>
      <c r="DQ954" s="54"/>
      <c r="DR954" s="54"/>
      <c r="DS954" s="54"/>
      <c r="DT954" s="54"/>
      <c r="DU954" s="54"/>
      <c r="DV954" s="54"/>
    </row>
    <row r="955" spans="1:126" ht="8.2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D955" s="54"/>
      <c r="CE955" s="54"/>
      <c r="CF955" s="54"/>
      <c r="CG955" s="54"/>
      <c r="CH955" s="54"/>
      <c r="CI955" s="54"/>
      <c r="CJ955" s="54"/>
      <c r="CK955" s="54"/>
      <c r="CL955" s="54"/>
      <c r="CM955" s="54"/>
      <c r="CN955" s="54"/>
      <c r="CO955" s="54"/>
      <c r="CP955" s="54"/>
      <c r="CQ955" s="54"/>
      <c r="CR955" s="54"/>
      <c r="CS955" s="54"/>
      <c r="CT955" s="54"/>
      <c r="CU955" s="54"/>
      <c r="CV955" s="54"/>
      <c r="CW955" s="54"/>
      <c r="CX955" s="54"/>
      <c r="CY955" s="54"/>
      <c r="CZ955" s="54"/>
      <c r="DA955" s="54"/>
      <c r="DB955" s="54"/>
      <c r="DC955" s="54"/>
      <c r="DD955" s="54"/>
      <c r="DE955" s="54"/>
      <c r="DF955" s="54"/>
      <c r="DG955" s="54"/>
      <c r="DH955" s="54"/>
      <c r="DI955" s="54"/>
      <c r="DJ955" s="54"/>
      <c r="DK955" s="54"/>
      <c r="DL955" s="54"/>
      <c r="DM955" s="54"/>
      <c r="DN955" s="54"/>
      <c r="DO955" s="54"/>
      <c r="DP955" s="54"/>
      <c r="DQ955" s="54"/>
      <c r="DR955" s="54"/>
      <c r="DS955" s="54"/>
      <c r="DT955" s="54"/>
      <c r="DU955" s="54"/>
      <c r="DV955" s="54"/>
    </row>
    <row r="956" spans="1:126" ht="8.2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</row>
    <row r="957" spans="1:126" ht="8.2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D957" s="54"/>
      <c r="CE957" s="54"/>
      <c r="CF957" s="54"/>
      <c r="CG957" s="54"/>
      <c r="CH957" s="54"/>
      <c r="CI957" s="54"/>
      <c r="CJ957" s="54"/>
      <c r="CK957" s="54"/>
      <c r="CL957" s="54"/>
      <c r="CM957" s="54"/>
      <c r="CN957" s="54"/>
      <c r="CO957" s="54"/>
      <c r="CP957" s="54"/>
      <c r="CQ957" s="54"/>
      <c r="CR957" s="54"/>
      <c r="CS957" s="54"/>
      <c r="CT957" s="54"/>
      <c r="CU957" s="54"/>
      <c r="CV957" s="54"/>
      <c r="CW957" s="54"/>
      <c r="CX957" s="54"/>
      <c r="CY957" s="54"/>
      <c r="CZ957" s="54"/>
      <c r="DA957" s="54"/>
      <c r="DB957" s="54"/>
      <c r="DC957" s="54"/>
      <c r="DD957" s="54"/>
      <c r="DE957" s="54"/>
      <c r="DF957" s="54"/>
      <c r="DG957" s="54"/>
      <c r="DH957" s="54"/>
      <c r="DI957" s="54"/>
      <c r="DJ957" s="54"/>
      <c r="DK957" s="54"/>
      <c r="DL957" s="54"/>
      <c r="DM957" s="54"/>
      <c r="DN957" s="54"/>
      <c r="DO957" s="54"/>
      <c r="DP957" s="54"/>
      <c r="DQ957" s="54"/>
      <c r="DR957" s="54"/>
      <c r="DS957" s="54"/>
      <c r="DT957" s="54"/>
      <c r="DU957" s="54"/>
      <c r="DV957" s="54"/>
    </row>
    <row r="958" spans="1:126" ht="8.2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D958" s="54"/>
      <c r="CE958" s="54"/>
      <c r="CF958" s="54"/>
      <c r="CG958" s="54"/>
      <c r="CH958" s="54"/>
      <c r="CI958" s="54"/>
      <c r="CJ958" s="54"/>
      <c r="CK958" s="54"/>
      <c r="CL958" s="54"/>
      <c r="CM958" s="54"/>
      <c r="CN958" s="54"/>
      <c r="CO958" s="54"/>
      <c r="CP958" s="54"/>
      <c r="CQ958" s="54"/>
      <c r="CR958" s="54"/>
      <c r="CS958" s="54"/>
      <c r="CT958" s="54"/>
      <c r="CU958" s="54"/>
      <c r="CV958" s="54"/>
      <c r="CW958" s="54"/>
      <c r="CX958" s="54"/>
      <c r="CY958" s="54"/>
      <c r="CZ958" s="54"/>
      <c r="DA958" s="54"/>
      <c r="DB958" s="54"/>
      <c r="DC958" s="54"/>
      <c r="DD958" s="54"/>
      <c r="DE958" s="54"/>
      <c r="DF958" s="54"/>
      <c r="DG958" s="54"/>
      <c r="DH958" s="54"/>
      <c r="DI958" s="54"/>
      <c r="DJ958" s="54"/>
      <c r="DK958" s="54"/>
      <c r="DL958" s="54"/>
      <c r="DM958" s="54"/>
      <c r="DN958" s="54"/>
      <c r="DO958" s="54"/>
      <c r="DP958" s="54"/>
      <c r="DQ958" s="54"/>
      <c r="DR958" s="54"/>
      <c r="DS958" s="54"/>
      <c r="DT958" s="54"/>
      <c r="DU958" s="54"/>
      <c r="DV958" s="54"/>
    </row>
  </sheetData>
  <sheetProtection/>
  <mergeCells count="26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L6:L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95" bottom="0.734251969" header="0.3" footer="0.261811024"/>
  <pageSetup horizontalDpi="600" verticalDpi="600" orientation="landscape" paperSize="9" r:id="rId1"/>
  <headerFooter alignWithMargins="0">
    <oddHeader>&amp;R&amp;"Arial Mon,Regular"&amp;8&amp;UÁ¿ëýã 16. Ýð¿¿ë ìýíä</oddHeader>
    <oddFooter>&amp;R&amp;"Arial Mon,Regular"&amp;18 32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selection activeCell="A1" sqref="A1:Z47"/>
    </sheetView>
  </sheetViews>
  <sheetFormatPr defaultColWidth="9.25390625" defaultRowHeight="12.75"/>
  <cols>
    <col min="1" max="1" width="9.00390625" style="80" customWidth="1"/>
    <col min="2" max="2" width="7.875" style="80" customWidth="1"/>
    <col min="3" max="3" width="5.875" style="80" customWidth="1"/>
    <col min="4" max="4" width="5.125" style="80" customWidth="1"/>
    <col min="5" max="5" width="6.00390625" style="80" customWidth="1"/>
    <col min="6" max="6" width="5.125" style="80" customWidth="1"/>
    <col min="7" max="7" width="5.25390625" style="80" customWidth="1"/>
    <col min="8" max="8" width="5.75390625" style="80" customWidth="1"/>
    <col min="9" max="9" width="6.00390625" style="80" customWidth="1"/>
    <col min="10" max="10" width="4.375" style="80" customWidth="1"/>
    <col min="11" max="11" width="4.875" style="80" customWidth="1"/>
    <col min="12" max="12" width="5.125" style="80" customWidth="1"/>
    <col min="13" max="13" width="5.375" style="80" customWidth="1"/>
    <col min="14" max="14" width="4.25390625" style="80" customWidth="1"/>
    <col min="15" max="15" width="4.75390625" style="80" customWidth="1"/>
    <col min="16" max="17" width="4.375" style="80" customWidth="1"/>
    <col min="18" max="18" width="3.375" style="80" customWidth="1"/>
    <col min="19" max="19" width="3.875" style="80" customWidth="1"/>
    <col min="20" max="20" width="4.375" style="80" customWidth="1"/>
    <col min="21" max="21" width="4.125" style="80" customWidth="1"/>
    <col min="22" max="22" width="3.25390625" style="80" customWidth="1"/>
    <col min="23" max="23" width="4.75390625" style="80" customWidth="1"/>
    <col min="24" max="24" width="4.25390625" style="80" customWidth="1"/>
    <col min="25" max="26" width="3.875" style="80" customWidth="1"/>
    <col min="27" max="16384" width="9.25390625" style="80" customWidth="1"/>
  </cols>
  <sheetData>
    <row r="1" spans="1:25" ht="12">
      <c r="A1" s="49"/>
      <c r="B1" s="79"/>
      <c r="C1" s="79"/>
      <c r="D1" s="79"/>
      <c r="E1" s="49"/>
      <c r="F1" s="79"/>
      <c r="G1" s="49"/>
      <c r="H1" s="162" t="s">
        <v>74</v>
      </c>
      <c r="I1" s="162"/>
      <c r="J1" s="171"/>
      <c r="K1" s="171"/>
      <c r="L1" s="171"/>
      <c r="M1" s="171"/>
      <c r="N1" s="171"/>
      <c r="O1" s="171"/>
      <c r="P1" s="171"/>
      <c r="Q1" s="79"/>
      <c r="R1" s="79"/>
      <c r="S1" s="79"/>
      <c r="T1" s="79"/>
      <c r="U1" s="79"/>
      <c r="V1" s="79"/>
      <c r="W1" s="79"/>
      <c r="X1" s="79"/>
      <c r="Y1" s="79"/>
    </row>
    <row r="2" spans="1:25" ht="12">
      <c r="A2" s="49"/>
      <c r="B2" s="79" t="s">
        <v>529</v>
      </c>
      <c r="C2" s="79"/>
      <c r="D2" s="79"/>
      <c r="E2" s="49"/>
      <c r="F2" s="79"/>
      <c r="G2" s="49"/>
      <c r="H2" s="172" t="s">
        <v>75</v>
      </c>
      <c r="I2" s="164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21"/>
      <c r="U3" s="121"/>
      <c r="V3" s="121"/>
      <c r="W3" s="121"/>
      <c r="X3" s="121"/>
      <c r="Y3" s="121"/>
    </row>
    <row r="4" spans="1:26" ht="11.25" customHeight="1">
      <c r="A4" s="778" t="s">
        <v>69</v>
      </c>
      <c r="B4" s="780" t="s">
        <v>473</v>
      </c>
      <c r="C4" s="782" t="s">
        <v>318</v>
      </c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53"/>
      <c r="Z4" s="281"/>
    </row>
    <row r="5" spans="1:26" ht="75" customHeight="1">
      <c r="A5" s="779"/>
      <c r="B5" s="781"/>
      <c r="C5" s="168" t="s">
        <v>319</v>
      </c>
      <c r="D5" s="168" t="s">
        <v>320</v>
      </c>
      <c r="E5" s="168" t="s">
        <v>321</v>
      </c>
      <c r="F5" s="168" t="s">
        <v>322</v>
      </c>
      <c r="G5" s="168" t="s">
        <v>323</v>
      </c>
      <c r="H5" s="168" t="s">
        <v>324</v>
      </c>
      <c r="I5" s="168" t="s">
        <v>325</v>
      </c>
      <c r="J5" s="168" t="s">
        <v>696</v>
      </c>
      <c r="K5" s="168" t="s">
        <v>326</v>
      </c>
      <c r="L5" s="168" t="s">
        <v>457</v>
      </c>
      <c r="M5" s="168" t="s">
        <v>458</v>
      </c>
      <c r="N5" s="168" t="s">
        <v>459</v>
      </c>
      <c r="O5" s="168" t="s">
        <v>460</v>
      </c>
      <c r="P5" s="169" t="s">
        <v>461</v>
      </c>
      <c r="Q5" s="169" t="s">
        <v>658</v>
      </c>
      <c r="R5" s="168" t="s">
        <v>462</v>
      </c>
      <c r="S5" s="168" t="s">
        <v>463</v>
      </c>
      <c r="T5" s="168" t="s">
        <v>464</v>
      </c>
      <c r="U5" s="168" t="s">
        <v>659</v>
      </c>
      <c r="V5" s="168" t="s">
        <v>121</v>
      </c>
      <c r="W5" s="168" t="s">
        <v>465</v>
      </c>
      <c r="X5" s="168" t="s">
        <v>553</v>
      </c>
      <c r="Y5" s="178" t="s">
        <v>434</v>
      </c>
      <c r="Z5" s="282" t="s">
        <v>697</v>
      </c>
    </row>
    <row r="6" spans="1:25" ht="10.5">
      <c r="A6" s="121" t="s">
        <v>189</v>
      </c>
      <c r="B6" s="170">
        <v>1023</v>
      </c>
      <c r="C6" s="170">
        <v>198</v>
      </c>
      <c r="D6" s="170"/>
      <c r="E6" s="170">
        <v>77</v>
      </c>
      <c r="F6" s="170">
        <v>9</v>
      </c>
      <c r="G6" s="170">
        <v>30</v>
      </c>
      <c r="H6" s="170">
        <v>1</v>
      </c>
      <c r="I6" s="170"/>
      <c r="J6" s="170"/>
      <c r="K6" s="170">
        <v>103</v>
      </c>
      <c r="L6" s="170"/>
      <c r="M6" s="170">
        <v>14</v>
      </c>
      <c r="N6" s="170">
        <v>338</v>
      </c>
      <c r="O6" s="170">
        <v>19</v>
      </c>
      <c r="P6" s="170"/>
      <c r="Q6" s="111"/>
      <c r="R6" s="170"/>
      <c r="S6" s="170"/>
      <c r="T6" s="170"/>
      <c r="U6" s="170"/>
      <c r="V6" s="170"/>
      <c r="W6" s="170"/>
      <c r="X6" s="170"/>
      <c r="Y6" s="49"/>
    </row>
    <row r="7" spans="1:25" ht="10.5">
      <c r="A7" s="121" t="s">
        <v>402</v>
      </c>
      <c r="B7" s="170">
        <v>994</v>
      </c>
      <c r="C7" s="170">
        <v>457</v>
      </c>
      <c r="D7" s="170"/>
      <c r="E7" s="170">
        <v>22</v>
      </c>
      <c r="F7" s="170">
        <v>5</v>
      </c>
      <c r="G7" s="170">
        <v>26</v>
      </c>
      <c r="H7" s="170">
        <v>42</v>
      </c>
      <c r="I7" s="170"/>
      <c r="J7" s="170"/>
      <c r="K7" s="170">
        <v>95</v>
      </c>
      <c r="L7" s="170"/>
      <c r="M7" s="170">
        <v>25</v>
      </c>
      <c r="N7" s="170">
        <v>315</v>
      </c>
      <c r="O7" s="170">
        <v>36</v>
      </c>
      <c r="P7" s="170"/>
      <c r="Q7" s="111"/>
      <c r="R7" s="170"/>
      <c r="S7" s="170"/>
      <c r="T7" s="170"/>
      <c r="U7" s="170"/>
      <c r="V7" s="170"/>
      <c r="W7" s="170"/>
      <c r="X7" s="170"/>
      <c r="Y7" s="49"/>
    </row>
    <row r="8" spans="1:25" ht="10.5">
      <c r="A8" s="121" t="s">
        <v>411</v>
      </c>
      <c r="B8" s="170">
        <v>564</v>
      </c>
      <c r="C8" s="170">
        <v>287</v>
      </c>
      <c r="D8" s="170"/>
      <c r="E8" s="170">
        <v>35</v>
      </c>
      <c r="F8" s="170">
        <v>2</v>
      </c>
      <c r="G8" s="170">
        <v>19</v>
      </c>
      <c r="H8" s="170">
        <v>38</v>
      </c>
      <c r="I8" s="170"/>
      <c r="J8" s="170"/>
      <c r="K8" s="170">
        <v>51</v>
      </c>
      <c r="L8" s="170"/>
      <c r="M8" s="170">
        <v>22</v>
      </c>
      <c r="N8" s="170">
        <v>51</v>
      </c>
      <c r="O8" s="170">
        <v>23</v>
      </c>
      <c r="P8" s="170"/>
      <c r="Q8" s="111"/>
      <c r="R8" s="170"/>
      <c r="S8" s="170"/>
      <c r="T8" s="170"/>
      <c r="U8" s="170"/>
      <c r="V8" s="170"/>
      <c r="W8" s="170"/>
      <c r="X8" s="170"/>
      <c r="Y8" s="49"/>
    </row>
    <row r="9" spans="1:25" ht="10.5">
      <c r="A9" s="121" t="s">
        <v>482</v>
      </c>
      <c r="B9" s="170">
        <v>647</v>
      </c>
      <c r="C9" s="170">
        <v>206</v>
      </c>
      <c r="D9" s="170">
        <v>75</v>
      </c>
      <c r="E9" s="170">
        <v>18</v>
      </c>
      <c r="F9" s="170">
        <v>33</v>
      </c>
      <c r="G9" s="170">
        <v>3</v>
      </c>
      <c r="H9" s="170">
        <v>17</v>
      </c>
      <c r="I9" s="170">
        <v>285</v>
      </c>
      <c r="J9" s="170">
        <v>2</v>
      </c>
      <c r="K9" s="170">
        <v>75</v>
      </c>
      <c r="L9" s="170">
        <v>40</v>
      </c>
      <c r="M9" s="170">
        <v>23</v>
      </c>
      <c r="N9" s="170">
        <v>42</v>
      </c>
      <c r="O9" s="170">
        <v>33</v>
      </c>
      <c r="P9" s="170">
        <v>17</v>
      </c>
      <c r="Q9" s="111"/>
      <c r="R9" s="170">
        <v>3</v>
      </c>
      <c r="S9" s="170">
        <v>2</v>
      </c>
      <c r="T9" s="170"/>
      <c r="U9" s="111"/>
      <c r="V9" s="170"/>
      <c r="W9" s="111"/>
      <c r="X9" s="111"/>
      <c r="Y9" s="49"/>
    </row>
    <row r="10" spans="1:26" ht="10.5">
      <c r="A10" s="121" t="s">
        <v>45</v>
      </c>
      <c r="B10" s="170">
        <v>585</v>
      </c>
      <c r="C10" s="170">
        <v>121</v>
      </c>
      <c r="D10" s="170">
        <v>79</v>
      </c>
      <c r="E10" s="170">
        <v>15</v>
      </c>
      <c r="F10" s="170">
        <v>33</v>
      </c>
      <c r="G10" s="170">
        <v>11</v>
      </c>
      <c r="H10" s="170">
        <v>13</v>
      </c>
      <c r="I10" s="170">
        <v>303</v>
      </c>
      <c r="J10" s="170">
        <v>4</v>
      </c>
      <c r="K10" s="170">
        <v>54</v>
      </c>
      <c r="L10" s="170">
        <v>15</v>
      </c>
      <c r="M10" s="170">
        <v>26</v>
      </c>
      <c r="N10" s="170">
        <v>32</v>
      </c>
      <c r="O10" s="170">
        <v>23</v>
      </c>
      <c r="P10" s="170">
        <v>23</v>
      </c>
      <c r="Q10" s="170"/>
      <c r="R10" s="170">
        <v>1</v>
      </c>
      <c r="S10" s="170"/>
      <c r="T10" s="170">
        <v>2</v>
      </c>
      <c r="U10" s="170"/>
      <c r="V10" s="170">
        <v>3</v>
      </c>
      <c r="W10" s="170"/>
      <c r="X10" s="170"/>
      <c r="Y10" s="52"/>
      <c r="Z10" s="83"/>
    </row>
    <row r="11" spans="1:26" ht="10.5">
      <c r="A11" s="121" t="s">
        <v>7</v>
      </c>
      <c r="B11" s="166">
        <v>769</v>
      </c>
      <c r="C11" s="170">
        <v>185</v>
      </c>
      <c r="D11" s="170">
        <v>9</v>
      </c>
      <c r="E11" s="170">
        <v>14</v>
      </c>
      <c r="F11" s="170">
        <v>3</v>
      </c>
      <c r="G11" s="170">
        <v>6</v>
      </c>
      <c r="H11" s="170">
        <v>3</v>
      </c>
      <c r="I11" s="170">
        <v>182</v>
      </c>
      <c r="J11" s="170"/>
      <c r="K11" s="170">
        <v>49</v>
      </c>
      <c r="L11" s="170">
        <v>10</v>
      </c>
      <c r="M11" s="170">
        <v>20</v>
      </c>
      <c r="N11" s="170">
        <v>41</v>
      </c>
      <c r="O11" s="170">
        <v>57</v>
      </c>
      <c r="P11" s="170"/>
      <c r="Q11" s="170"/>
      <c r="R11" s="170">
        <v>75</v>
      </c>
      <c r="S11" s="170">
        <v>1</v>
      </c>
      <c r="T11" s="170">
        <v>2</v>
      </c>
      <c r="U11" s="170"/>
      <c r="V11" s="170">
        <v>5</v>
      </c>
      <c r="W11" s="170">
        <v>106</v>
      </c>
      <c r="X11" s="170"/>
      <c r="Y11" s="52"/>
      <c r="Z11" s="83"/>
    </row>
    <row r="12" spans="1:26" ht="10.5">
      <c r="A12" s="121" t="s">
        <v>716</v>
      </c>
      <c r="B12" s="170">
        <v>971</v>
      </c>
      <c r="C12" s="170">
        <v>310</v>
      </c>
      <c r="D12" s="170">
        <v>67</v>
      </c>
      <c r="E12" s="170">
        <v>4</v>
      </c>
      <c r="F12" s="170">
        <v>15</v>
      </c>
      <c r="G12" s="170">
        <v>14</v>
      </c>
      <c r="H12" s="170">
        <v>9</v>
      </c>
      <c r="I12" s="170">
        <v>124</v>
      </c>
      <c r="J12" s="170">
        <v>1</v>
      </c>
      <c r="K12" s="170">
        <v>49</v>
      </c>
      <c r="L12" s="170">
        <v>31</v>
      </c>
      <c r="M12" s="170">
        <v>19</v>
      </c>
      <c r="N12" s="170">
        <v>21</v>
      </c>
      <c r="O12" s="170">
        <v>31</v>
      </c>
      <c r="P12" s="170">
        <v>105</v>
      </c>
      <c r="Q12" s="170"/>
      <c r="R12" s="170"/>
      <c r="S12" s="170">
        <v>1</v>
      </c>
      <c r="T12" s="170"/>
      <c r="U12" s="170"/>
      <c r="V12" s="170">
        <v>1</v>
      </c>
      <c r="W12" s="170">
        <v>72</v>
      </c>
      <c r="X12" s="170">
        <v>1</v>
      </c>
      <c r="Y12" s="52"/>
      <c r="Z12" s="83"/>
    </row>
    <row r="13" spans="1:26" ht="10.5">
      <c r="A13" s="52" t="s">
        <v>752</v>
      </c>
      <c r="B13" s="52">
        <v>784</v>
      </c>
      <c r="C13" s="52">
        <v>293</v>
      </c>
      <c r="D13" s="52">
        <v>26</v>
      </c>
      <c r="E13" s="52">
        <v>5</v>
      </c>
      <c r="F13" s="52">
        <v>6</v>
      </c>
      <c r="G13" s="52">
        <v>6</v>
      </c>
      <c r="H13" s="52">
        <v>18</v>
      </c>
      <c r="I13" s="52">
        <v>116</v>
      </c>
      <c r="J13" s="52"/>
      <c r="K13" s="52">
        <v>46</v>
      </c>
      <c r="L13" s="52">
        <v>5</v>
      </c>
      <c r="M13" s="52">
        <v>30</v>
      </c>
      <c r="N13" s="52">
        <v>25</v>
      </c>
      <c r="O13" s="52">
        <v>36</v>
      </c>
      <c r="P13" s="52">
        <v>69</v>
      </c>
      <c r="Q13" s="52"/>
      <c r="R13" s="52">
        <v>2</v>
      </c>
      <c r="S13" s="52"/>
      <c r="T13" s="52">
        <v>2</v>
      </c>
      <c r="U13" s="52"/>
      <c r="V13" s="52"/>
      <c r="W13" s="52">
        <v>42</v>
      </c>
      <c r="X13" s="52"/>
      <c r="Y13" s="52"/>
      <c r="Z13" s="83"/>
    </row>
    <row r="14" spans="1:25" ht="10.5">
      <c r="A14" s="52" t="s">
        <v>699</v>
      </c>
      <c r="B14" s="170">
        <v>487</v>
      </c>
      <c r="C14" s="52">
        <v>142</v>
      </c>
      <c r="D14" s="52">
        <v>10</v>
      </c>
      <c r="E14" s="52">
        <v>1</v>
      </c>
      <c r="F14" s="52">
        <v>36</v>
      </c>
      <c r="G14" s="52">
        <v>2</v>
      </c>
      <c r="H14" s="52">
        <v>8</v>
      </c>
      <c r="I14" s="52">
        <v>102</v>
      </c>
      <c r="J14" s="52"/>
      <c r="K14" s="52">
        <v>42</v>
      </c>
      <c r="L14" s="52">
        <v>7</v>
      </c>
      <c r="M14" s="52">
        <v>24</v>
      </c>
      <c r="N14" s="52">
        <v>15</v>
      </c>
      <c r="O14" s="52">
        <v>37</v>
      </c>
      <c r="P14" s="52">
        <v>41</v>
      </c>
      <c r="Q14" s="52"/>
      <c r="R14" s="52"/>
      <c r="S14" s="52"/>
      <c r="T14" s="52"/>
      <c r="U14" s="52"/>
      <c r="V14" s="52"/>
      <c r="W14" s="52"/>
      <c r="X14" s="52"/>
      <c r="Y14" s="52">
        <v>12</v>
      </c>
    </row>
    <row r="15" spans="1:25" ht="10.5">
      <c r="A15" s="249" t="s">
        <v>513</v>
      </c>
      <c r="B15" s="170">
        <v>484</v>
      </c>
      <c r="C15" s="250">
        <v>102</v>
      </c>
      <c r="D15" s="250">
        <v>1</v>
      </c>
      <c r="E15" s="166">
        <v>4</v>
      </c>
      <c r="F15" s="166">
        <v>95</v>
      </c>
      <c r="G15" s="170">
        <v>6</v>
      </c>
      <c r="H15" s="170">
        <v>4</v>
      </c>
      <c r="I15" s="170">
        <v>29</v>
      </c>
      <c r="J15" s="170"/>
      <c r="K15" s="170">
        <v>65</v>
      </c>
      <c r="L15" s="170">
        <v>7</v>
      </c>
      <c r="M15" s="170">
        <v>36</v>
      </c>
      <c r="N15" s="170">
        <v>23</v>
      </c>
      <c r="O15" s="170">
        <v>27</v>
      </c>
      <c r="P15" s="170">
        <v>74</v>
      </c>
      <c r="Q15" s="170"/>
      <c r="R15" s="170">
        <v>1</v>
      </c>
      <c r="S15" s="170"/>
      <c r="T15" s="170"/>
      <c r="U15" s="170"/>
      <c r="V15" s="170">
        <v>2</v>
      </c>
      <c r="W15" s="170"/>
      <c r="X15" s="170"/>
      <c r="Y15" s="52">
        <v>4</v>
      </c>
    </row>
    <row r="16" spans="1:25" s="83" customFormat="1" ht="10.5">
      <c r="A16" s="249" t="s">
        <v>744</v>
      </c>
      <c r="B16" s="52">
        <v>623</v>
      </c>
      <c r="C16" s="52">
        <v>171</v>
      </c>
      <c r="D16" s="52">
        <v>6</v>
      </c>
      <c r="E16" s="52"/>
      <c r="F16" s="52">
        <v>13</v>
      </c>
      <c r="G16" s="52">
        <v>17</v>
      </c>
      <c r="H16" s="52">
        <v>4</v>
      </c>
      <c r="I16" s="52">
        <v>133</v>
      </c>
      <c r="J16" s="52"/>
      <c r="K16" s="52">
        <v>53</v>
      </c>
      <c r="L16" s="52">
        <v>65</v>
      </c>
      <c r="M16" s="52">
        <v>38</v>
      </c>
      <c r="N16" s="52">
        <v>38</v>
      </c>
      <c r="O16" s="52">
        <v>21</v>
      </c>
      <c r="P16" s="52">
        <v>51</v>
      </c>
      <c r="Q16" s="52"/>
      <c r="R16" s="52"/>
      <c r="S16" s="52"/>
      <c r="T16" s="52">
        <v>1</v>
      </c>
      <c r="U16" s="52"/>
      <c r="V16" s="52">
        <v>2</v>
      </c>
      <c r="W16" s="52"/>
      <c r="X16" s="52"/>
      <c r="Y16" s="52">
        <v>14</v>
      </c>
    </row>
    <row r="17" spans="1:25" s="83" customFormat="1" ht="10.5">
      <c r="A17" s="52" t="s">
        <v>154</v>
      </c>
      <c r="B17" s="52">
        <v>618</v>
      </c>
      <c r="C17" s="52">
        <v>176</v>
      </c>
      <c r="D17" s="52">
        <v>120</v>
      </c>
      <c r="E17" s="52">
        <v>1</v>
      </c>
      <c r="F17" s="52">
        <v>40</v>
      </c>
      <c r="G17" s="52">
        <v>3</v>
      </c>
      <c r="H17" s="52">
        <v>6</v>
      </c>
      <c r="I17" s="52">
        <v>4</v>
      </c>
      <c r="J17" s="52">
        <v>15</v>
      </c>
      <c r="K17" s="52">
        <v>71</v>
      </c>
      <c r="L17" s="52">
        <v>18</v>
      </c>
      <c r="M17" s="52">
        <v>36</v>
      </c>
      <c r="N17" s="52">
        <v>63</v>
      </c>
      <c r="O17" s="52">
        <v>16</v>
      </c>
      <c r="P17" s="52">
        <v>33</v>
      </c>
      <c r="Q17" s="52"/>
      <c r="R17" s="52">
        <v>3</v>
      </c>
      <c r="S17" s="52">
        <v>1</v>
      </c>
      <c r="T17" s="52">
        <v>9</v>
      </c>
      <c r="U17" s="52"/>
      <c r="V17" s="52"/>
      <c r="W17" s="52"/>
      <c r="X17" s="52"/>
      <c r="Y17" s="52">
        <v>4</v>
      </c>
    </row>
    <row r="18" spans="1:25" s="83" customFormat="1" ht="10.5">
      <c r="A18" s="52" t="s">
        <v>287</v>
      </c>
      <c r="B18" s="52">
        <v>939</v>
      </c>
      <c r="C18" s="52">
        <v>221</v>
      </c>
      <c r="D18" s="52">
        <v>23</v>
      </c>
      <c r="E18" s="52"/>
      <c r="F18" s="52">
        <v>74</v>
      </c>
      <c r="G18" s="52">
        <v>3</v>
      </c>
      <c r="H18" s="52">
        <v>6</v>
      </c>
      <c r="I18" s="52">
        <v>140</v>
      </c>
      <c r="J18" s="52"/>
      <c r="K18" s="52">
        <v>70</v>
      </c>
      <c r="L18" s="52">
        <v>62</v>
      </c>
      <c r="M18" s="52">
        <v>26</v>
      </c>
      <c r="N18" s="52"/>
      <c r="O18" s="52"/>
      <c r="P18" s="52">
        <v>22</v>
      </c>
      <c r="Q18" s="52"/>
      <c r="R18" s="52">
        <v>4</v>
      </c>
      <c r="S18" s="52"/>
      <c r="T18" s="52">
        <v>7</v>
      </c>
      <c r="U18" s="52"/>
      <c r="V18" s="52">
        <v>2</v>
      </c>
      <c r="W18" s="52"/>
      <c r="X18" s="52">
        <v>278</v>
      </c>
      <c r="Y18" s="52">
        <v>1</v>
      </c>
    </row>
    <row r="19" spans="1:26" ht="10.5">
      <c r="A19" s="52" t="s">
        <v>304</v>
      </c>
      <c r="B19" s="52">
        <v>825</v>
      </c>
      <c r="C19" s="52">
        <v>266</v>
      </c>
      <c r="D19" s="52">
        <v>1</v>
      </c>
      <c r="E19" s="52">
        <v>1</v>
      </c>
      <c r="F19" s="52">
        <v>34</v>
      </c>
      <c r="G19" s="52">
        <v>27</v>
      </c>
      <c r="H19" s="52">
        <v>3</v>
      </c>
      <c r="I19" s="52">
        <v>56</v>
      </c>
      <c r="J19" s="52"/>
      <c r="K19" s="52">
        <v>77</v>
      </c>
      <c r="L19" s="52">
        <v>182</v>
      </c>
      <c r="M19" s="52">
        <v>17</v>
      </c>
      <c r="N19" s="52">
        <v>27</v>
      </c>
      <c r="O19" s="52">
        <v>13</v>
      </c>
      <c r="P19" s="52">
        <v>39</v>
      </c>
      <c r="Q19" s="52">
        <v>49</v>
      </c>
      <c r="R19" s="52">
        <v>2</v>
      </c>
      <c r="S19" s="52">
        <v>3</v>
      </c>
      <c r="T19" s="52">
        <v>14</v>
      </c>
      <c r="U19" s="52">
        <v>3</v>
      </c>
      <c r="V19" s="52"/>
      <c r="W19" s="52"/>
      <c r="X19" s="52">
        <v>55</v>
      </c>
      <c r="Y19" s="52">
        <v>10</v>
      </c>
      <c r="Z19" s="83"/>
    </row>
    <row r="20" spans="1:26" ht="10.5">
      <c r="A20" s="52" t="s">
        <v>802</v>
      </c>
      <c r="B20" s="52">
        <v>564</v>
      </c>
      <c r="C20" s="52">
        <v>144</v>
      </c>
      <c r="D20" s="52">
        <v>12</v>
      </c>
      <c r="E20" s="52">
        <v>1</v>
      </c>
      <c r="F20" s="52">
        <v>6</v>
      </c>
      <c r="G20" s="52">
        <v>6</v>
      </c>
      <c r="H20" s="52">
        <v>68</v>
      </c>
      <c r="I20" s="52">
        <v>33</v>
      </c>
      <c r="J20" s="52"/>
      <c r="K20" s="52">
        <v>63</v>
      </c>
      <c r="L20" s="52">
        <v>65</v>
      </c>
      <c r="M20" s="52">
        <v>29</v>
      </c>
      <c r="N20" s="52">
        <v>69</v>
      </c>
      <c r="O20" s="52">
        <v>6</v>
      </c>
      <c r="P20" s="52">
        <v>25</v>
      </c>
      <c r="Q20" s="52">
        <v>1</v>
      </c>
      <c r="R20" s="52">
        <v>1</v>
      </c>
      <c r="S20" s="52"/>
      <c r="T20" s="52">
        <v>5</v>
      </c>
      <c r="U20" s="52">
        <v>8</v>
      </c>
      <c r="V20" s="52">
        <v>4</v>
      </c>
      <c r="W20" s="52">
        <v>1</v>
      </c>
      <c r="X20" s="52">
        <v>33</v>
      </c>
      <c r="Y20" s="52">
        <v>18</v>
      </c>
      <c r="Z20" s="83"/>
    </row>
    <row r="21" spans="1:26" ht="10.5">
      <c r="A21" s="50" t="s">
        <v>861</v>
      </c>
      <c r="B21" s="50">
        <v>627</v>
      </c>
      <c r="C21" s="50">
        <v>303</v>
      </c>
      <c r="D21" s="50">
        <v>3</v>
      </c>
      <c r="E21" s="50"/>
      <c r="F21" s="50"/>
      <c r="G21" s="50">
        <v>5</v>
      </c>
      <c r="H21" s="50">
        <v>28</v>
      </c>
      <c r="I21" s="50"/>
      <c r="J21" s="50"/>
      <c r="K21" s="50">
        <v>53</v>
      </c>
      <c r="L21" s="50">
        <v>52</v>
      </c>
      <c r="M21" s="50">
        <v>27</v>
      </c>
      <c r="N21" s="50">
        <v>59</v>
      </c>
      <c r="O21" s="50">
        <v>10</v>
      </c>
      <c r="P21" s="50">
        <v>68</v>
      </c>
      <c r="Q21" s="50">
        <v>9</v>
      </c>
      <c r="R21" s="50"/>
      <c r="S21" s="50"/>
      <c r="T21" s="50">
        <v>1</v>
      </c>
      <c r="U21" s="50"/>
      <c r="V21" s="50">
        <v>12</v>
      </c>
      <c r="W21" s="50"/>
      <c r="X21" s="50"/>
      <c r="Y21" s="50"/>
      <c r="Z21" s="50">
        <v>7</v>
      </c>
    </row>
    <row r="22" spans="1:26" ht="10.5">
      <c r="A22" s="52" t="s">
        <v>305</v>
      </c>
      <c r="B22" s="52">
        <v>92</v>
      </c>
      <c r="C22" s="52">
        <v>22</v>
      </c>
      <c r="D22" s="52">
        <v>5</v>
      </c>
      <c r="E22" s="52"/>
      <c r="F22" s="52">
        <v>3</v>
      </c>
      <c r="G22" s="52"/>
      <c r="H22" s="52">
        <v>46</v>
      </c>
      <c r="I22" s="52"/>
      <c r="J22" s="52"/>
      <c r="K22" s="52">
        <v>3</v>
      </c>
      <c r="L22" s="52">
        <v>4</v>
      </c>
      <c r="M22" s="52">
        <v>5</v>
      </c>
      <c r="N22" s="52"/>
      <c r="O22" s="52"/>
      <c r="P22" s="52">
        <v>3</v>
      </c>
      <c r="Q22" s="52"/>
      <c r="R22" s="52"/>
      <c r="S22" s="52"/>
      <c r="T22" s="52">
        <v>1</v>
      </c>
      <c r="U22" s="52"/>
      <c r="V22" s="52"/>
      <c r="W22" s="52"/>
      <c r="X22" s="52"/>
      <c r="Y22" s="52"/>
      <c r="Z22" s="83"/>
    </row>
    <row r="23" spans="1:26" ht="10.5" hidden="1">
      <c r="A23" s="52" t="s">
        <v>803</v>
      </c>
      <c r="B23" s="52">
        <v>127</v>
      </c>
      <c r="C23" s="52">
        <v>35</v>
      </c>
      <c r="D23" s="52">
        <v>5</v>
      </c>
      <c r="E23" s="52"/>
      <c r="F23" s="52">
        <v>5</v>
      </c>
      <c r="G23" s="52"/>
      <c r="H23" s="52">
        <v>48</v>
      </c>
      <c r="I23" s="52"/>
      <c r="J23" s="52"/>
      <c r="K23" s="52">
        <v>6</v>
      </c>
      <c r="L23" s="52">
        <v>4</v>
      </c>
      <c r="M23" s="52">
        <v>7</v>
      </c>
      <c r="N23" s="52"/>
      <c r="O23" s="52"/>
      <c r="P23" s="52">
        <v>10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83"/>
    </row>
    <row r="24" spans="1:26" ht="10.5" hidden="1">
      <c r="A24" s="52" t="s">
        <v>808</v>
      </c>
      <c r="B24" s="52">
        <v>151</v>
      </c>
      <c r="C24" s="52">
        <v>48</v>
      </c>
      <c r="D24" s="52">
        <v>5</v>
      </c>
      <c r="E24" s="52"/>
      <c r="F24" s="52">
        <v>5</v>
      </c>
      <c r="G24" s="52"/>
      <c r="H24" s="52">
        <v>49</v>
      </c>
      <c r="I24" s="52"/>
      <c r="J24" s="52"/>
      <c r="K24" s="52">
        <v>13</v>
      </c>
      <c r="L24" s="52">
        <v>7</v>
      </c>
      <c r="M24" s="52">
        <v>7</v>
      </c>
      <c r="N24" s="52"/>
      <c r="O24" s="52"/>
      <c r="P24" s="52">
        <v>10</v>
      </c>
      <c r="Q24" s="52"/>
      <c r="R24" s="52"/>
      <c r="S24" s="52"/>
      <c r="T24" s="52">
        <v>2</v>
      </c>
      <c r="U24" s="52"/>
      <c r="V24" s="52"/>
      <c r="W24" s="52"/>
      <c r="X24" s="52"/>
      <c r="Y24" s="52"/>
      <c r="Z24" s="83"/>
    </row>
    <row r="25" spans="1:27" ht="10.5" hidden="1">
      <c r="A25" s="52" t="s">
        <v>810</v>
      </c>
      <c r="B25" s="52">
        <v>199</v>
      </c>
      <c r="C25" s="52">
        <v>60</v>
      </c>
      <c r="D25" s="52">
        <v>6</v>
      </c>
      <c r="E25" s="52"/>
      <c r="F25" s="52">
        <v>5</v>
      </c>
      <c r="G25" s="52"/>
      <c r="H25" s="52">
        <v>49</v>
      </c>
      <c r="I25" s="52"/>
      <c r="J25" s="52"/>
      <c r="K25" s="52">
        <v>23</v>
      </c>
      <c r="L25" s="52">
        <v>22</v>
      </c>
      <c r="M25" s="52">
        <v>10</v>
      </c>
      <c r="N25" s="52"/>
      <c r="O25" s="52"/>
      <c r="P25" s="52">
        <v>13</v>
      </c>
      <c r="Q25" s="52">
        <v>1</v>
      </c>
      <c r="R25" s="52"/>
      <c r="S25" s="52"/>
      <c r="T25" s="52">
        <v>2</v>
      </c>
      <c r="U25" s="52"/>
      <c r="V25" s="52"/>
      <c r="W25" s="52"/>
      <c r="X25" s="52"/>
      <c r="Y25" s="52"/>
      <c r="Z25" s="83"/>
      <c r="AA25" s="83"/>
    </row>
    <row r="26" spans="1:26" ht="10.5" hidden="1">
      <c r="A26" s="52" t="s">
        <v>815</v>
      </c>
      <c r="B26" s="52">
        <v>297</v>
      </c>
      <c r="C26" s="52">
        <v>70</v>
      </c>
      <c r="D26" s="52">
        <v>8</v>
      </c>
      <c r="E26" s="52"/>
      <c r="F26" s="52">
        <v>5</v>
      </c>
      <c r="G26" s="52">
        <v>4</v>
      </c>
      <c r="H26" s="52">
        <v>50</v>
      </c>
      <c r="I26" s="52"/>
      <c r="J26" s="52"/>
      <c r="K26" s="52">
        <v>30</v>
      </c>
      <c r="L26" s="52">
        <v>30</v>
      </c>
      <c r="M26" s="52">
        <v>14</v>
      </c>
      <c r="N26" s="52">
        <v>49</v>
      </c>
      <c r="O26" s="52">
        <v>3</v>
      </c>
      <c r="P26" s="52">
        <v>14</v>
      </c>
      <c r="Q26" s="52">
        <v>1</v>
      </c>
      <c r="R26" s="52"/>
      <c r="S26" s="52"/>
      <c r="T26" s="52">
        <v>2</v>
      </c>
      <c r="U26" s="52"/>
      <c r="V26" s="52">
        <v>4</v>
      </c>
      <c r="W26" s="52"/>
      <c r="X26" s="52"/>
      <c r="Y26" s="52"/>
      <c r="Z26" s="83"/>
    </row>
    <row r="27" spans="1:26" ht="10.5" hidden="1">
      <c r="A27" s="52" t="s">
        <v>822</v>
      </c>
      <c r="B27" s="52">
        <v>331</v>
      </c>
      <c r="C27" s="52">
        <v>79</v>
      </c>
      <c r="D27" s="52">
        <v>10</v>
      </c>
      <c r="E27" s="52"/>
      <c r="F27" s="52">
        <v>5</v>
      </c>
      <c r="G27" s="52">
        <v>4</v>
      </c>
      <c r="H27" s="52">
        <v>53</v>
      </c>
      <c r="I27" s="52"/>
      <c r="J27" s="52"/>
      <c r="K27" s="52">
        <v>35</v>
      </c>
      <c r="L27" s="52">
        <v>33</v>
      </c>
      <c r="M27" s="52">
        <v>17</v>
      </c>
      <c r="N27" s="52">
        <v>52</v>
      </c>
      <c r="O27" s="52">
        <v>3</v>
      </c>
      <c r="P27" s="52">
        <v>15</v>
      </c>
      <c r="Q27" s="52">
        <v>1</v>
      </c>
      <c r="R27" s="52"/>
      <c r="S27" s="52"/>
      <c r="T27" s="52">
        <v>2</v>
      </c>
      <c r="U27" s="52"/>
      <c r="V27" s="52">
        <v>4</v>
      </c>
      <c r="W27" s="52"/>
      <c r="X27" s="52"/>
      <c r="Y27" s="52"/>
      <c r="Z27" s="83"/>
    </row>
    <row r="28" spans="1:26" ht="10.5" hidden="1">
      <c r="A28" s="52" t="s">
        <v>825</v>
      </c>
      <c r="B28" s="52">
        <v>367</v>
      </c>
      <c r="C28" s="52">
        <v>92</v>
      </c>
      <c r="D28" s="52">
        <v>11</v>
      </c>
      <c r="E28" s="52"/>
      <c r="F28" s="52">
        <v>5</v>
      </c>
      <c r="G28" s="52">
        <v>4</v>
      </c>
      <c r="H28" s="52">
        <v>58</v>
      </c>
      <c r="I28" s="52"/>
      <c r="J28" s="52"/>
      <c r="K28" s="52">
        <v>43</v>
      </c>
      <c r="L28" s="52">
        <v>36</v>
      </c>
      <c r="M28" s="52">
        <v>18</v>
      </c>
      <c r="N28" s="52">
        <v>55</v>
      </c>
      <c r="O28" s="52">
        <v>3</v>
      </c>
      <c r="P28" s="52">
        <v>16</v>
      </c>
      <c r="Q28" s="52">
        <v>1</v>
      </c>
      <c r="R28" s="52"/>
      <c r="S28" s="52"/>
      <c r="T28" s="52">
        <v>2</v>
      </c>
      <c r="U28" s="52"/>
      <c r="V28" s="52">
        <v>4</v>
      </c>
      <c r="W28" s="52"/>
      <c r="X28" s="52"/>
      <c r="Y28" s="52"/>
      <c r="Z28" s="83"/>
    </row>
    <row r="29" spans="1:27" ht="10.5" hidden="1">
      <c r="A29" s="52" t="s">
        <v>828</v>
      </c>
      <c r="B29" s="52">
        <v>391</v>
      </c>
      <c r="C29" s="52">
        <v>97</v>
      </c>
      <c r="D29" s="52">
        <v>11</v>
      </c>
      <c r="E29" s="52"/>
      <c r="F29" s="52">
        <v>5</v>
      </c>
      <c r="G29" s="52">
        <v>4</v>
      </c>
      <c r="H29" s="52">
        <v>60</v>
      </c>
      <c r="I29" s="52"/>
      <c r="J29" s="52"/>
      <c r="K29" s="52">
        <v>52</v>
      </c>
      <c r="L29" s="52">
        <v>37</v>
      </c>
      <c r="M29" s="52">
        <v>19</v>
      </c>
      <c r="N29" s="52">
        <v>55</v>
      </c>
      <c r="O29" s="52">
        <v>3</v>
      </c>
      <c r="P29" s="52">
        <v>19</v>
      </c>
      <c r="Q29" s="52">
        <v>1</v>
      </c>
      <c r="R29" s="52"/>
      <c r="S29" s="52"/>
      <c r="T29" s="52">
        <v>3</v>
      </c>
      <c r="U29" s="52"/>
      <c r="V29" s="52">
        <v>4</v>
      </c>
      <c r="W29" s="52"/>
      <c r="X29" s="52"/>
      <c r="Y29" s="52"/>
      <c r="Z29" s="83"/>
      <c r="AA29" s="83"/>
    </row>
    <row r="30" spans="1:25" s="83" customFormat="1" ht="10.5" hidden="1">
      <c r="A30" s="52" t="s">
        <v>830</v>
      </c>
      <c r="B30" s="52">
        <v>447</v>
      </c>
      <c r="C30" s="52">
        <v>100</v>
      </c>
      <c r="D30" s="52">
        <v>11</v>
      </c>
      <c r="E30" s="52"/>
      <c r="F30" s="52">
        <v>5</v>
      </c>
      <c r="G30" s="52">
        <v>6</v>
      </c>
      <c r="H30" s="52">
        <v>64</v>
      </c>
      <c r="I30" s="52"/>
      <c r="J30" s="52"/>
      <c r="K30" s="52">
        <v>56</v>
      </c>
      <c r="L30" s="52">
        <v>43</v>
      </c>
      <c r="M30" s="52">
        <v>23</v>
      </c>
      <c r="N30" s="52">
        <v>55</v>
      </c>
      <c r="O30" s="52">
        <v>3</v>
      </c>
      <c r="P30" s="52">
        <v>20</v>
      </c>
      <c r="Q30" s="52">
        <v>1</v>
      </c>
      <c r="R30" s="52"/>
      <c r="S30" s="52"/>
      <c r="T30" s="52">
        <v>3</v>
      </c>
      <c r="U30" s="52"/>
      <c r="V30" s="52">
        <v>4</v>
      </c>
      <c r="W30" s="52"/>
      <c r="X30" s="52"/>
      <c r="Y30" s="52"/>
    </row>
    <row r="31" spans="1:26" ht="10.5" hidden="1">
      <c r="A31" s="52" t="s">
        <v>832</v>
      </c>
      <c r="B31" s="52">
        <v>497</v>
      </c>
      <c r="C31" s="52">
        <v>113</v>
      </c>
      <c r="D31" s="52">
        <v>11</v>
      </c>
      <c r="E31" s="52"/>
      <c r="F31" s="52">
        <v>5</v>
      </c>
      <c r="G31" s="52">
        <v>6</v>
      </c>
      <c r="H31" s="52">
        <v>67</v>
      </c>
      <c r="I31" s="52"/>
      <c r="J31" s="52"/>
      <c r="K31" s="52">
        <v>58</v>
      </c>
      <c r="L31" s="52">
        <v>46</v>
      </c>
      <c r="M31" s="52">
        <v>26</v>
      </c>
      <c r="N31" s="52">
        <v>66</v>
      </c>
      <c r="O31" s="52">
        <v>5</v>
      </c>
      <c r="P31" s="52">
        <v>23</v>
      </c>
      <c r="Q31" s="52">
        <v>1</v>
      </c>
      <c r="R31" s="52"/>
      <c r="S31" s="52"/>
      <c r="T31" s="52">
        <v>5</v>
      </c>
      <c r="U31" s="52"/>
      <c r="V31" s="52">
        <v>4</v>
      </c>
      <c r="W31" s="52"/>
      <c r="X31" s="52"/>
      <c r="Y31" s="52"/>
      <c r="Z31" s="83"/>
    </row>
    <row r="32" spans="1:26" ht="10.5" hidden="1">
      <c r="A32" s="52" t="s">
        <v>833</v>
      </c>
      <c r="B32" s="52">
        <v>519</v>
      </c>
      <c r="C32" s="52">
        <v>130</v>
      </c>
      <c r="D32" s="52">
        <v>12</v>
      </c>
      <c r="E32" s="52">
        <v>1</v>
      </c>
      <c r="F32" s="52">
        <v>6</v>
      </c>
      <c r="G32" s="52">
        <v>6</v>
      </c>
      <c r="H32" s="52">
        <v>67</v>
      </c>
      <c r="I32" s="52">
        <v>33</v>
      </c>
      <c r="J32" s="52"/>
      <c r="K32" s="52">
        <v>61</v>
      </c>
      <c r="L32" s="52">
        <v>46</v>
      </c>
      <c r="M32" s="52">
        <v>26</v>
      </c>
      <c r="N32" s="52">
        <v>66</v>
      </c>
      <c r="O32" s="52">
        <v>5</v>
      </c>
      <c r="P32" s="52">
        <v>23</v>
      </c>
      <c r="Q32" s="52">
        <v>1</v>
      </c>
      <c r="R32" s="52"/>
      <c r="S32" s="52"/>
      <c r="T32" s="52">
        <v>5</v>
      </c>
      <c r="U32" s="52"/>
      <c r="V32" s="52">
        <v>4</v>
      </c>
      <c r="W32" s="52"/>
      <c r="X32" s="52"/>
      <c r="Y32" s="52"/>
      <c r="Z32" s="83"/>
    </row>
    <row r="33" spans="1:26" ht="10.5" hidden="1">
      <c r="A33" s="50" t="s">
        <v>835</v>
      </c>
      <c r="B33" s="50">
        <v>564</v>
      </c>
      <c r="C33" s="50">
        <v>144</v>
      </c>
      <c r="D33" s="50">
        <v>12</v>
      </c>
      <c r="E33" s="50">
        <v>1</v>
      </c>
      <c r="F33" s="50">
        <v>6</v>
      </c>
      <c r="G33" s="50">
        <v>6</v>
      </c>
      <c r="H33" s="50">
        <v>68</v>
      </c>
      <c r="I33" s="50">
        <v>33</v>
      </c>
      <c r="J33" s="50"/>
      <c r="K33" s="50">
        <v>63</v>
      </c>
      <c r="L33" s="50">
        <v>65</v>
      </c>
      <c r="M33" s="50">
        <v>29</v>
      </c>
      <c r="N33" s="50">
        <v>69</v>
      </c>
      <c r="O33" s="50">
        <v>6</v>
      </c>
      <c r="P33" s="50">
        <v>25</v>
      </c>
      <c r="Q33" s="50">
        <v>1</v>
      </c>
      <c r="R33" s="50">
        <v>1</v>
      </c>
      <c r="S33" s="50"/>
      <c r="T33" s="50">
        <v>5</v>
      </c>
      <c r="U33" s="50"/>
      <c r="V33" s="50">
        <v>4</v>
      </c>
      <c r="W33" s="50">
        <v>1</v>
      </c>
      <c r="X33" s="50">
        <v>33</v>
      </c>
      <c r="Y33" s="50">
        <v>18</v>
      </c>
      <c r="Z33" s="85"/>
    </row>
    <row r="34" spans="1:26" ht="10.5">
      <c r="A34" s="52" t="s">
        <v>797</v>
      </c>
      <c r="B34" s="52">
        <v>48</v>
      </c>
      <c r="C34" s="52">
        <v>26</v>
      </c>
      <c r="D34" s="52">
        <v>12</v>
      </c>
      <c r="E34" s="52"/>
      <c r="F34" s="52">
        <v>6</v>
      </c>
      <c r="G34" s="52"/>
      <c r="H34" s="52">
        <v>3</v>
      </c>
      <c r="I34" s="52"/>
      <c r="J34" s="52"/>
      <c r="K34" s="52">
        <v>4</v>
      </c>
      <c r="L34" s="52">
        <v>7</v>
      </c>
      <c r="M34" s="52"/>
      <c r="N34" s="52"/>
      <c r="O34" s="52"/>
      <c r="P34" s="52"/>
      <c r="Q34" s="52"/>
      <c r="R34" s="52"/>
      <c r="S34" s="52"/>
      <c r="T34" s="52"/>
      <c r="U34" s="52"/>
      <c r="V34" s="52">
        <v>4</v>
      </c>
      <c r="W34" s="52"/>
      <c r="X34" s="52"/>
      <c r="Y34" s="52"/>
      <c r="Z34" s="83"/>
    </row>
    <row r="35" spans="1:26" ht="10.5">
      <c r="A35" s="50" t="s">
        <v>870</v>
      </c>
      <c r="B35" s="50">
        <v>73</v>
      </c>
      <c r="C35" s="50">
        <v>31</v>
      </c>
      <c r="D35" s="50">
        <v>12</v>
      </c>
      <c r="E35" s="50"/>
      <c r="F35" s="50">
        <v>6</v>
      </c>
      <c r="G35" s="50"/>
      <c r="H35" s="50">
        <v>6</v>
      </c>
      <c r="I35" s="50"/>
      <c r="J35" s="50"/>
      <c r="K35" s="50">
        <v>4</v>
      </c>
      <c r="L35" s="50">
        <v>11</v>
      </c>
      <c r="M35" s="50">
        <v>4</v>
      </c>
      <c r="N35" s="50"/>
      <c r="O35" s="50"/>
      <c r="P35" s="50">
        <v>16</v>
      </c>
      <c r="Q35" s="50"/>
      <c r="R35" s="50"/>
      <c r="S35" s="50"/>
      <c r="T35" s="50">
        <v>1</v>
      </c>
      <c r="U35" s="50"/>
      <c r="V35" s="50">
        <v>4</v>
      </c>
      <c r="W35" s="50"/>
      <c r="X35" s="50"/>
      <c r="Y35" s="50"/>
      <c r="Z35" s="85"/>
    </row>
    <row r="36" spans="1:26" ht="10.5">
      <c r="A36" s="52" t="s">
        <v>837</v>
      </c>
      <c r="B36" s="52">
        <v>108</v>
      </c>
      <c r="C36" s="52">
        <v>88</v>
      </c>
      <c r="D36" s="52">
        <v>1</v>
      </c>
      <c r="E36" s="52"/>
      <c r="F36" s="52"/>
      <c r="G36" s="52"/>
      <c r="H36" s="52">
        <v>3</v>
      </c>
      <c r="I36" s="52"/>
      <c r="J36" s="52"/>
      <c r="K36" s="52">
        <v>4</v>
      </c>
      <c r="L36" s="52">
        <v>3</v>
      </c>
      <c r="M36" s="52">
        <v>4</v>
      </c>
      <c r="N36" s="52"/>
      <c r="O36" s="52"/>
      <c r="P36" s="52">
        <v>5</v>
      </c>
      <c r="Q36" s="52"/>
      <c r="R36" s="52"/>
      <c r="S36" s="52"/>
      <c r="T36" s="52"/>
      <c r="U36" s="52"/>
      <c r="V36" s="52">
        <v>2</v>
      </c>
      <c r="W36" s="52"/>
      <c r="X36" s="52"/>
      <c r="Y36" s="52"/>
      <c r="Z36" s="83"/>
    </row>
    <row r="37" spans="1:26" ht="10.5" hidden="1">
      <c r="A37" s="50" t="s">
        <v>873</v>
      </c>
      <c r="B37" s="50">
        <v>108</v>
      </c>
      <c r="C37" s="50">
        <v>88</v>
      </c>
      <c r="D37" s="50">
        <v>1</v>
      </c>
      <c r="E37" s="50"/>
      <c r="F37" s="50"/>
      <c r="G37" s="50"/>
      <c r="H37" s="50">
        <v>3</v>
      </c>
      <c r="I37" s="50"/>
      <c r="J37" s="50"/>
      <c r="K37" s="50">
        <v>4</v>
      </c>
      <c r="L37" s="50">
        <v>3</v>
      </c>
      <c r="M37" s="50">
        <v>4</v>
      </c>
      <c r="N37" s="50"/>
      <c r="O37" s="50"/>
      <c r="P37" s="50">
        <v>5</v>
      </c>
      <c r="Q37" s="50"/>
      <c r="R37" s="50"/>
      <c r="S37" s="50"/>
      <c r="T37" s="50"/>
      <c r="U37" s="50"/>
      <c r="V37" s="50">
        <v>2</v>
      </c>
      <c r="W37" s="50"/>
      <c r="X37" s="50"/>
      <c r="Y37" s="50"/>
      <c r="Z37" s="85"/>
    </row>
    <row r="38" spans="1:26" ht="10.5" hidden="1">
      <c r="A38" s="50" t="s">
        <v>874</v>
      </c>
      <c r="B38" s="50">
        <v>108</v>
      </c>
      <c r="C38" s="50">
        <v>88</v>
      </c>
      <c r="D38" s="50">
        <v>1</v>
      </c>
      <c r="E38" s="50"/>
      <c r="F38" s="50"/>
      <c r="G38" s="50"/>
      <c r="H38" s="50">
        <v>3</v>
      </c>
      <c r="I38" s="50"/>
      <c r="J38" s="50"/>
      <c r="K38" s="50">
        <v>4</v>
      </c>
      <c r="L38" s="50">
        <v>3</v>
      </c>
      <c r="M38" s="50">
        <v>4</v>
      </c>
      <c r="N38" s="50"/>
      <c r="O38" s="50"/>
      <c r="P38" s="50">
        <v>5</v>
      </c>
      <c r="Q38" s="50"/>
      <c r="R38" s="50"/>
      <c r="S38" s="50"/>
      <c r="T38" s="50"/>
      <c r="U38" s="50"/>
      <c r="V38" s="50">
        <v>2</v>
      </c>
      <c r="W38" s="50"/>
      <c r="X38" s="50"/>
      <c r="Y38" s="50"/>
      <c r="Z38" s="85"/>
    </row>
    <row r="39" spans="1:26" ht="10.5" hidden="1">
      <c r="A39" s="50" t="s">
        <v>875</v>
      </c>
      <c r="B39" s="50">
        <v>108</v>
      </c>
      <c r="C39" s="50">
        <v>88</v>
      </c>
      <c r="D39" s="50">
        <v>1</v>
      </c>
      <c r="E39" s="50"/>
      <c r="F39" s="50"/>
      <c r="G39" s="50"/>
      <c r="H39" s="50">
        <v>3</v>
      </c>
      <c r="I39" s="50"/>
      <c r="J39" s="50"/>
      <c r="K39" s="50">
        <v>4</v>
      </c>
      <c r="L39" s="50">
        <v>3</v>
      </c>
      <c r="M39" s="50">
        <v>4</v>
      </c>
      <c r="N39" s="50"/>
      <c r="O39" s="50"/>
      <c r="P39" s="50">
        <v>5</v>
      </c>
      <c r="Q39" s="50"/>
      <c r="R39" s="50"/>
      <c r="S39" s="50"/>
      <c r="T39" s="50"/>
      <c r="U39" s="50"/>
      <c r="V39" s="50">
        <v>2</v>
      </c>
      <c r="W39" s="50"/>
      <c r="X39" s="50"/>
      <c r="Y39" s="50"/>
      <c r="Z39" s="85"/>
    </row>
    <row r="40" spans="1:26" ht="10.5" hidden="1">
      <c r="A40" s="50" t="s">
        <v>876</v>
      </c>
      <c r="B40" s="50">
        <v>108</v>
      </c>
      <c r="C40" s="50">
        <v>88</v>
      </c>
      <c r="D40" s="50">
        <v>1</v>
      </c>
      <c r="E40" s="50"/>
      <c r="F40" s="50"/>
      <c r="G40" s="50"/>
      <c r="H40" s="50">
        <v>3</v>
      </c>
      <c r="I40" s="50"/>
      <c r="J40" s="50"/>
      <c r="K40" s="50">
        <v>4</v>
      </c>
      <c r="L40" s="50">
        <v>3</v>
      </c>
      <c r="M40" s="50">
        <v>4</v>
      </c>
      <c r="N40" s="50"/>
      <c r="O40" s="50"/>
      <c r="P40" s="50">
        <v>5</v>
      </c>
      <c r="Q40" s="50"/>
      <c r="R40" s="50"/>
      <c r="S40" s="50"/>
      <c r="T40" s="50"/>
      <c r="U40" s="50"/>
      <c r="V40" s="50">
        <v>2</v>
      </c>
      <c r="W40" s="50"/>
      <c r="X40" s="50"/>
      <c r="Y40" s="50"/>
      <c r="Z40" s="85"/>
    </row>
    <row r="41" spans="1:26" ht="10.5" hidden="1">
      <c r="A41" s="50" t="s">
        <v>877</v>
      </c>
      <c r="B41" s="50">
        <v>108</v>
      </c>
      <c r="C41" s="50">
        <v>88</v>
      </c>
      <c r="D41" s="50">
        <v>1</v>
      </c>
      <c r="E41" s="50"/>
      <c r="F41" s="50"/>
      <c r="G41" s="50"/>
      <c r="H41" s="50">
        <v>3</v>
      </c>
      <c r="I41" s="50"/>
      <c r="J41" s="50"/>
      <c r="K41" s="50">
        <v>4</v>
      </c>
      <c r="L41" s="50">
        <v>3</v>
      </c>
      <c r="M41" s="50">
        <v>4</v>
      </c>
      <c r="N41" s="50"/>
      <c r="O41" s="50"/>
      <c r="P41" s="50">
        <v>5</v>
      </c>
      <c r="Q41" s="50"/>
      <c r="R41" s="50"/>
      <c r="S41" s="50"/>
      <c r="T41" s="50"/>
      <c r="U41" s="50"/>
      <c r="V41" s="50">
        <v>2</v>
      </c>
      <c r="W41" s="50"/>
      <c r="X41" s="50"/>
      <c r="Y41" s="50"/>
      <c r="Z41" s="85"/>
    </row>
    <row r="42" spans="1:26" ht="10.5" hidden="1">
      <c r="A42" s="50" t="s">
        <v>878</v>
      </c>
      <c r="B42" s="50">
        <v>108</v>
      </c>
      <c r="C42" s="50">
        <v>88</v>
      </c>
      <c r="D42" s="50">
        <v>1</v>
      </c>
      <c r="E42" s="50"/>
      <c r="F42" s="50"/>
      <c r="G42" s="50"/>
      <c r="H42" s="50">
        <v>3</v>
      </c>
      <c r="I42" s="50"/>
      <c r="J42" s="50"/>
      <c r="K42" s="50">
        <v>4</v>
      </c>
      <c r="L42" s="50">
        <v>3</v>
      </c>
      <c r="M42" s="50">
        <v>4</v>
      </c>
      <c r="N42" s="50"/>
      <c r="O42" s="50"/>
      <c r="P42" s="50">
        <v>5</v>
      </c>
      <c r="Q42" s="50"/>
      <c r="R42" s="50"/>
      <c r="S42" s="50"/>
      <c r="T42" s="50"/>
      <c r="U42" s="50"/>
      <c r="V42" s="50">
        <v>2</v>
      </c>
      <c r="W42" s="50"/>
      <c r="X42" s="50"/>
      <c r="Y42" s="50"/>
      <c r="Z42" s="85"/>
    </row>
    <row r="43" spans="1:26" s="83" customFormat="1" ht="10.5" hidden="1">
      <c r="A43" s="50" t="s">
        <v>879</v>
      </c>
      <c r="B43" s="50">
        <v>108</v>
      </c>
      <c r="C43" s="50">
        <v>88</v>
      </c>
      <c r="D43" s="50">
        <v>1</v>
      </c>
      <c r="E43" s="50"/>
      <c r="F43" s="50"/>
      <c r="G43" s="50"/>
      <c r="H43" s="50">
        <v>3</v>
      </c>
      <c r="I43" s="50"/>
      <c r="J43" s="50"/>
      <c r="K43" s="50">
        <v>4</v>
      </c>
      <c r="L43" s="50">
        <v>3</v>
      </c>
      <c r="M43" s="50">
        <v>4</v>
      </c>
      <c r="N43" s="50"/>
      <c r="O43" s="50"/>
      <c r="P43" s="50">
        <v>5</v>
      </c>
      <c r="Q43" s="50"/>
      <c r="R43" s="50"/>
      <c r="S43" s="50"/>
      <c r="T43" s="50"/>
      <c r="U43" s="50"/>
      <c r="V43" s="50">
        <v>2</v>
      </c>
      <c r="W43" s="50"/>
      <c r="X43" s="50"/>
      <c r="Y43" s="50"/>
      <c r="Z43" s="85"/>
    </row>
    <row r="44" spans="1:26" ht="10.5" hidden="1">
      <c r="A44" s="50" t="s">
        <v>880</v>
      </c>
      <c r="B44" s="50">
        <v>108</v>
      </c>
      <c r="C44" s="50">
        <v>88</v>
      </c>
      <c r="D44" s="50">
        <v>1</v>
      </c>
      <c r="E44" s="50"/>
      <c r="F44" s="50"/>
      <c r="G44" s="50"/>
      <c r="H44" s="50">
        <v>3</v>
      </c>
      <c r="I44" s="50"/>
      <c r="J44" s="50"/>
      <c r="K44" s="50">
        <v>4</v>
      </c>
      <c r="L44" s="50">
        <v>3</v>
      </c>
      <c r="M44" s="50">
        <v>4</v>
      </c>
      <c r="N44" s="50"/>
      <c r="O44" s="50"/>
      <c r="P44" s="50">
        <v>5</v>
      </c>
      <c r="Q44" s="50"/>
      <c r="R44" s="50"/>
      <c r="S44" s="50"/>
      <c r="T44" s="50"/>
      <c r="U44" s="50"/>
      <c r="V44" s="50">
        <v>2</v>
      </c>
      <c r="W44" s="50"/>
      <c r="X44" s="50"/>
      <c r="Y44" s="50"/>
      <c r="Z44" s="85"/>
    </row>
    <row r="45" spans="1:26" ht="10.5" hidden="1">
      <c r="A45" s="50" t="s">
        <v>881</v>
      </c>
      <c r="B45" s="50">
        <v>108</v>
      </c>
      <c r="C45" s="50">
        <v>88</v>
      </c>
      <c r="D45" s="50">
        <v>1</v>
      </c>
      <c r="E45" s="50"/>
      <c r="F45" s="50"/>
      <c r="G45" s="50"/>
      <c r="H45" s="50">
        <v>3</v>
      </c>
      <c r="I45" s="50"/>
      <c r="J45" s="50"/>
      <c r="K45" s="50">
        <v>4</v>
      </c>
      <c r="L45" s="50">
        <v>3</v>
      </c>
      <c r="M45" s="50">
        <v>4</v>
      </c>
      <c r="N45" s="50"/>
      <c r="O45" s="50"/>
      <c r="P45" s="50">
        <v>5</v>
      </c>
      <c r="Q45" s="50"/>
      <c r="R45" s="50"/>
      <c r="S45" s="50"/>
      <c r="T45" s="50"/>
      <c r="U45" s="50"/>
      <c r="V45" s="50">
        <v>2</v>
      </c>
      <c r="W45" s="50"/>
      <c r="X45" s="50"/>
      <c r="Y45" s="50"/>
      <c r="Z45" s="85"/>
    </row>
    <row r="46" spans="1:26" ht="10.5" hidden="1">
      <c r="A46" s="50" t="s">
        <v>882</v>
      </c>
      <c r="B46" s="50">
        <v>108</v>
      </c>
      <c r="C46" s="50">
        <v>88</v>
      </c>
      <c r="D46" s="50">
        <v>1</v>
      </c>
      <c r="E46" s="50"/>
      <c r="F46" s="50"/>
      <c r="G46" s="50"/>
      <c r="H46" s="50">
        <v>3</v>
      </c>
      <c r="I46" s="50"/>
      <c r="J46" s="50"/>
      <c r="K46" s="50">
        <v>4</v>
      </c>
      <c r="L46" s="50">
        <v>3</v>
      </c>
      <c r="M46" s="50">
        <v>4</v>
      </c>
      <c r="N46" s="50"/>
      <c r="O46" s="50"/>
      <c r="P46" s="50">
        <v>5</v>
      </c>
      <c r="Q46" s="50"/>
      <c r="R46" s="50"/>
      <c r="S46" s="50"/>
      <c r="T46" s="50"/>
      <c r="U46" s="50"/>
      <c r="V46" s="50">
        <v>2</v>
      </c>
      <c r="W46" s="50"/>
      <c r="X46" s="50"/>
      <c r="Y46" s="50"/>
      <c r="Z46" s="85"/>
    </row>
    <row r="47" spans="1:26" ht="10.5">
      <c r="A47" s="50" t="s">
        <v>871</v>
      </c>
      <c r="B47" s="50">
        <v>190</v>
      </c>
      <c r="C47" s="50">
        <v>121</v>
      </c>
      <c r="D47" s="50">
        <v>1</v>
      </c>
      <c r="E47" s="50"/>
      <c r="F47" s="50">
        <v>3</v>
      </c>
      <c r="G47" s="50"/>
      <c r="H47" s="50">
        <v>4</v>
      </c>
      <c r="I47" s="50"/>
      <c r="J47" s="50"/>
      <c r="K47" s="50">
        <v>8</v>
      </c>
      <c r="L47" s="50">
        <v>17</v>
      </c>
      <c r="M47" s="50">
        <v>5</v>
      </c>
      <c r="N47" s="50"/>
      <c r="O47" s="50"/>
      <c r="P47" s="50">
        <v>21</v>
      </c>
      <c r="Q47" s="50"/>
      <c r="R47" s="50"/>
      <c r="S47" s="50"/>
      <c r="T47" s="50">
        <v>1</v>
      </c>
      <c r="U47" s="50"/>
      <c r="V47" s="50">
        <v>2</v>
      </c>
      <c r="W47" s="50"/>
      <c r="X47" s="50"/>
      <c r="Y47" s="50"/>
      <c r="Z47" s="85"/>
    </row>
  </sheetData>
  <sheetProtection/>
  <mergeCells count="3">
    <mergeCell ref="A4:A5"/>
    <mergeCell ref="B4:B5"/>
    <mergeCell ref="C4:X4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&amp;L&amp;8&amp;USection 16. Health</oddHeader>
    <oddFooter>&amp;L&amp;18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Chuluuntsetseg</cp:lastModifiedBy>
  <cp:lastPrinted>2011-03-05T19:43:11Z</cp:lastPrinted>
  <dcterms:created xsi:type="dcterms:W3CDTF">1999-06-29T18:08:04Z</dcterms:created>
  <dcterms:modified xsi:type="dcterms:W3CDTF">2011-03-05T07:57:26Z</dcterms:modified>
  <cp:category/>
  <cp:version/>
  <cp:contentType/>
  <cp:contentStatus/>
</cp:coreProperties>
</file>