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0_2.bin" ContentType="application/vnd.openxmlformats-officedocument.oleObject"/>
  <Override PartName="/xl/embeddings/oleObject_20_3.bin" ContentType="application/vnd.openxmlformats-officedocument.oleObject"/>
  <Override PartName="/xl/embeddings/oleObject_20_4.bin" ContentType="application/vnd.openxmlformats-officedocument.oleObject"/>
  <Override PartName="/xl/embeddings/oleObject_2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6" activeTab="25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 (2)" sheetId="11" r:id="rId11"/>
    <sheet name="TG1" sheetId="12" r:id="rId12"/>
    <sheet name="TG2" sheetId="13" r:id="rId13"/>
    <sheet name="Uglug" sheetId="14" r:id="rId14"/>
    <sheet name="TZ1" sheetId="15" r:id="rId15"/>
    <sheet name="Bank" sheetId="16" r:id="rId16"/>
    <sheet name="Tsag uur" sheetId="17" r:id="rId17"/>
    <sheet name="XAA2" sheetId="18" r:id="rId18"/>
    <sheet name="OM1" sheetId="19" r:id="rId19"/>
    <sheet name="XAA3" sheetId="20" r:id="rId20"/>
    <sheet name="Une3" sheetId="21" r:id="rId21"/>
    <sheet name="Une1" sheetId="22" r:id="rId22"/>
    <sheet name="Crime2" sheetId="23" r:id="rId23"/>
    <sheet name="Crime1" sheetId="24" r:id="rId24"/>
    <sheet name="NH1" sheetId="25" r:id="rId25"/>
    <sheet name="ND1" sheetId="26" r:id="rId26"/>
  </sheets>
  <definedNames/>
  <calcPr fullCalcOnLoad="1"/>
</workbook>
</file>

<file path=xl/sharedStrings.xml><?xml version="1.0" encoding="utf-8"?>
<sst xmlns="http://schemas.openxmlformats.org/spreadsheetml/2006/main" count="2810" uniqueCount="1636">
  <si>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</si>
  <si>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</si>
  <si>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</si>
  <si>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</si>
  <si>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</si>
  <si>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</si>
  <si>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</si>
  <si>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</si>
  <si>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</si>
  <si>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</si>
  <si>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</si>
  <si>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</si>
  <si>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</si>
  <si>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</si>
  <si>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</si>
  <si>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</si>
  <si>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</si>
  <si>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</si>
  <si>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</si>
  <si>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</si>
  <si>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</si>
  <si>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</si>
  <si>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</si>
  <si>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</si>
  <si>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</si>
  <si>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</si>
  <si>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</si>
  <si>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</si>
  <si>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</si>
  <si>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</si>
  <si>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</si>
  <si>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</si>
  <si>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</si>
  <si>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</si>
  <si>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</si>
  <si>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</si>
  <si>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</si>
  <si>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</si>
  <si>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</si>
  <si>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</si>
  <si>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</si>
  <si>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</si>
  <si>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</si>
  <si>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</si>
  <si>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</si>
  <si>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</si>
  <si>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</si>
  <si>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</si>
  <si>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</si>
  <si>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</si>
  <si>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</si>
  <si>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</si>
  <si>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</si>
  <si>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</si>
  <si>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</si>
  <si>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</si>
  <si>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</si>
  <si>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</si>
  <si>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</si>
  <si>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</si>
  <si>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</si>
  <si>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</si>
  <si>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</si>
  <si>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</si>
  <si>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</si>
  <si>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</si>
  <si>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</si>
  <si>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</si>
  <si>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</si>
  <si>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</si>
  <si>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</si>
  <si>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</si>
  <si>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</si>
  <si>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</si>
  <si>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</si>
  <si>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</si>
  <si>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</si>
  <si>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</si>
  <si>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</si>
  <si>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</si>
  <si>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</si>
  <si>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</si>
  <si>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</si>
  <si>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</si>
  <si>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</si>
  <si>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</si>
  <si>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</si>
  <si>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</si>
  <si>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</si>
  <si>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</si>
  <si>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</si>
  <si>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</si>
  <si>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</si>
  <si>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</si>
  <si>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</si>
  <si>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</si>
  <si>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</si>
  <si>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</si>
  <si>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</si>
  <si>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</si>
  <si>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</si>
  <si>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</si>
  <si>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</si>
  <si>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</si>
  <si>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</si>
  <si>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</si>
  <si>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</si>
  <si>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</si>
  <si>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</si>
  <si>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</si>
  <si>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</si>
  <si>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</si>
  <si>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</si>
  <si>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</si>
  <si>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</si>
  <si>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</si>
  <si>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</si>
  <si>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</si>
  <si>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</si>
  <si>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</si>
  <si>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</si>
  <si>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</si>
  <si>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</si>
  <si>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</si>
  <si>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</si>
  <si>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</si>
  <si>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</si>
  <si>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</si>
  <si>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</si>
  <si>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</si>
  <si>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</si>
  <si>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</si>
  <si>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</si>
  <si>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</si>
  <si>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</si>
  <si>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</si>
  <si>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</si>
  <si>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</si>
  <si>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</si>
  <si>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</si>
  <si>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</si>
  <si>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</si>
  <si>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</si>
  <si>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</si>
  <si>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</si>
  <si>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</si>
  <si>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</si>
  <si>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</si>
  <si>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</si>
  <si>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</si>
  <si>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</si>
  <si>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</si>
  <si>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</si>
  <si>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</si>
  <si>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</si>
  <si>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</si>
  <si>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>Periods</t>
  </si>
  <si>
    <t xml:space="preserve">   Ýì÷èéí òîî</t>
  </si>
  <si>
    <t>Àìáóëàòîðèéí ¿çëýã</t>
  </si>
  <si>
    <t>1999  VII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</si>
  <si>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</si>
  <si>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</si>
  <si>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</si>
  <si>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</si>
  <si>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</si>
  <si>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</si>
  <si>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</si>
  <si>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</si>
  <si>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</si>
  <si>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</si>
  <si>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</si>
  <si>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</si>
  <si>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</si>
  <si>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</si>
  <si>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</si>
  <si>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</si>
  <si>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</si>
  <si>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</si>
  <si>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</si>
  <si>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</si>
  <si>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</si>
  <si>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</si>
  <si>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</si>
  <si>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</si>
  <si>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</si>
  <si>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</si>
  <si>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</si>
  <si>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</si>
  <si>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</si>
  <si>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</si>
  <si>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</si>
  <si>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</si>
  <si>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</si>
  <si>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</si>
  <si>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</si>
  <si>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</si>
  <si>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</si>
  <si>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</si>
  <si>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</si>
  <si>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</si>
  <si>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</si>
  <si>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</si>
  <si>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</si>
  <si>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</si>
  <si>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</si>
  <si>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</si>
  <si>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</si>
  <si>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</si>
  <si>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</si>
  <si>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</si>
  <si>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</si>
  <si>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</si>
  <si>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</si>
  <si>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</si>
  <si>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</si>
  <si>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</si>
  <si>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</si>
  <si>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</si>
  <si>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</si>
  <si>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</si>
  <si>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</si>
  <si>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</si>
  <si>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</si>
  <si>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</si>
  <si>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</si>
  <si>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</si>
  <si>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</si>
  <si>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</si>
  <si>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</si>
  <si>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</si>
  <si>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</si>
  <si>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</si>
  <si>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</si>
  <si>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</si>
  <si>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</si>
  <si>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</si>
  <si>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</si>
  <si>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</si>
  <si>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</si>
  <si>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</si>
  <si>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</si>
  <si>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</si>
  <si>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</si>
  <si>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</si>
  <si>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</si>
  <si>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</si>
  <si>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</si>
  <si>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</si>
  <si>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</si>
  <si>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</si>
  <si>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</si>
  <si>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</si>
  <si>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</si>
  <si>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</si>
  <si>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</si>
  <si>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</si>
  <si>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</si>
  <si>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</si>
  <si>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</si>
  <si>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</si>
  <si>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</si>
  <si>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</si>
  <si>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</si>
  <si>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</si>
  <si>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</si>
  <si>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</si>
  <si>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</si>
  <si>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</si>
  <si>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</si>
  <si>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</si>
  <si>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</si>
  <si>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</si>
  <si>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</si>
  <si>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</si>
  <si>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</si>
  <si>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</si>
  <si>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</si>
  <si>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</si>
  <si>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Íýð òºðºë</t>
  </si>
  <si>
    <t>commodities</t>
  </si>
  <si>
    <t>ñóì</t>
  </si>
  <si>
    <t xml:space="preserve">                - other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</si>
  <si>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</si>
  <si>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</si>
  <si>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</si>
  <si>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</si>
  <si>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</si>
  <si>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</si>
  <si>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</si>
  <si>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</si>
  <si>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</si>
  <si>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</si>
  <si>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</si>
  <si>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</si>
  <si>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</si>
  <si>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</si>
  <si>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</si>
  <si>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</si>
  <si>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</si>
  <si>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</si>
  <si>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</si>
  <si>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</si>
  <si>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</si>
  <si>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</si>
  <si>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</si>
  <si>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</si>
  <si>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</si>
  <si>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</si>
  <si>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</si>
  <si>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</si>
  <si>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</si>
  <si>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</si>
  <si>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</si>
  <si>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</si>
  <si>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</si>
  <si>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</si>
  <si>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</si>
  <si>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</si>
  <si>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</si>
  <si>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</si>
  <si>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</si>
  <si>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</si>
  <si>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</si>
  <si>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</si>
  <si>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</si>
  <si>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</si>
  <si>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</si>
  <si>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</si>
  <si>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</si>
  <si>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</si>
  <si>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</si>
  <si>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</si>
  <si>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</si>
  <si>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</si>
  <si>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</si>
  <si>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</si>
  <si>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</si>
  <si>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</si>
  <si>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</si>
  <si>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</si>
  <si>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</si>
  <si>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</si>
  <si>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</si>
  <si>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</si>
  <si>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</si>
  <si>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</si>
  <si>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</si>
  <si>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</si>
  <si>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</si>
  <si>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</si>
  <si>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</si>
  <si>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</si>
  <si>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</si>
  <si>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</si>
  <si>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</si>
  <si>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</si>
  <si>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</si>
  <si>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</si>
  <si>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</si>
  <si>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</si>
  <si>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</si>
  <si>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</si>
  <si>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</si>
  <si>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</si>
  <si>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</si>
  <si>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</si>
  <si>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</si>
  <si>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</si>
  <si>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</si>
  <si>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</si>
  <si>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</si>
  <si>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</si>
  <si>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</si>
  <si>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</si>
  <si>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</si>
  <si>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</si>
  <si>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</si>
  <si>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</si>
  <si>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</si>
  <si>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</si>
  <si>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Àìàðæñàí ýõèéí òîî</t>
  </si>
  <si>
    <t xml:space="preserve"> ÍÁ  GP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</si>
  <si>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</si>
  <si>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</si>
  <si>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</si>
  <si>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</si>
  <si>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</si>
  <si>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</si>
  <si>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</si>
  <si>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</si>
  <si>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</si>
  <si>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</si>
  <si>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</si>
  <si>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</si>
  <si>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</si>
  <si>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</si>
  <si>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</si>
  <si>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</si>
  <si>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</si>
  <si>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</si>
  <si>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</si>
  <si>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</si>
  <si>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</si>
  <si>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</si>
  <si>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</si>
  <si>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</si>
  <si>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</si>
  <si>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</si>
  <si>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</si>
  <si>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</si>
  <si>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</si>
  <si>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</si>
  <si>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</si>
  <si>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</si>
  <si>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</si>
  <si>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</si>
  <si>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</si>
  <si>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</si>
  <si>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</si>
  <si>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</si>
  <si>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</si>
  <si>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</si>
  <si>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</si>
  <si>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</si>
  <si>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</si>
  <si>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</si>
  <si>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</si>
  <si>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</si>
  <si>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</si>
  <si>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</si>
  <si>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</si>
  <si>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</si>
  <si>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</si>
  <si>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</si>
  <si>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</si>
  <si>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</si>
  <si>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</si>
  <si>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</si>
  <si>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</si>
  <si>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</si>
  <si>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</si>
  <si>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</si>
  <si>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</si>
  <si>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</si>
  <si>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</si>
  <si>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</si>
  <si>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</si>
  <si>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</si>
  <si>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</si>
  <si>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</si>
  <si>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</si>
  <si>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</si>
  <si>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</si>
  <si>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</si>
  <si>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</si>
  <si>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</si>
  <si>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</si>
  <si>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</si>
  <si>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</si>
  <si>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</si>
  <si>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</si>
  <si>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</si>
  <si>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</si>
  <si>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</si>
  <si>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</si>
  <si>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</si>
  <si>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</si>
  <si>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</si>
  <si>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</si>
  <si>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</si>
  <si>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</si>
  <si>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</si>
  <si>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</si>
  <si>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</si>
  <si>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</si>
  <si>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</si>
  <si>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</si>
  <si>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</si>
  <si>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</si>
  <si>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</si>
  <si>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</si>
  <si>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</si>
  <si>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</si>
  <si>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</si>
  <si>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</si>
  <si>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</si>
  <si>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</si>
  <si>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</si>
  <si>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</si>
  <si>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</si>
  <si>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</si>
  <si>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</si>
  <si>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</si>
  <si>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</si>
  <si>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</si>
  <si>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</si>
  <si>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</si>
  <si>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</si>
  <si>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</si>
  <si>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</si>
  <si>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</si>
  <si>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</si>
  <si>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</si>
  <si>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</si>
  <si>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</si>
  <si>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</si>
  <si>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</si>
  <si>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</si>
  <si>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</si>
  <si>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</si>
  <si>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</si>
  <si>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</si>
  <si>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</si>
  <si>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</si>
  <si>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</si>
  <si>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</si>
  <si>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</si>
  <si>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</si>
  <si>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</si>
  <si>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</si>
  <si>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</si>
  <si>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</si>
  <si>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</si>
  <si>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</si>
  <si>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</si>
  <si>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</si>
  <si>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</si>
  <si>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</si>
  <si>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</si>
  <si>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</si>
  <si>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</si>
  <si>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</si>
  <si>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</si>
  <si>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</si>
  <si>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</si>
  <si>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</si>
  <si>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</si>
  <si>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</si>
  <si>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</si>
  <si>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</si>
  <si>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</si>
  <si>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</si>
  <si>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</si>
  <si>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</si>
  <si>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</si>
  <si>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</si>
  <si>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</si>
  <si>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</si>
  <si>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</si>
  <si>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</si>
  <si>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</si>
  <si>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</si>
  <si>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</si>
  <si>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</si>
  <si>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</si>
  <si>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</si>
  <si>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</si>
  <si>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</si>
  <si>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</si>
  <si>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</si>
  <si>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</si>
  <si>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</si>
  <si>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</si>
  <si>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</si>
  <si>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</si>
  <si>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</si>
  <si>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</si>
  <si>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</si>
  <si>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</si>
  <si>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</si>
  <si>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</si>
  <si>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</si>
  <si>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</si>
  <si>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</si>
  <si>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</si>
  <si>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</si>
  <si>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</si>
  <si>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</si>
  <si>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</si>
  <si>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</si>
  <si>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</si>
  <si>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</si>
  <si>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</si>
  <si>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</si>
  <si>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</si>
  <si>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</si>
  <si>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</si>
  <si>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</si>
  <si>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</si>
  <si>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</si>
  <si>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</si>
  <si>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</si>
  <si>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</si>
  <si>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</si>
  <si>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</si>
  <si>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</si>
  <si>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</si>
  <si>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</si>
  <si>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</si>
  <si>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</si>
  <si>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</si>
  <si>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</si>
  <si>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</si>
  <si>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</si>
  <si>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</si>
  <si>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</si>
  <si>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</si>
  <si>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</si>
  <si>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</si>
  <si>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</si>
  <si>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</si>
  <si>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</si>
  <si>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</si>
  <si>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</si>
  <si>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</si>
  <si>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</si>
  <si>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</si>
  <si>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</si>
  <si>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</si>
  <si>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</si>
  <si>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</si>
  <si>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</si>
  <si>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</si>
  <si>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</si>
  <si>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</si>
  <si>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</si>
  <si>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</si>
  <si>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</si>
  <si>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</si>
  <si>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</si>
  <si>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</si>
  <si>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</si>
  <si>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</si>
  <si>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</si>
  <si>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</si>
  <si>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</si>
  <si>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</si>
  <si>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</si>
  <si>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</si>
  <si>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</si>
  <si>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</si>
  <si>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</si>
  <si>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</si>
  <si>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</si>
  <si>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</si>
  <si>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</si>
  <si>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</si>
  <si>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</si>
  <si>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</si>
  <si>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</si>
  <si>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</si>
  <si>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</si>
  <si>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</si>
  <si>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</si>
  <si>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</si>
  <si>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</si>
  <si>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</si>
  <si>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</si>
  <si>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</si>
  <si>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</si>
  <si>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</si>
  <si>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</si>
  <si>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</si>
  <si>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</si>
  <si>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</si>
  <si>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</si>
  <si>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</si>
  <si>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</si>
  <si>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</si>
  <si>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</si>
  <si>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</si>
  <si>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</si>
  <si>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</si>
  <si>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</si>
  <si>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</si>
  <si>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</si>
  <si>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</si>
  <si>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</si>
  <si>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</si>
  <si>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</si>
  <si>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</si>
  <si>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</si>
  <si>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</si>
  <si>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</si>
  <si>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</si>
  <si>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</si>
  <si>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</si>
  <si>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</si>
  <si>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</si>
  <si>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</si>
  <si>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</si>
  <si>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</si>
  <si>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</si>
  <si>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</si>
  <si>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</si>
  <si>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</si>
  <si>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</si>
  <si>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</si>
  <si>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</si>
  <si>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</si>
  <si>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</si>
  <si>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</si>
  <si>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</si>
  <si>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</si>
  <si>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</si>
  <si>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</si>
  <si>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</si>
  <si>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</si>
  <si>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</si>
  <si>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</si>
  <si>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</si>
  <si>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</si>
  <si>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</si>
  <si>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</si>
  <si>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</si>
  <si>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</si>
  <si>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</si>
  <si>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</si>
  <si>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</si>
  <si>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</si>
  <si>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</si>
  <si>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</si>
  <si>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</si>
  <si>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</si>
  <si>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</si>
  <si>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</si>
  <si>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</si>
  <si>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</si>
  <si>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.</t>
  </si>
  <si>
    <t>2014/2013. %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</si>
  <si>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</si>
  <si>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</si>
  <si>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</si>
  <si>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</si>
  <si>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</si>
  <si>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</si>
  <si>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</si>
  <si>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</si>
  <si>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Хөдөлмөрийн хэлтэс</t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</si>
  <si>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</si>
  <si>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</si>
  <si>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</si>
  <si>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</si>
  <si>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</si>
  <si>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</si>
  <si>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</si>
  <si>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</si>
  <si>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</si>
  <si>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</si>
  <si>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</si>
  <si>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</si>
  <si>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</si>
  <si>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</si>
  <si>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</si>
  <si>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</si>
  <si>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</si>
  <si>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</si>
  <si>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</si>
  <si>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</si>
  <si>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</si>
  <si>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</si>
  <si>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</si>
  <si>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</si>
  <si>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</si>
  <si>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</si>
  <si>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</si>
  <si>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</si>
  <si>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</si>
  <si>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</si>
  <si>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</si>
  <si>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</si>
  <si>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</si>
  <si>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</si>
  <si>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</si>
  <si>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</si>
  <si>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</si>
  <si>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</si>
  <si>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</si>
  <si>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</si>
  <si>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</si>
  <si>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</si>
  <si>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</si>
  <si>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</si>
  <si>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</si>
  <si>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</si>
  <si>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</si>
  <si>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</si>
  <si>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</si>
  <si>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</si>
  <si>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</si>
  <si>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</si>
  <si>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</si>
  <si>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</si>
  <si>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</si>
  <si>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</si>
  <si>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</si>
  <si>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2014-XII</t>
  </si>
  <si>
    <t>2014 I-XII</t>
  </si>
  <si>
    <t>2015/2014%</t>
  </si>
  <si>
    <t>2015/2013%</t>
  </si>
  <si>
    <t>2015/2012%</t>
  </si>
  <si>
    <t>2015  II</t>
  </si>
  <si>
    <t>2014  II</t>
  </si>
  <si>
    <t>II</t>
  </si>
  <si>
    <t>2014 II</t>
  </si>
  <si>
    <t>2014-II</t>
  </si>
  <si>
    <t>2015-II</t>
  </si>
  <si>
    <t>2015 II</t>
  </si>
  <si>
    <t>II February</t>
  </si>
  <si>
    <t>2014. II</t>
  </si>
  <si>
    <t>2015. II</t>
  </si>
  <si>
    <t>2015.II</t>
  </si>
  <si>
    <t xml:space="preserve">                       Ýõíèé 2  ñàðûí áàéäëààð           </t>
  </si>
  <si>
    <t xml:space="preserve"> 9. Ãîë íýðèéí á¿òýýãäýõ¿¿í ¿éëäâýðëýëò</t>
  </si>
  <si>
    <t xml:space="preserve">  9. Production of the major commodities</t>
  </si>
  <si>
    <t xml:space="preserve"> 9. Àæ ¿éëäâýðèéí íèéò á¿òýýãäõ¿¿í, çýðýãö¿¿ëýõ ¿íýýð /ìÿí.òºã/</t>
  </si>
  <si>
    <t xml:space="preserve"> 9. Gross industrial products, at constant prices, /thous.tog/</t>
  </si>
  <si>
    <t xml:space="preserve">                               9. Àæ ¿éëäâýðèéí íèéò á¿òýýãäõ¿¿í, îíû ¿íýýð, ñàÿ.òºã</t>
  </si>
  <si>
    <t xml:space="preserve">                               9.Gross industrial output, at current price, mln.tog</t>
  </si>
  <si>
    <t xml:space="preserve">                               9. Àæ ¿éëäâýðèéí áîðëóóëñàí á¿òýýãäõ¿¿í, îíû ¿íýýð, ñàÿ.òºã</t>
  </si>
  <si>
    <t xml:space="preserve">                                9. Sold production of the industry, at current price, mln.tog</t>
  </si>
  <si>
    <t>2015.03.09</t>
  </si>
  <si>
    <t>Íèéò ä¿í Total</t>
  </si>
  <si>
    <t>Õ¿íñ, óíäààíû Food and beverage</t>
  </si>
  <si>
    <t xml:space="preserve">  Õýâëýëèéí Printing and publishing</t>
  </si>
  <si>
    <t>Öàõèëãààí, äóëààí Electricity, thermal energy</t>
  </si>
  <si>
    <t>Ìîä, ìîäîí ýäëýë Wood &amp; wooden products</t>
  </si>
  <si>
    <t>Ãóòàë, õóâöàñ Footwear and wearing</t>
  </si>
  <si>
    <t xml:space="preserve">  Áóñàä Other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</si>
  <si>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</si>
  <si>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</si>
  <si>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2014.II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</si>
  <si>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</si>
  <si>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</si>
  <si>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</si>
  <si>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</si>
  <si>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</si>
  <si>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</si>
  <si>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</si>
  <si>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</si>
  <si>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</si>
  <si>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</si>
  <si>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</si>
  <si>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</si>
  <si>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</si>
  <si>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</si>
  <si>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</si>
  <si>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</si>
  <si>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</si>
  <si>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</si>
  <si>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</si>
  <si>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</si>
  <si>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</si>
  <si>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</si>
  <si>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</si>
  <si>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</si>
  <si>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</si>
  <si>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4.5. óñ ðàøààíû òºëáºð</t>
  </si>
  <si>
    <t xml:space="preserve">                  4.6. àøèãò ìàëòìàëûí íººö àøèãëàñíû òºëáºð</t>
  </si>
  <si>
    <t xml:space="preserve">                  4.7. Àøèãò ìàëòìàëûí ëèöåíç</t>
  </si>
  <si>
    <t xml:space="preserve">                  4.8. Ò¿ãýýìýë òàðõàöòàé áàéãàëèéí áàÿëàã àøèãëàñíû òºëáºð</t>
  </si>
  <si>
    <t xml:space="preserve">                  4.9.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</si>
  <si>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</si>
  <si>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</si>
  <si>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</si>
  <si>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</si>
  <si>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</si>
  <si>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</si>
  <si>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</si>
  <si>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</si>
  <si>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</si>
  <si>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</si>
  <si>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</si>
  <si>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</si>
  <si>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</si>
  <si>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</si>
  <si>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</si>
  <si>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</si>
  <si>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</si>
  <si>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</si>
  <si>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</si>
  <si>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</si>
  <si>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</si>
  <si>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</si>
  <si>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</si>
  <si>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</si>
  <si>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</si>
  <si>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</si>
  <si>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</si>
  <si>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</si>
  <si>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</si>
  <si>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</si>
  <si>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</si>
  <si>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</si>
  <si>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</si>
  <si>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</si>
  <si>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</si>
  <si>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</si>
  <si>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</si>
  <si>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</si>
  <si>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</si>
  <si>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</si>
  <si>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</si>
  <si>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</si>
  <si>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</si>
  <si>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</si>
  <si>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</si>
  <si>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</si>
  <si>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</si>
  <si>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</si>
  <si>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</si>
  <si>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</si>
  <si>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</si>
  <si>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</si>
  <si>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</si>
  <si>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</si>
  <si>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</si>
  <si>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</si>
  <si>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</si>
  <si>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</si>
  <si>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</si>
  <si>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</si>
  <si>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</si>
  <si>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Ñàíõ¿¿</t>
  </si>
  <si>
    <t xml:space="preserve">Finance </t>
  </si>
  <si>
    <t>PPPY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</si>
  <si>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</si>
  <si>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</si>
  <si>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</si>
  <si>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</si>
  <si>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</si>
  <si>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</si>
  <si>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</si>
  <si>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</si>
  <si>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</si>
  <si>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</si>
  <si>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</si>
  <si>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</si>
  <si>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</si>
  <si>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</si>
  <si>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</si>
  <si>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</si>
  <si>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</si>
  <si>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</si>
  <si>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</si>
  <si>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</si>
  <si>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</si>
  <si>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</si>
  <si>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</si>
  <si>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</si>
  <si>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</si>
  <si>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</si>
  <si>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</si>
  <si>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</si>
  <si>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</si>
  <si>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</si>
  <si>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</si>
  <si>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</si>
  <si>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</si>
  <si>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</si>
  <si>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</si>
  <si>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</si>
  <si>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</si>
  <si>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</si>
  <si>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</si>
  <si>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</si>
  <si>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</si>
  <si>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</si>
  <si>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</si>
  <si>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</si>
  <si>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</si>
  <si>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</si>
  <si>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</si>
  <si>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</si>
  <si>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</si>
  <si>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</si>
  <si>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</si>
  <si>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</si>
  <si>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</si>
  <si>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Õ¿í àìûí õºãæèë, íèéãìèéí õàìãààëëûí ñàéä</t>
  </si>
  <si>
    <t>Áàðèëãà, õîò áàéãóóëàëòûí ñàéä</t>
  </si>
  <si>
    <t>Ñî¸ë, ñïîðò, àÿëàë æóóë÷ëàëûí ñàéä</t>
  </si>
  <si>
    <t>Ýð¿¿ë ìýíä</t>
  </si>
  <si>
    <t>Ýäèéí çàñãèéí áóñàä ¿éë àæèëëàãàà</t>
  </si>
  <si>
    <t>ªãëºã ñóìààð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</si>
  <si>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</si>
  <si>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</si>
  <si>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</si>
  <si>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</si>
  <si>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2015 îíû 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</si>
  <si>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</si>
  <si>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</si>
  <si>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</si>
  <si>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</si>
  <si>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</si>
  <si>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</si>
  <si>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</si>
  <si>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</si>
  <si>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</si>
  <si>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</si>
  <si>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</si>
  <si>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</si>
  <si>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</si>
  <si>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</si>
  <si>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</si>
  <si>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</si>
  <si>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</si>
  <si>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</si>
  <si>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</si>
  <si>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</si>
  <si>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</si>
  <si>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</si>
  <si>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</si>
  <si>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</si>
  <si>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</si>
  <si>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</si>
  <si>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</si>
  <si>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</si>
  <si>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САЙД</t>
  </si>
  <si>
    <t xml:space="preserve">  6. ХҮН АМЫН ХӨГЖИЛ, НИЙГМИЙН ХАМГААЛАЛЫН САЙД                                         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</si>
  <si>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</si>
  <si>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</si>
  <si>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</si>
  <si>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</si>
  <si>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</si>
  <si>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</si>
  <si>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</si>
  <si>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</si>
  <si>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</si>
  <si>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2013 II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</si>
  <si>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</si>
  <si>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</si>
  <si>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</si>
  <si>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</si>
  <si>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</si>
  <si>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</si>
  <si>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</si>
  <si>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</si>
  <si>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</si>
  <si>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</si>
  <si>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</si>
  <si>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</si>
  <si>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</si>
  <si>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</si>
  <si>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</si>
  <si>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</si>
  <si>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</si>
  <si>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</si>
  <si>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</si>
  <si>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</si>
  <si>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</si>
  <si>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</si>
  <si>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</si>
  <si>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</si>
  <si>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</si>
  <si>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</si>
  <si>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</si>
  <si>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</si>
  <si>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2015 îíû II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</si>
  <si>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</si>
  <si>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</si>
  <si>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</si>
  <si>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</si>
  <si>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</si>
  <si>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</si>
  <si>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</si>
  <si>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</si>
  <si>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</si>
  <si>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</si>
  <si>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</si>
  <si>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</si>
  <si>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</si>
  <si>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</si>
  <si>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</si>
  <si>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</si>
  <si>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</si>
  <si>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</si>
  <si>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</si>
  <si>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</si>
  <si>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</si>
  <si>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</si>
  <si>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</si>
  <si>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</si>
  <si>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</si>
  <si>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</si>
  <si>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</si>
  <si>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</si>
  <si>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</si>
  <si>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</si>
  <si>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</si>
  <si>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</si>
  <si>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</si>
  <si>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</si>
  <si>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</si>
  <si>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</si>
  <si>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</si>
  <si>
    <t>9.4  Òîì ìàëûí ç¿é áóñûí õîðîãäîë</t>
  </si>
  <si>
    <t>9.4 Natural losses of adult animals</t>
  </si>
  <si>
    <t>Îíû ýõíèé</t>
  </si>
  <si>
    <t xml:space="preserve">2015.02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</si>
  <si>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</si>
  <si>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</si>
  <si>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</si>
  <si>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</si>
  <si>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</si>
  <si>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</si>
  <si>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</si>
  <si>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</si>
  <si>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</si>
  <si>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</si>
  <si>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</si>
  <si>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>¿íýý</t>
  </si>
  <si>
    <t xml:space="preserve"> ýì õîíü</t>
  </si>
  <si>
    <t>ýì ÿìàà</t>
  </si>
  <si>
    <t xml:space="preserve">percentage of </t>
  </si>
  <si>
    <t>Camel</t>
  </si>
  <si>
    <t>Horse</t>
  </si>
  <si>
    <t>Cattle</t>
  </si>
  <si>
    <t>Sheep</t>
  </si>
  <si>
    <t>Goat</t>
  </si>
  <si>
    <t>Үүнээс:</t>
  </si>
  <si>
    <t>losses to total</t>
  </si>
  <si>
    <t>livestock at the</t>
  </si>
  <si>
    <t>beginning of</t>
  </si>
  <si>
    <t xml:space="preserve"> the year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</si>
  <si>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</si>
  <si>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</si>
  <si>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</si>
  <si>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</si>
  <si>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</si>
  <si>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</si>
  <si>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</si>
  <si>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</si>
  <si>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</si>
  <si>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</si>
  <si>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</si>
  <si>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</si>
  <si>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</si>
  <si>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</si>
  <si>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</si>
  <si>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</si>
  <si>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</si>
  <si>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</si>
  <si>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</si>
  <si>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</si>
  <si>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</si>
  <si>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</si>
  <si>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</si>
  <si>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</si>
  <si>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</si>
  <si>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</si>
  <si>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2015 îíû 2-ð ñàðûí áàéäëààð , ñóìäààð</t>
  </si>
  <si>
    <t>Á¿òýýãäýõ¿¿íèé  íýð</t>
  </si>
  <si>
    <t>Õýìæèõ íýãæ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</si>
  <si>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</si>
  <si>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</si>
  <si>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</si>
  <si>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</si>
  <si>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</si>
  <si>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</si>
  <si>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</si>
  <si>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</si>
  <si>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</si>
  <si>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</si>
  <si>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</si>
  <si>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</si>
  <si>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</si>
  <si>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</si>
  <si>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</si>
  <si>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Áóõ</t>
  </si>
  <si>
    <t>Õÿçààëàí øàð</t>
  </si>
  <si>
    <t>Õÿçààëàí äºíæ</t>
  </si>
  <si>
    <t>Ø¿äëýí ýð ¿õýð</t>
  </si>
  <si>
    <t>Ø¿äëýí ãóíæ</t>
  </si>
  <si>
    <t>Õóö</t>
  </si>
  <si>
    <t>Ýð õîíü</t>
  </si>
  <si>
    <t>Ýì õîíü</t>
  </si>
  <si>
    <t>Ýð òºëºã</t>
  </si>
  <si>
    <t>Ýì òºëºã</t>
  </si>
  <si>
    <t>Óõíà</t>
  </si>
  <si>
    <t>Ýð ÿìàà</t>
  </si>
  <si>
    <t>Ýì ÿìàà</t>
  </si>
  <si>
    <t>Ýð áîðëîí</t>
  </si>
  <si>
    <t>Ýì áîðëîí</t>
  </si>
  <si>
    <t>Áîäîí</t>
  </si>
  <si>
    <t>Ìýãæ</t>
  </si>
  <si>
    <t>Òîðîé</t>
  </si>
  <si>
    <t>Òàõèà</t>
  </si>
  <si>
    <t>¯ðèéí áóóäàé</t>
  </si>
  <si>
    <t>Òàâààðûí áóóäàé</t>
  </si>
  <si>
    <t>Áîîäîëòîé ºâñ 25 êã</t>
  </si>
  <si>
    <t>áîîäîë</t>
  </si>
  <si>
    <t>Çàäãàé ºâñ</t>
  </si>
  <si>
    <t>Ò¿ëýýíèé ìîä</t>
  </si>
  <si>
    <t>ì3</t>
  </si>
  <si>
    <t>7.2 Ãîë íýðèéí áàðààíû ¿íý</t>
  </si>
  <si>
    <t>7.2 Price of selected goods</t>
  </si>
  <si>
    <t>Áàðààíû íýð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</si>
  <si>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</si>
  <si>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</si>
  <si>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</si>
  <si>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</si>
  <si>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</si>
  <si>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</si>
  <si>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</si>
  <si>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</si>
  <si>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</si>
  <si>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</si>
  <si>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</si>
  <si>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</si>
  <si>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</si>
  <si>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</si>
  <si>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</si>
  <si>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</si>
  <si>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</si>
  <si>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</si>
  <si>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</si>
  <si>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</si>
  <si>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</si>
  <si>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</si>
  <si>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</si>
  <si>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</si>
  <si>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</si>
  <si>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</si>
  <si>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</si>
  <si>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</si>
  <si>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</si>
  <si>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</si>
  <si>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</si>
  <si>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</si>
  <si>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</si>
  <si>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</si>
  <si>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</si>
  <si>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</si>
  <si>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</si>
  <si>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</si>
  <si>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</si>
  <si>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</si>
  <si>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</si>
  <si>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</si>
  <si>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</si>
  <si>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</si>
  <si>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</si>
  <si>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</si>
  <si>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</si>
  <si>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</si>
  <si>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</si>
  <si>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</si>
  <si>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</si>
  <si>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</si>
  <si>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</si>
  <si>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</si>
  <si>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</si>
  <si>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</si>
  <si>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</si>
  <si>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</si>
  <si>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</si>
  <si>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</si>
  <si>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</si>
  <si>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</si>
  <si>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</si>
  <si>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</si>
  <si>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</si>
  <si>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</si>
  <si>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</si>
  <si>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</si>
  <si>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</si>
  <si>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</si>
  <si>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</si>
  <si>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</si>
  <si>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</si>
  <si>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</si>
  <si>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</si>
  <si>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</si>
  <si>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</si>
  <si>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</si>
  <si>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</si>
  <si>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</si>
  <si>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</si>
  <si>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</si>
  <si>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</si>
  <si>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</si>
  <si>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</si>
  <si>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</si>
  <si>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</si>
  <si>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</si>
  <si>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</si>
  <si>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7.¯ÍÝ</t>
  </si>
  <si>
    <t>7.Price</t>
  </si>
  <si>
    <t xml:space="preserve">                          7.1  Àðõàíãàé àéìãèéí õýðýãëýýíèé áàðàà, ¿éë÷èëãýýíèé ¿íèéí èíäåêñ</t>
  </si>
  <si>
    <t xml:space="preserve">                           7.1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</si>
  <si>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</si>
  <si>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</si>
  <si>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</si>
  <si>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2014.XII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</si>
  <si>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</si>
  <si>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</si>
  <si>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</si>
  <si>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</si>
  <si>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</si>
  <si>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</si>
  <si>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</si>
  <si>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</si>
  <si>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</si>
  <si>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</si>
  <si>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</si>
  <si>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</si>
  <si>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</si>
  <si>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</si>
  <si>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</si>
  <si>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</si>
  <si>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</si>
  <si>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</si>
  <si>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</si>
  <si>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</si>
  <si>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</si>
  <si>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</si>
  <si>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</si>
  <si>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</si>
  <si>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01.2.1  БYХ ТӨРЛИЙН КОФЕ, ЦАЙ, КАКАО</t>
  </si>
  <si>
    <t>01.2.1 Tea and cofe</t>
  </si>
  <si>
    <t>01.2.2  РАШААН УС, УНДАА, ЖИМСНИЙ БОЛОН НОГООНЫ ШYYС</t>
  </si>
  <si>
    <t>01.2.2 Water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</si>
  <si>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</si>
  <si>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</si>
  <si>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</si>
  <si>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</si>
  <si>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02.1.1  АРХИ, СПИРТ</t>
  </si>
  <si>
    <t>02.1.1 Alcoholic beverage</t>
  </si>
  <si>
    <t>02.1.3  ШАР АЙРАГ</t>
  </si>
  <si>
    <t>02.1.3 Beer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</si>
  <si>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</si>
  <si>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</si>
  <si>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</si>
  <si>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</si>
  <si>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</si>
  <si>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</si>
  <si>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</si>
  <si>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</si>
  <si>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</si>
  <si>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</si>
  <si>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</si>
  <si>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</si>
  <si>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</si>
  <si>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</si>
  <si>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</si>
  <si>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</si>
  <si>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</si>
  <si>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tehnik and correction service</t>
  </si>
  <si>
    <t>04.2  ÎÐÎÍ ÑÓÓÖÍÛ ÒÅÕÍÈÊÈÉÍ ÁÎËÎÍ ÇÀÑÂÀÐÛÍ YÉË×ÈËÃÝÝ</t>
  </si>
  <si>
    <t>04.3  ÓÑÀÍ ÕÀÍÃÀÌÆ ÁÎËÎÍ ÎÐÎÍ ÑÓÓÖÍÛ ÁÓÑÀÄ YÉË×ÈËÃÝÝ</t>
  </si>
  <si>
    <t>04.2 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</si>
  <si>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</si>
  <si>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</si>
  <si>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</si>
  <si>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</si>
  <si>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</si>
  <si>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</si>
  <si>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</si>
  <si>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</si>
  <si>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</si>
  <si>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</si>
  <si>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</si>
  <si>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</si>
  <si>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</si>
  <si>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</si>
  <si>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7.1-í ¿ðãýëæëýë    7.1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</si>
  <si>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</si>
  <si>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</si>
  <si>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</si>
  <si>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</si>
  <si>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</si>
  <si>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</si>
  <si>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</si>
  <si>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</si>
  <si>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</si>
  <si>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</si>
  <si>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</si>
  <si>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</si>
  <si>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</si>
  <si>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</si>
  <si>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</si>
  <si>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</si>
  <si>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</si>
  <si>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</si>
  <si>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</si>
  <si>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</si>
  <si>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</si>
  <si>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</si>
  <si>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</si>
  <si>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</si>
  <si>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</si>
  <si>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</si>
  <si>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</si>
  <si>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</si>
  <si>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</si>
  <si>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</si>
  <si>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</si>
  <si>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</si>
  <si>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</si>
  <si>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</si>
  <si>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</si>
  <si>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</si>
  <si>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</si>
  <si>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</si>
  <si>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</si>
  <si>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</si>
  <si>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</si>
  <si>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</si>
  <si>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</si>
  <si>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</si>
  <si>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</si>
  <si>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4.2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</si>
  <si>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</si>
  <si>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</si>
  <si>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</si>
  <si>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</si>
  <si>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</si>
  <si>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</si>
  <si>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</si>
  <si>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</si>
  <si>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</si>
  <si>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</si>
  <si>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</si>
  <si>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</si>
  <si>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</si>
  <si>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</si>
  <si>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</si>
  <si>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</si>
  <si>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</si>
  <si>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</si>
  <si>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</si>
  <si>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</si>
  <si>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</si>
  <si>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</si>
  <si>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</si>
  <si>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</si>
  <si>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</si>
  <si>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</si>
  <si>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</si>
  <si>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</si>
  <si>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</si>
  <si>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</si>
  <si>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</si>
  <si>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</si>
  <si>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</si>
  <si>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</si>
  <si>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</si>
  <si>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</si>
  <si>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</si>
  <si>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</si>
  <si>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</si>
  <si>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</si>
  <si>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</si>
  <si>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</si>
  <si>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</si>
  <si>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Ýõ ñóðâàëæ : Öàãäààãèéí õýëòñèéí ìýäýýãýýð</t>
  </si>
  <si>
    <t xml:space="preserve"> Source : Police Department report</t>
  </si>
  <si>
    <t>4. ÃÝÌÒ ÕÝÐÝÃ</t>
  </si>
  <si>
    <t>4. CRIME</t>
  </si>
  <si>
    <t xml:space="preserve">                      4.1 Àðõàíãàé àéìàãò á¿ðòãýãäñýí ãýìò õýðãèéí òîî, òºðëººð</t>
  </si>
  <si>
    <t xml:space="preserve">                   4.1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</si>
  <si>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</si>
  <si>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</si>
  <si>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</si>
  <si>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2013 îíû ìºí</t>
  </si>
  <si>
    <t>ªíãºðñºí îíû ìºí</t>
  </si>
  <si>
    <t>February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</si>
  <si>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</si>
  <si>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</si>
  <si>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</si>
  <si>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</si>
  <si>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</si>
  <si>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</si>
  <si>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</si>
  <si>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</si>
  <si>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</si>
  <si>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</si>
  <si>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</si>
  <si>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</si>
  <si>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</si>
  <si>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</si>
  <si>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</si>
  <si>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</si>
  <si>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</si>
  <si>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</si>
  <si>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</si>
  <si>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</si>
  <si>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</si>
  <si>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</si>
  <si>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</si>
  <si>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</si>
  <si>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</si>
  <si>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</si>
  <si>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</si>
  <si>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</si>
  <si>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</si>
  <si>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</si>
  <si>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</si>
  <si>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</si>
  <si>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</si>
  <si>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</si>
  <si>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</si>
  <si>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</si>
  <si>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</si>
  <si>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</si>
  <si>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</si>
  <si>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</si>
  <si>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</si>
  <si>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</si>
  <si>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</si>
  <si>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</si>
  <si>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</si>
  <si>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</si>
  <si>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</si>
  <si>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</si>
  <si>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</si>
  <si>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</si>
  <si>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</si>
  <si>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</si>
  <si>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</si>
  <si>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</si>
  <si>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</si>
  <si>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</si>
  <si>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</si>
  <si>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</si>
  <si>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</si>
  <si>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</si>
  <si>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</si>
  <si>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</si>
  <si>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</si>
  <si>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</si>
  <si>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</si>
  <si>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</si>
  <si>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</si>
  <si>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</si>
  <si>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</si>
  <si>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</si>
  <si>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</si>
  <si>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6.1 ÍÈÉÃÌÈÉÍ ÕÀËÀÌÆÈÉÍ ÑÀÍÃÈÉÍ ÇÀÐÖÓÓËÀËÒ</t>
  </si>
  <si>
    <t>6.1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</si>
  <si>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</si>
  <si>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</si>
  <si>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</si>
  <si>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</si>
  <si>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</si>
  <si>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</si>
  <si>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</si>
  <si>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</si>
  <si>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</si>
  <si>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</si>
  <si>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</si>
  <si>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</si>
  <si>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</si>
  <si>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</si>
  <si>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</si>
  <si>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</si>
  <si>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</si>
  <si>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</si>
  <si>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</si>
  <si>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</si>
  <si>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</si>
  <si>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</si>
  <si>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</si>
  <si>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</si>
  <si>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</si>
  <si>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</si>
  <si>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</si>
  <si>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</si>
  <si>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</si>
  <si>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</si>
  <si>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</si>
  <si>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</si>
  <si>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</si>
  <si>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</si>
  <si>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</si>
  <si>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</si>
  <si>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</si>
  <si>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</si>
  <si>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</si>
  <si>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</si>
  <si>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</si>
  <si>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</si>
  <si>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</si>
  <si>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</si>
  <si>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</si>
  <si>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</si>
  <si>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</si>
  <si>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</si>
  <si>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</si>
  <si>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</si>
  <si>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НИЙГМИЙН ДААТГАЛ, ХАЛАМЖ</t>
  </si>
  <si>
    <t>SOCIAL INSURANCE AND WELFARE</t>
  </si>
  <si>
    <t>Нийгмийн даатгалын сангийн орлого, зарлага сая .төг</t>
  </si>
  <si>
    <t>Revenue and expenditure of social insurance fund mln.tog</t>
  </si>
  <si>
    <t>I-II</t>
  </si>
  <si>
    <t>Нийгмийн даатгалын сангийн орлого, сая. төг</t>
  </si>
  <si>
    <t>Revenue of social insurance fund8 mln.tog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</si>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</sst>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_ * #,##0.00_ ;_ * \-#,##0.00_ ;_ * &quot;-&quot;??_ ;_ @_ "/>
    <numFmt numFmtId="204" formatCode="_ * #,##0.0_ ;_ * \-#,##0.0_ ;_ * &quot;-&quot;??_ ;_ @_ "/>
    <numFmt numFmtId="205" formatCode="##########0.0"/>
  </numFmts>
  <fonts count="136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b/>
      <sz val="10"/>
      <name val="Arial"/>
      <family val="2"/>
    </font>
    <font>
      <i/>
      <sz val="10"/>
      <name val="Arial Mon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i/>
      <sz val="9"/>
      <name val="Arial"/>
      <family val="2"/>
    </font>
    <font>
      <sz val="6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NewtonCTT"/>
      <family val="0"/>
    </font>
    <font>
      <sz val="8"/>
      <color indexed="10"/>
      <name val="Arial Mon"/>
      <family val="2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7"/>
      <color indexed="8"/>
      <name val="Calibri"/>
      <family val="2"/>
    </font>
    <font>
      <sz val="10"/>
      <name val="Arial BSB"/>
      <family val="0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sz val="8"/>
      <color indexed="36"/>
      <name val="Arial Mon"/>
      <family val="2"/>
    </font>
    <font>
      <b/>
      <sz val="10"/>
      <color indexed="17"/>
      <name val="Arial Mon"/>
      <family val="2"/>
    </font>
    <font>
      <sz val="8"/>
      <color indexed="12"/>
      <name val="Arial Mon"/>
      <family val="2"/>
    </font>
    <font>
      <sz val="7.5"/>
      <name val="Arial Mon"/>
      <family val="2"/>
    </font>
    <font>
      <sz val="8"/>
      <color indexed="12"/>
      <name val="Arial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b/>
      <sz val="10"/>
      <color indexed="8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Mo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sz val="8"/>
      <color rgb="FF0000FF"/>
      <name val="Arial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9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1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16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71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176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textRotation="45"/>
    </xf>
    <xf numFmtId="0" fontId="40" fillId="0" borderId="0" xfId="0" applyFont="1" applyAlignment="1">
      <alignment textRotation="135"/>
    </xf>
    <xf numFmtId="0" fontId="40" fillId="0" borderId="0" xfId="0" applyFont="1" applyBorder="1" applyAlignment="1">
      <alignment/>
    </xf>
    <xf numFmtId="1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37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4" fillId="0" borderId="12" xfId="0" applyFont="1" applyBorder="1" applyAlignment="1">
      <alignment/>
    </xf>
    <xf numFmtId="1" fontId="34" fillId="0" borderId="0" xfId="0" applyNumberFormat="1" applyFont="1" applyBorder="1" applyAlignment="1">
      <alignment/>
    </xf>
    <xf numFmtId="1" fontId="34" fillId="0" borderId="17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3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9" fillId="0" borderId="0" xfId="0" applyFont="1" applyBorder="1" applyAlignment="1">
      <alignment horizontal="left"/>
    </xf>
    <xf numFmtId="176" fontId="37" fillId="0" borderId="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176" fontId="36" fillId="0" borderId="0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37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6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176" fontId="36" fillId="0" borderId="17" xfId="0" applyNumberFormat="1" applyFont="1" applyBorder="1" applyAlignment="1">
      <alignment/>
    </xf>
    <xf numFmtId="0" fontId="36" fillId="0" borderId="17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1" fontId="7" fillId="0" borderId="22" xfId="0" applyNumberFormat="1" applyFont="1" applyBorder="1" applyAlignment="1">
      <alignment horizontal="center"/>
    </xf>
    <xf numFmtId="176" fontId="20" fillId="0" borderId="2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4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 textRotation="90"/>
    </xf>
    <xf numFmtId="0" fontId="37" fillId="0" borderId="19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203" fontId="3" fillId="0" borderId="0" xfId="42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204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203" fontId="3" fillId="0" borderId="12" xfId="42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203" fontId="3" fillId="0" borderId="17" xfId="42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6" fontId="31" fillId="0" borderId="10" xfId="0" applyNumberFormat="1" applyFont="1" applyFill="1" applyBorder="1" applyAlignment="1">
      <alignment/>
    </xf>
    <xf numFmtId="176" fontId="31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204" fontId="3" fillId="0" borderId="0" xfId="42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1" fillId="0" borderId="14" xfId="0" applyNumberFormat="1" applyFont="1" applyFill="1" applyBorder="1" applyAlignment="1">
      <alignment/>
    </xf>
    <xf numFmtId="176" fontId="31" fillId="0" borderId="18" xfId="0" applyNumberFormat="1" applyFont="1" applyFill="1" applyBorder="1" applyAlignment="1">
      <alignment/>
    </xf>
    <xf numFmtId="176" fontId="31" fillId="0" borderId="13" xfId="0" applyNumberFormat="1" applyFont="1" applyFill="1" applyBorder="1" applyAlignment="1">
      <alignment/>
    </xf>
    <xf numFmtId="176" fontId="31" fillId="0" borderId="0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76" fontId="3" fillId="0" borderId="13" xfId="204" applyNumberFormat="1" applyFont="1" applyFill="1" applyBorder="1">
      <alignment/>
      <protection/>
    </xf>
    <xf numFmtId="176" fontId="3" fillId="0" borderId="18" xfId="204" applyNumberFormat="1" applyFont="1" applyFill="1" applyBorder="1">
      <alignment/>
      <protection/>
    </xf>
    <xf numFmtId="176" fontId="3" fillId="0" borderId="17" xfId="204" applyNumberFormat="1" applyFont="1" applyFill="1" applyBorder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5" xfId="204" applyNumberFormat="1" applyFont="1" applyFill="1" applyBorder="1">
      <alignment/>
      <protection/>
    </xf>
    <xf numFmtId="176" fontId="3" fillId="0" borderId="16" xfId="0" applyNumberFormat="1" applyFont="1" applyFill="1" applyBorder="1" applyAlignment="1">
      <alignment/>
    </xf>
    <xf numFmtId="204" fontId="3" fillId="0" borderId="15" xfId="42" applyNumberFormat="1" applyFont="1" applyFill="1" applyBorder="1" applyAlignment="1">
      <alignment/>
    </xf>
    <xf numFmtId="0" fontId="34" fillId="0" borderId="0" xfId="204" applyFont="1" applyFill="1">
      <alignment/>
      <protection/>
    </xf>
    <xf numFmtId="0" fontId="3" fillId="0" borderId="0" xfId="204" applyFont="1" applyFill="1">
      <alignment/>
      <protection/>
    </xf>
    <xf numFmtId="0" fontId="38" fillId="0" borderId="0" xfId="204" applyFont="1" applyFill="1" applyBorder="1">
      <alignment/>
      <protection/>
    </xf>
    <xf numFmtId="0" fontId="38" fillId="0" borderId="0" xfId="204" applyFont="1" applyFill="1">
      <alignment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204" applyFont="1" applyFill="1" applyBorder="1" applyAlignment="1">
      <alignment horizontal="center" vertical="center" wrapText="1"/>
      <protection/>
    </xf>
    <xf numFmtId="0" fontId="38" fillId="0" borderId="0" xfId="204" applyFont="1" applyFill="1" applyBorder="1" applyAlignment="1">
      <alignment horizontal="left"/>
      <protection/>
    </xf>
    <xf numFmtId="14" fontId="38" fillId="0" borderId="0" xfId="204" applyNumberFormat="1" applyFont="1" applyFill="1" applyBorder="1">
      <alignment/>
      <protection/>
    </xf>
    <xf numFmtId="0" fontId="38" fillId="0" borderId="0" xfId="0" applyFont="1" applyFill="1" applyAlignment="1">
      <alignment/>
    </xf>
    <xf numFmtId="0" fontId="43" fillId="0" borderId="0" xfId="204" applyFont="1" applyFill="1" applyBorder="1">
      <alignment/>
      <protection/>
    </xf>
    <xf numFmtId="0" fontId="38" fillId="0" borderId="17" xfId="204" applyFont="1" applyFill="1" applyBorder="1">
      <alignment/>
      <protection/>
    </xf>
    <xf numFmtId="14" fontId="38" fillId="0" borderId="17" xfId="204" applyNumberFormat="1" applyFont="1" applyFill="1" applyBorder="1">
      <alignment/>
      <protection/>
    </xf>
    <xf numFmtId="0" fontId="38" fillId="0" borderId="17" xfId="204" applyFont="1" applyFill="1" applyBorder="1" applyAlignment="1">
      <alignment horizontal="left"/>
      <protection/>
    </xf>
    <xf numFmtId="0" fontId="38" fillId="0" borderId="12" xfId="204" applyFont="1" applyFill="1" applyBorder="1">
      <alignment/>
      <protection/>
    </xf>
    <xf numFmtId="0" fontId="38" fillId="0" borderId="20" xfId="204" applyFont="1" applyFill="1" applyBorder="1">
      <alignment/>
      <protection/>
    </xf>
    <xf numFmtId="0" fontId="38" fillId="0" borderId="10" xfId="204" applyFont="1" applyFill="1" applyBorder="1" applyAlignment="1">
      <alignment horizontal="center" vertical="center" wrapText="1"/>
      <protection/>
    </xf>
    <xf numFmtId="0" fontId="38" fillId="0" borderId="20" xfId="204" applyFont="1" applyFill="1" applyBorder="1" applyAlignment="1">
      <alignment horizontal="center" vertical="center" wrapText="1"/>
      <protection/>
    </xf>
    <xf numFmtId="0" fontId="38" fillId="0" borderId="21" xfId="204" applyFont="1" applyFill="1" applyBorder="1" applyAlignment="1">
      <alignment horizontal="center" wrapText="1"/>
      <protection/>
    </xf>
    <xf numFmtId="0" fontId="38" fillId="0" borderId="22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204" applyFont="1" applyFill="1" applyBorder="1" applyAlignment="1">
      <alignment horizontal="center" vertical="center" wrapText="1"/>
      <protection/>
    </xf>
    <xf numFmtId="0" fontId="38" fillId="0" borderId="11" xfId="204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3" xfId="204" applyFont="1" applyFill="1" applyBorder="1" applyAlignment="1">
      <alignment horizontal="center" vertical="center" wrapText="1"/>
      <protection/>
    </xf>
    <xf numFmtId="0" fontId="38" fillId="0" borderId="24" xfId="204" applyFont="1" applyFill="1" applyBorder="1" applyAlignment="1">
      <alignment horizontal="center" vertical="center" wrapText="1"/>
      <protection/>
    </xf>
    <xf numFmtId="0" fontId="38" fillId="0" borderId="21" xfId="204" applyFont="1" applyFill="1" applyBorder="1" applyAlignment="1">
      <alignment horizontal="center" vertical="center" wrapText="1"/>
      <protection/>
    </xf>
    <xf numFmtId="0" fontId="38" fillId="0" borderId="22" xfId="204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204" applyFont="1" applyFill="1" applyBorder="1" applyAlignment="1">
      <alignment horizontal="center" vertical="center" wrapText="1"/>
      <protection/>
    </xf>
    <xf numFmtId="0" fontId="38" fillId="0" borderId="0" xfId="204" applyFont="1" applyFill="1" applyBorder="1" applyAlignment="1">
      <alignment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204" applyFont="1" applyFill="1" applyBorder="1" applyAlignment="1">
      <alignment horizontal="center" vertical="center"/>
      <protection/>
    </xf>
    <xf numFmtId="0" fontId="68" fillId="0" borderId="18" xfId="204" applyFont="1" applyFill="1" applyBorder="1" applyAlignment="1">
      <alignment horizontal="center" vertical="center"/>
      <protection/>
    </xf>
    <xf numFmtId="0" fontId="38" fillId="0" borderId="15" xfId="204" applyFont="1" applyFill="1" applyBorder="1" applyAlignment="1">
      <alignment horizontal="center" vertical="center" wrapText="1"/>
      <protection/>
    </xf>
    <xf numFmtId="0" fontId="38" fillId="0" borderId="19" xfId="204" applyFont="1" applyFill="1" applyBorder="1" applyAlignment="1">
      <alignment horizontal="center" vertical="center" wrapText="1"/>
      <protection/>
    </xf>
    <xf numFmtId="0" fontId="38" fillId="0" borderId="2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204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22" xfId="204" applyFont="1" applyFill="1" applyBorder="1" applyAlignment="1">
      <alignment horizontal="center" vertical="center" wrapText="1"/>
      <protection/>
    </xf>
    <xf numFmtId="0" fontId="68" fillId="0" borderId="11" xfId="204" applyFont="1" applyFill="1" applyBorder="1" applyAlignment="1">
      <alignment horizontal="center" wrapText="1"/>
      <protection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204" applyFont="1" applyFill="1" applyBorder="1" applyAlignment="1">
      <alignment horizontal="center"/>
      <protection/>
    </xf>
    <xf numFmtId="0" fontId="38" fillId="0" borderId="18" xfId="204" applyFont="1" applyFill="1" applyBorder="1" applyAlignment="1">
      <alignment horizontal="center"/>
      <protection/>
    </xf>
    <xf numFmtId="0" fontId="38" fillId="0" borderId="11" xfId="204" applyFont="1" applyFill="1" applyBorder="1" applyAlignment="1">
      <alignment horizontal="center"/>
      <protection/>
    </xf>
    <xf numFmtId="0" fontId="38" fillId="0" borderId="12" xfId="204" applyFont="1" applyFill="1" applyBorder="1" applyAlignment="1">
      <alignment horizontal="center"/>
      <protection/>
    </xf>
    <xf numFmtId="0" fontId="38" fillId="0" borderId="0" xfId="204" applyFont="1" applyFill="1" applyBorder="1" applyAlignment="1">
      <alignment horizontal="center"/>
      <protection/>
    </xf>
    <xf numFmtId="0" fontId="38" fillId="0" borderId="18" xfId="204" applyFont="1" applyFill="1" applyBorder="1" applyAlignment="1">
      <alignment horizontal="center"/>
      <protection/>
    </xf>
    <xf numFmtId="0" fontId="38" fillId="0" borderId="20" xfId="204" applyFont="1" applyFill="1" applyBorder="1" applyAlignment="1">
      <alignment horizontal="center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2" xfId="204" applyFont="1" applyFill="1" applyBorder="1" applyAlignment="1">
      <alignment horizontal="left"/>
      <protection/>
    </xf>
    <xf numFmtId="0" fontId="38" fillId="0" borderId="19" xfId="204" applyFont="1" applyFill="1" applyBorder="1">
      <alignment/>
      <protection/>
    </xf>
    <xf numFmtId="0" fontId="68" fillId="0" borderId="16" xfId="204" applyFont="1" applyFill="1" applyBorder="1" applyAlignment="1">
      <alignment horizontal="center"/>
      <protection/>
    </xf>
    <xf numFmtId="0" fontId="68" fillId="0" borderId="17" xfId="204" applyFont="1" applyFill="1" applyBorder="1" applyAlignment="1">
      <alignment horizontal="center"/>
      <protection/>
    </xf>
    <xf numFmtId="0" fontId="68" fillId="0" borderId="15" xfId="204" applyFont="1" applyFill="1" applyBorder="1" applyAlignment="1">
      <alignment horizontal="center"/>
      <protection/>
    </xf>
    <xf numFmtId="0" fontId="68" fillId="0" borderId="19" xfId="204" applyFont="1" applyFill="1" applyBorder="1" applyAlignment="1">
      <alignment horizontal="center"/>
      <protection/>
    </xf>
    <xf numFmtId="0" fontId="38" fillId="0" borderId="1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wrapText="1"/>
    </xf>
    <xf numFmtId="0" fontId="68" fillId="0" borderId="17" xfId="204" applyFont="1" applyFill="1" applyBorder="1" applyAlignment="1">
      <alignment horizontal="left"/>
      <protection/>
    </xf>
    <xf numFmtId="0" fontId="68" fillId="0" borderId="0" xfId="204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 horizontal="left"/>
    </xf>
    <xf numFmtId="176" fontId="38" fillId="0" borderId="0" xfId="204" applyNumberFormat="1" applyFont="1" applyFill="1" applyBorder="1" applyAlignment="1">
      <alignment horizontal="right"/>
      <protection/>
    </xf>
    <xf numFmtId="176" fontId="38" fillId="0" borderId="0" xfId="204" applyNumberFormat="1" applyFont="1" applyFill="1" applyBorder="1">
      <alignment/>
      <protection/>
    </xf>
    <xf numFmtId="176" fontId="38" fillId="0" borderId="0" xfId="0" applyNumberFormat="1" applyFont="1" applyFill="1" applyBorder="1" applyAlignment="1">
      <alignment/>
    </xf>
    <xf numFmtId="176" fontId="38" fillId="0" borderId="12" xfId="204" applyNumberFormat="1" applyFont="1" applyFill="1" applyBorder="1">
      <alignment/>
      <protection/>
    </xf>
    <xf numFmtId="176" fontId="38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 horizontal="left"/>
    </xf>
    <xf numFmtId="176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176" fontId="38" fillId="0" borderId="0" xfId="204" applyNumberFormat="1" applyFont="1" applyFill="1">
      <alignment/>
      <protection/>
    </xf>
    <xf numFmtId="176" fontId="38" fillId="0" borderId="0" xfId="0" applyNumberFormat="1" applyFont="1" applyFill="1" applyBorder="1" applyAlignment="1">
      <alignment horizontal="right"/>
    </xf>
    <xf numFmtId="176" fontId="37" fillId="0" borderId="0" xfId="204" applyNumberFormat="1" applyFont="1" applyFill="1" applyBorder="1">
      <alignment/>
      <protection/>
    </xf>
    <xf numFmtId="204" fontId="38" fillId="0" borderId="0" xfId="42" applyNumberFormat="1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7" xfId="0" applyFont="1" applyFill="1" applyBorder="1" applyAlignment="1">
      <alignment horizontal="center"/>
    </xf>
    <xf numFmtId="176" fontId="43" fillId="0" borderId="0" xfId="204" applyNumberFormat="1" applyFont="1" applyFill="1" applyBorder="1" applyAlignment="1">
      <alignment horizontal="right"/>
      <protection/>
    </xf>
    <xf numFmtId="176" fontId="43" fillId="0" borderId="17" xfId="204" applyNumberFormat="1" applyFont="1" applyFill="1" applyBorder="1">
      <alignment/>
      <protection/>
    </xf>
    <xf numFmtId="176" fontId="36" fillId="0" borderId="17" xfId="204" applyNumberFormat="1" applyFont="1" applyFill="1" applyBorder="1">
      <alignment/>
      <protection/>
    </xf>
    <xf numFmtId="176" fontId="35" fillId="0" borderId="17" xfId="204" applyNumberFormat="1" applyFont="1" applyFill="1" applyBorder="1">
      <alignment/>
      <protection/>
    </xf>
    <xf numFmtId="176" fontId="43" fillId="0" borderId="0" xfId="204" applyNumberFormat="1" applyFont="1" applyFill="1" applyBorder="1">
      <alignment/>
      <protection/>
    </xf>
    <xf numFmtId="0" fontId="38" fillId="0" borderId="17" xfId="0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176" fontId="38" fillId="0" borderId="17" xfId="204" applyNumberFormat="1" applyFont="1" applyFill="1" applyBorder="1" applyAlignment="1">
      <alignment/>
      <protection/>
    </xf>
    <xf numFmtId="176" fontId="43" fillId="0" borderId="17" xfId="0" applyNumberFormat="1" applyFont="1" applyFill="1" applyBorder="1" applyAlignment="1">
      <alignment/>
    </xf>
    <xf numFmtId="176" fontId="43" fillId="0" borderId="17" xfId="204" applyNumberFormat="1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68" fillId="0" borderId="17" xfId="204" applyFont="1" applyFill="1" applyBorder="1">
      <alignment/>
      <protection/>
    </xf>
    <xf numFmtId="176" fontId="38" fillId="0" borderId="22" xfId="204" applyNumberFormat="1" applyFont="1" applyFill="1" applyBorder="1" applyAlignment="1">
      <alignment horizontal="right"/>
      <protection/>
    </xf>
    <xf numFmtId="176" fontId="38" fillId="0" borderId="17" xfId="204" applyNumberFormat="1" applyFont="1" applyFill="1" applyBorder="1" applyAlignment="1">
      <alignment horizontal="right"/>
      <protection/>
    </xf>
    <xf numFmtId="176" fontId="38" fillId="0" borderId="17" xfId="204" applyNumberFormat="1" applyFont="1" applyFill="1" applyBorder="1">
      <alignment/>
      <protection/>
    </xf>
    <xf numFmtId="176" fontId="38" fillId="0" borderId="22" xfId="204" applyNumberFormat="1" applyFont="1" applyFill="1" applyBorder="1">
      <alignment/>
      <protection/>
    </xf>
    <xf numFmtId="176" fontId="34" fillId="0" borderId="17" xfId="204" applyNumberFormat="1" applyFont="1" applyFill="1" applyBorder="1">
      <alignment/>
      <protection/>
    </xf>
    <xf numFmtId="176" fontId="38" fillId="0" borderId="22" xfId="0" applyNumberFormat="1" applyFont="1" applyFill="1" applyBorder="1" applyAlignment="1">
      <alignment/>
    </xf>
    <xf numFmtId="0" fontId="38" fillId="0" borderId="22" xfId="0" applyFont="1" applyFill="1" applyBorder="1" applyAlignment="1">
      <alignment horizontal="left"/>
    </xf>
    <xf numFmtId="176" fontId="38" fillId="0" borderId="17" xfId="0" applyNumberFormat="1" applyFont="1" applyFill="1" applyBorder="1" applyAlignment="1">
      <alignment/>
    </xf>
    <xf numFmtId="176" fontId="43" fillId="0" borderId="22" xfId="204" applyNumberFormat="1" applyFont="1" applyFill="1" applyBorder="1" applyAlignment="1">
      <alignment horizontal="right"/>
      <protection/>
    </xf>
    <xf numFmtId="0" fontId="38" fillId="0" borderId="0" xfId="204" applyFont="1" applyFill="1" applyAlignment="1">
      <alignment horizontal="left"/>
      <protection/>
    </xf>
    <xf numFmtId="14" fontId="38" fillId="0" borderId="0" xfId="0" applyNumberFormat="1" applyFont="1" applyFill="1" applyAlignment="1">
      <alignment horizontal="center"/>
    </xf>
    <xf numFmtId="0" fontId="6" fillId="0" borderId="0" xfId="201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201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8" xfId="201" applyFont="1" applyBorder="1" applyAlignment="1">
      <alignment horizontal="center"/>
      <protection/>
    </xf>
    <xf numFmtId="0" fontId="6" fillId="0" borderId="14" xfId="201" applyFont="1" applyBorder="1" applyAlignment="1">
      <alignment horizontal="center"/>
      <protection/>
    </xf>
    <xf numFmtId="0" fontId="6" fillId="0" borderId="14" xfId="201" applyFont="1" applyBorder="1" applyAlignment="1">
      <alignment/>
      <protection/>
    </xf>
    <xf numFmtId="0" fontId="11" fillId="0" borderId="14" xfId="201" applyFont="1" applyBorder="1" applyAlignment="1">
      <alignment horizontal="center"/>
      <protection/>
    </xf>
    <xf numFmtId="0" fontId="11" fillId="0" borderId="18" xfId="201" applyFont="1" applyBorder="1" applyAlignment="1">
      <alignment horizontal="center"/>
      <protection/>
    </xf>
    <xf numFmtId="0" fontId="6" fillId="0" borderId="0" xfId="201" applyFont="1" applyBorder="1" applyAlignment="1">
      <alignment horizontal="center"/>
      <protection/>
    </xf>
    <xf numFmtId="0" fontId="11" fillId="0" borderId="13" xfId="201" applyFont="1" applyBorder="1" applyAlignment="1">
      <alignment horizontal="center"/>
      <protection/>
    </xf>
    <xf numFmtId="0" fontId="11" fillId="0" borderId="14" xfId="201" applyFont="1" applyBorder="1">
      <alignment/>
      <protection/>
    </xf>
    <xf numFmtId="0" fontId="11" fillId="0" borderId="13" xfId="201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201" applyFont="1" applyBorder="1">
      <alignment/>
      <protection/>
    </xf>
    <xf numFmtId="0" fontId="6" fillId="0" borderId="0" xfId="201" applyFont="1" applyBorder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201" applyFont="1" applyBorder="1">
      <alignment/>
      <protection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1" fillId="0" borderId="0" xfId="201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176" fontId="8" fillId="0" borderId="0" xfId="201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3" xfId="201" applyFont="1" applyBorder="1">
      <alignment/>
      <protection/>
    </xf>
    <xf numFmtId="0" fontId="6" fillId="0" borderId="21" xfId="201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34" fillId="0" borderId="0" xfId="201" applyNumberFormat="1" applyFont="1" applyBorder="1">
      <alignment/>
      <protection/>
    </xf>
    <xf numFmtId="176" fontId="6" fillId="0" borderId="0" xfId="201" applyNumberFormat="1" applyFont="1">
      <alignment/>
      <protection/>
    </xf>
    <xf numFmtId="0" fontId="34" fillId="0" borderId="0" xfId="201" applyFont="1" applyBorder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201" applyFont="1" applyAlignment="1">
      <alignment vertical="center" wrapText="1"/>
      <protection/>
    </xf>
    <xf numFmtId="0" fontId="7" fillId="0" borderId="0" xfId="201" applyFont="1">
      <alignment/>
      <protection/>
    </xf>
    <xf numFmtId="0" fontId="6" fillId="0" borderId="0" xfId="201" applyFont="1" applyAlignment="1">
      <alignment vertical="center" wrapText="1"/>
      <protection/>
    </xf>
    <xf numFmtId="0" fontId="26" fillId="0" borderId="0" xfId="0" applyFont="1" applyBorder="1" applyAlignment="1">
      <alignment/>
    </xf>
    <xf numFmtId="0" fontId="6" fillId="0" borderId="0" xfId="0" applyFont="1" applyFill="1" applyAlignment="1">
      <alignment/>
    </xf>
    <xf numFmtId="14" fontId="38" fillId="0" borderId="0" xfId="0" applyNumberFormat="1" applyFont="1" applyBorder="1" applyAlignment="1">
      <alignment/>
    </xf>
    <xf numFmtId="14" fontId="34" fillId="0" borderId="0" xfId="0" applyNumberFormat="1" applyFont="1" applyBorder="1" applyAlignment="1">
      <alignment/>
    </xf>
    <xf numFmtId="14" fontId="34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0" fontId="34" fillId="33" borderId="10" xfId="0" applyFont="1" applyFill="1" applyBorder="1" applyAlignment="1">
      <alignment horizontal="center"/>
    </xf>
    <xf numFmtId="17" fontId="34" fillId="0" borderId="21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34" borderId="11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38" fillId="0" borderId="16" xfId="0" applyFont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3" fillId="0" borderId="23" xfId="0" applyFont="1" applyBorder="1" applyAlignment="1">
      <alignment/>
    </xf>
    <xf numFmtId="0" fontId="34" fillId="33" borderId="23" xfId="0" applyFont="1" applyFill="1" applyBorder="1" applyAlignment="1">
      <alignment/>
    </xf>
    <xf numFmtId="176" fontId="35" fillId="0" borderId="23" xfId="0" applyNumberFormat="1" applyFont="1" applyFill="1" applyBorder="1" applyAlignment="1">
      <alignment/>
    </xf>
    <xf numFmtId="0" fontId="34" fillId="0" borderId="23" xfId="0" applyFont="1" applyBorder="1" applyAlignment="1">
      <alignment horizontal="center"/>
    </xf>
    <xf numFmtId="176" fontId="38" fillId="0" borderId="14" xfId="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176" fontId="38" fillId="0" borderId="11" xfId="0" applyNumberFormat="1" applyFont="1" applyFill="1" applyBorder="1" applyAlignment="1">
      <alignment/>
    </xf>
    <xf numFmtId="176" fontId="38" fillId="0" borderId="0" xfId="0" applyNumberFormat="1" applyFont="1" applyBorder="1" applyAlignment="1">
      <alignment/>
    </xf>
    <xf numFmtId="176" fontId="38" fillId="0" borderId="14" xfId="0" applyNumberFormat="1" applyFont="1" applyFill="1" applyBorder="1" applyAlignment="1">
      <alignment/>
    </xf>
    <xf numFmtId="176" fontId="38" fillId="0" borderId="13" xfId="0" applyNumberFormat="1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0" borderId="23" xfId="0" applyFont="1" applyFill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13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0" fontId="26" fillId="0" borderId="23" xfId="0" applyFont="1" applyBorder="1" applyAlignment="1">
      <alignment/>
    </xf>
    <xf numFmtId="176" fontId="38" fillId="0" borderId="18" xfId="0" applyNumberFormat="1" applyFont="1" applyBorder="1" applyAlignment="1">
      <alignment/>
    </xf>
    <xf numFmtId="176" fontId="38" fillId="0" borderId="18" xfId="0" applyNumberFormat="1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6" xfId="0" applyFont="1" applyFill="1" applyBorder="1" applyAlignment="1">
      <alignment/>
    </xf>
    <xf numFmtId="176" fontId="24" fillId="0" borderId="14" xfId="0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4" fillId="0" borderId="14" xfId="0" applyNumberFormat="1" applyFont="1" applyFill="1" applyBorder="1" applyAlignment="1">
      <alignment/>
    </xf>
    <xf numFmtId="176" fontId="24" fillId="0" borderId="13" xfId="0" applyNumberFormat="1" applyFont="1" applyBorder="1" applyAlignment="1">
      <alignment/>
    </xf>
    <xf numFmtId="176" fontId="24" fillId="0" borderId="13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176" fontId="38" fillId="0" borderId="0" xfId="0" applyNumberFormat="1" applyFont="1" applyAlignment="1">
      <alignment/>
    </xf>
    <xf numFmtId="176" fontId="24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23" xfId="0" applyFont="1" applyFill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34" fillId="0" borderId="16" xfId="0" applyFont="1" applyBorder="1" applyAlignment="1">
      <alignment/>
    </xf>
    <xf numFmtId="0" fontId="24" fillId="0" borderId="0" xfId="204" applyFont="1">
      <alignment/>
      <protection/>
    </xf>
    <xf numFmtId="176" fontId="6" fillId="0" borderId="0" xfId="204" applyNumberFormat="1" applyFont="1">
      <alignment/>
      <protection/>
    </xf>
    <xf numFmtId="176" fontId="6" fillId="0" borderId="0" xfId="0" applyNumberFormat="1" applyFont="1" applyFill="1" applyAlignment="1">
      <alignment/>
    </xf>
    <xf numFmtId="176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8" fillId="0" borderId="0" xfId="201" applyFont="1">
      <alignment/>
      <protection/>
    </xf>
    <xf numFmtId="0" fontId="8" fillId="33" borderId="0" xfId="201" applyFont="1" applyFill="1">
      <alignment/>
      <protection/>
    </xf>
    <xf numFmtId="0" fontId="8" fillId="0" borderId="0" xfId="201" applyFont="1">
      <alignment/>
      <protection/>
    </xf>
    <xf numFmtId="0" fontId="21" fillId="0" borderId="0" xfId="201" applyFont="1">
      <alignment/>
      <protection/>
    </xf>
    <xf numFmtId="0" fontId="6" fillId="33" borderId="0" xfId="201" applyFont="1" applyFill="1" applyBorder="1">
      <alignment/>
      <protection/>
    </xf>
    <xf numFmtId="0" fontId="11" fillId="0" borderId="0" xfId="201" applyFont="1" applyAlignment="1">
      <alignment horizontal="left"/>
      <protection/>
    </xf>
    <xf numFmtId="0" fontId="6" fillId="0" borderId="10" xfId="201" applyFont="1" applyBorder="1">
      <alignment/>
      <protection/>
    </xf>
    <xf numFmtId="0" fontId="6" fillId="0" borderId="12" xfId="201" applyFont="1" applyBorder="1">
      <alignment/>
      <protection/>
    </xf>
    <xf numFmtId="0" fontId="6" fillId="0" borderId="20" xfId="201" applyFont="1" applyBorder="1">
      <alignment/>
      <protection/>
    </xf>
    <xf numFmtId="0" fontId="6" fillId="33" borderId="10" xfId="201" applyFont="1" applyFill="1" applyBorder="1" applyAlignment="1">
      <alignment horizontal="center" vertical="center" wrapText="1"/>
      <protection/>
    </xf>
    <xf numFmtId="0" fontId="6" fillId="33" borderId="12" xfId="201" applyFont="1" applyFill="1" applyBorder="1" applyAlignment="1">
      <alignment horizontal="center" vertical="center" wrapText="1"/>
      <protection/>
    </xf>
    <xf numFmtId="0" fontId="6" fillId="0" borderId="11" xfId="201" applyFont="1" applyFill="1" applyBorder="1" applyAlignment="1">
      <alignment horizontal="center"/>
      <protection/>
    </xf>
    <xf numFmtId="0" fontId="6" fillId="0" borderId="10" xfId="201" applyFont="1" applyFill="1" applyBorder="1" applyAlignment="1">
      <alignment horizontal="center"/>
      <protection/>
    </xf>
    <xf numFmtId="0" fontId="6" fillId="0" borderId="13" xfId="201" applyFont="1" applyBorder="1">
      <alignment/>
      <protection/>
    </xf>
    <xf numFmtId="0" fontId="6" fillId="0" borderId="18" xfId="201" applyFont="1" applyBorder="1">
      <alignment/>
      <protection/>
    </xf>
    <xf numFmtId="0" fontId="6" fillId="33" borderId="15" xfId="201" applyFont="1" applyFill="1" applyBorder="1" applyAlignment="1">
      <alignment horizontal="center" vertical="center" wrapText="1"/>
      <protection/>
    </xf>
    <xf numFmtId="0" fontId="6" fillId="33" borderId="17" xfId="201" applyFont="1" applyFill="1" applyBorder="1" applyAlignment="1">
      <alignment horizontal="center" vertical="center" wrapText="1"/>
      <protection/>
    </xf>
    <xf numFmtId="0" fontId="6" fillId="0" borderId="14" xfId="201" applyFont="1" applyFill="1" applyBorder="1" applyAlignment="1">
      <alignment horizontal="center"/>
      <protection/>
    </xf>
    <xf numFmtId="0" fontId="6" fillId="0" borderId="13" xfId="201" applyFont="1" applyFill="1" applyBorder="1" applyAlignment="1">
      <alignment horizontal="center"/>
      <protection/>
    </xf>
    <xf numFmtId="0" fontId="6" fillId="0" borderId="0" xfId="201" applyFont="1" applyBorder="1" applyAlignment="1">
      <alignment horizontal="center" vertical="center"/>
      <protection/>
    </xf>
    <xf numFmtId="0" fontId="6" fillId="0" borderId="0" xfId="201" applyFont="1" applyBorder="1" applyAlignment="1">
      <alignment horizontal="left" vertical="center"/>
      <protection/>
    </xf>
    <xf numFmtId="0" fontId="6" fillId="0" borderId="0" xfId="201" applyFont="1" applyBorder="1" applyAlignment="1">
      <alignment vertical="center"/>
      <protection/>
    </xf>
    <xf numFmtId="0" fontId="24" fillId="0" borderId="0" xfId="201" applyFont="1" applyBorder="1" applyAlignment="1">
      <alignment horizontal="center" wrapText="1"/>
      <protection/>
    </xf>
    <xf numFmtId="0" fontId="6" fillId="0" borderId="15" xfId="201" applyFont="1" applyBorder="1">
      <alignment/>
      <protection/>
    </xf>
    <xf numFmtId="0" fontId="6" fillId="0" borderId="19" xfId="201" applyFont="1" applyBorder="1">
      <alignment/>
      <protection/>
    </xf>
    <xf numFmtId="0" fontId="6" fillId="33" borderId="10" xfId="201" applyFont="1" applyFill="1" applyBorder="1" applyAlignment="1">
      <alignment horizontal="center" vertical="center"/>
      <protection/>
    </xf>
    <xf numFmtId="0" fontId="6" fillId="0" borderId="16" xfId="201" applyFont="1" applyFill="1" applyBorder="1" applyAlignment="1">
      <alignment horizontal="center"/>
      <protection/>
    </xf>
    <xf numFmtId="0" fontId="6" fillId="0" borderId="15" xfId="201" applyFont="1" applyFill="1" applyBorder="1" applyAlignment="1">
      <alignment horizontal="center"/>
      <protection/>
    </xf>
    <xf numFmtId="0" fontId="11" fillId="0" borderId="0" xfId="201" applyFont="1" applyBorder="1" applyAlignment="1">
      <alignment horizontal="center" vertical="center"/>
      <protection/>
    </xf>
    <xf numFmtId="176" fontId="6" fillId="33" borderId="11" xfId="201" applyNumberFormat="1" applyFont="1" applyFill="1" applyBorder="1" applyAlignment="1">
      <alignment horizontal="right"/>
      <protection/>
    </xf>
    <xf numFmtId="176" fontId="6" fillId="0" borderId="18" xfId="201" applyNumberFormat="1" applyFont="1" applyBorder="1" applyAlignment="1">
      <alignment horizontal="right"/>
      <protection/>
    </xf>
    <xf numFmtId="176" fontId="6" fillId="0" borderId="0" xfId="201" applyNumberFormat="1" applyFont="1" applyBorder="1" applyAlignment="1">
      <alignment horizontal="right"/>
      <protection/>
    </xf>
    <xf numFmtId="176" fontId="6" fillId="0" borderId="0" xfId="201" applyNumberFormat="1" applyFont="1" applyBorder="1">
      <alignment/>
      <protection/>
    </xf>
    <xf numFmtId="0" fontId="6" fillId="0" borderId="16" xfId="201" applyFont="1" applyBorder="1">
      <alignment/>
      <protection/>
    </xf>
    <xf numFmtId="0" fontId="11" fillId="0" borderId="15" xfId="201" applyFont="1" applyBorder="1">
      <alignment/>
      <protection/>
    </xf>
    <xf numFmtId="176" fontId="6" fillId="33" borderId="14" xfId="201" applyNumberFormat="1" applyFont="1" applyFill="1" applyBorder="1" applyAlignment="1">
      <alignment horizontal="right"/>
      <protection/>
    </xf>
    <xf numFmtId="176" fontId="6" fillId="0" borderId="0" xfId="201" applyNumberFormat="1" applyFont="1" applyFill="1" applyBorder="1">
      <alignment/>
      <protection/>
    </xf>
    <xf numFmtId="0" fontId="11" fillId="0" borderId="13" xfId="201" applyFont="1" applyBorder="1" applyAlignment="1">
      <alignment horizontal="left"/>
      <protection/>
    </xf>
    <xf numFmtId="1" fontId="6" fillId="33" borderId="14" xfId="201" applyNumberFormat="1" applyFont="1" applyFill="1" applyBorder="1" applyAlignment="1">
      <alignment horizontal="right"/>
      <protection/>
    </xf>
    <xf numFmtId="1" fontId="6" fillId="0" borderId="0" xfId="201" applyNumberFormat="1" applyFont="1" applyBorder="1">
      <alignment/>
      <protection/>
    </xf>
    <xf numFmtId="0" fontId="11" fillId="0" borderId="15" xfId="201" applyFont="1" applyBorder="1" applyAlignment="1">
      <alignment horizontal="left"/>
      <protection/>
    </xf>
    <xf numFmtId="176" fontId="6" fillId="33" borderId="16" xfId="201" applyNumberFormat="1" applyFont="1" applyFill="1" applyBorder="1" applyAlignment="1">
      <alignment horizontal="right"/>
      <protection/>
    </xf>
    <xf numFmtId="176" fontId="6" fillId="0" borderId="16" xfId="201" applyNumberFormat="1" applyFont="1" applyBorder="1" applyAlignment="1">
      <alignment horizontal="right"/>
      <protection/>
    </xf>
    <xf numFmtId="176" fontId="6" fillId="0" borderId="17" xfId="201" applyNumberFormat="1" applyFont="1" applyBorder="1" applyAlignment="1">
      <alignment horizontal="right"/>
      <protection/>
    </xf>
    <xf numFmtId="176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7" fillId="0" borderId="0" xfId="0" applyFont="1" applyFill="1" applyBorder="1" applyAlignment="1">
      <alignment/>
    </xf>
    <xf numFmtId="1" fontId="37" fillId="0" borderId="17" xfId="0" applyNumberFormat="1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0" xfId="0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123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6" fillId="0" borderId="17" xfId="204" applyFont="1" applyBorder="1" applyAlignment="1">
      <alignment horizontal="right"/>
      <protection/>
    </xf>
    <xf numFmtId="0" fontId="11" fillId="0" borderId="17" xfId="204" applyFont="1" applyBorder="1" applyAlignment="1">
      <alignment horizontal="right"/>
      <protection/>
    </xf>
    <xf numFmtId="0" fontId="31" fillId="0" borderId="0" xfId="122" applyFont="1" applyBorder="1">
      <alignment/>
      <protection/>
    </xf>
    <xf numFmtId="0" fontId="124" fillId="0" borderId="0" xfId="0" applyFont="1" applyBorder="1" applyAlignment="1">
      <alignment/>
    </xf>
    <xf numFmtId="0" fontId="31" fillId="0" borderId="0" xfId="122" applyFont="1" applyBorder="1" applyAlignment="1">
      <alignment horizontal="center" vertical="center" wrapText="1"/>
      <protection/>
    </xf>
    <xf numFmtId="0" fontId="125" fillId="0" borderId="0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0" fontId="31" fillId="0" borderId="0" xfId="122" applyFont="1" applyBorder="1" applyAlignment="1">
      <alignment horizontal="center"/>
      <protection/>
    </xf>
    <xf numFmtId="49" fontId="12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21" fillId="0" borderId="0" xfId="0" applyFont="1" applyBorder="1" applyAlignment="1">
      <alignment/>
    </xf>
    <xf numFmtId="0" fontId="6" fillId="0" borderId="0" xfId="202" applyFont="1">
      <alignment/>
      <protection/>
    </xf>
    <xf numFmtId="0" fontId="6" fillId="0" borderId="0" xfId="202" applyFont="1" applyBorder="1">
      <alignment/>
      <protection/>
    </xf>
    <xf numFmtId="0" fontId="21" fillId="0" borderId="0" xfId="202" applyFont="1" applyBorder="1">
      <alignment/>
      <protection/>
    </xf>
    <xf numFmtId="0" fontId="28" fillId="0" borderId="0" xfId="202" applyFont="1" applyBorder="1">
      <alignment/>
      <protection/>
    </xf>
    <xf numFmtId="14" fontId="6" fillId="0" borderId="0" xfId="202" applyNumberFormat="1" applyFont="1" applyBorder="1">
      <alignment/>
      <protection/>
    </xf>
    <xf numFmtId="14" fontId="6" fillId="0" borderId="0" xfId="202" applyNumberFormat="1" applyFont="1">
      <alignment/>
      <protection/>
    </xf>
    <xf numFmtId="0" fontId="6" fillId="0" borderId="12" xfId="202" applyFont="1" applyBorder="1">
      <alignment/>
      <protection/>
    </xf>
    <xf numFmtId="0" fontId="6" fillId="0" borderId="10" xfId="202" applyFont="1" applyBorder="1">
      <alignment/>
      <protection/>
    </xf>
    <xf numFmtId="0" fontId="10" fillId="0" borderId="10" xfId="202" applyFont="1" applyBorder="1">
      <alignment/>
      <protection/>
    </xf>
    <xf numFmtId="0" fontId="10" fillId="0" borderId="12" xfId="202" applyFont="1" applyBorder="1">
      <alignment/>
      <protection/>
    </xf>
    <xf numFmtId="0" fontId="10" fillId="0" borderId="20" xfId="202" applyFont="1" applyBorder="1">
      <alignment/>
      <protection/>
    </xf>
    <xf numFmtId="0" fontId="10" fillId="0" borderId="22" xfId="202" applyFont="1" applyBorder="1">
      <alignment/>
      <protection/>
    </xf>
    <xf numFmtId="0" fontId="10" fillId="0" borderId="11" xfId="202" applyFont="1" applyBorder="1">
      <alignment/>
      <protection/>
    </xf>
    <xf numFmtId="0" fontId="10" fillId="0" borderId="0" xfId="202" applyFont="1" applyBorder="1">
      <alignment/>
      <protection/>
    </xf>
    <xf numFmtId="0" fontId="6" fillId="0" borderId="13" xfId="202" applyFont="1" applyBorder="1">
      <alignment/>
      <protection/>
    </xf>
    <xf numFmtId="0" fontId="32" fillId="0" borderId="13" xfId="202" applyFont="1" applyBorder="1">
      <alignment/>
      <protection/>
    </xf>
    <xf numFmtId="0" fontId="32" fillId="0" borderId="0" xfId="202" applyFont="1" applyBorder="1">
      <alignment/>
      <protection/>
    </xf>
    <xf numFmtId="0" fontId="10" fillId="0" borderId="18" xfId="202" applyFont="1" applyBorder="1">
      <alignment/>
      <protection/>
    </xf>
    <xf numFmtId="0" fontId="10" fillId="0" borderId="10" xfId="202" applyFont="1" applyBorder="1" applyAlignment="1">
      <alignment horizontal="center" vertical="center" wrapText="1"/>
      <protection/>
    </xf>
    <xf numFmtId="0" fontId="10" fillId="0" borderId="20" xfId="202" applyFont="1" applyBorder="1" applyAlignment="1">
      <alignment horizontal="center" vertical="center" wrapText="1"/>
      <protection/>
    </xf>
    <xf numFmtId="0" fontId="10" fillId="0" borderId="14" xfId="202" applyFont="1" applyBorder="1">
      <alignment/>
      <protection/>
    </xf>
    <xf numFmtId="0" fontId="10" fillId="0" borderId="13" xfId="202" applyFont="1" applyBorder="1" applyAlignment="1">
      <alignment horizontal="center"/>
      <protection/>
    </xf>
    <xf numFmtId="0" fontId="32" fillId="0" borderId="0" xfId="202" applyFont="1" applyBorder="1" applyAlignment="1">
      <alignment horizontal="center"/>
      <protection/>
    </xf>
    <xf numFmtId="0" fontId="6" fillId="0" borderId="0" xfId="202" applyFont="1" applyBorder="1" applyAlignment="1">
      <alignment horizontal="center" vertical="justify" textRotation="90" wrapText="1"/>
      <protection/>
    </xf>
    <xf numFmtId="0" fontId="6" fillId="0" borderId="0" xfId="202" applyFont="1" applyBorder="1" applyAlignment="1">
      <alignment horizontal="center" vertical="center" wrapText="1"/>
      <protection/>
    </xf>
    <xf numFmtId="0" fontId="10" fillId="0" borderId="0" xfId="202" applyFont="1" applyBorder="1" applyAlignment="1">
      <alignment horizontal="center"/>
      <protection/>
    </xf>
    <xf numFmtId="0" fontId="10" fillId="0" borderId="21" xfId="202" applyFont="1" applyBorder="1">
      <alignment/>
      <protection/>
    </xf>
    <xf numFmtId="0" fontId="32" fillId="0" borderId="24" xfId="202" applyFont="1" applyBorder="1">
      <alignment/>
      <protection/>
    </xf>
    <xf numFmtId="0" fontId="32" fillId="0" borderId="15" xfId="202" applyFont="1" applyBorder="1" applyAlignment="1">
      <alignment horizontal="center"/>
      <protection/>
    </xf>
    <xf numFmtId="0" fontId="32" fillId="0" borderId="19" xfId="202" applyFont="1" applyBorder="1" applyAlignment="1">
      <alignment horizontal="center"/>
      <protection/>
    </xf>
    <xf numFmtId="0" fontId="32" fillId="0" borderId="15" xfId="2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2" fillId="0" borderId="18" xfId="202" applyFont="1" applyBorder="1">
      <alignment/>
      <protection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10" fillId="0" borderId="13" xfId="202" applyFont="1" applyBorder="1">
      <alignment/>
      <protection/>
    </xf>
    <xf numFmtId="0" fontId="32" fillId="0" borderId="14" xfId="202" applyFont="1" applyBorder="1">
      <alignment/>
      <protection/>
    </xf>
    <xf numFmtId="0" fontId="10" fillId="0" borderId="10" xfId="202" applyFont="1" applyBorder="1" applyAlignment="1">
      <alignment horizontal="center" vertical="center"/>
      <protection/>
    </xf>
    <xf numFmtId="0" fontId="10" fillId="0" borderId="17" xfId="202" applyFont="1" applyBorder="1">
      <alignment/>
      <protection/>
    </xf>
    <xf numFmtId="0" fontId="10" fillId="0" borderId="15" xfId="202" applyFont="1" applyBorder="1">
      <alignment/>
      <protection/>
    </xf>
    <xf numFmtId="0" fontId="10" fillId="0" borderId="16" xfId="202" applyFont="1" applyBorder="1">
      <alignment/>
      <protection/>
    </xf>
    <xf numFmtId="0" fontId="3" fillId="0" borderId="15" xfId="0" applyFont="1" applyBorder="1" applyAlignment="1">
      <alignment horizontal="center" vertical="center"/>
    </xf>
    <xf numFmtId="0" fontId="32" fillId="0" borderId="16" xfId="202" applyFont="1" applyBorder="1">
      <alignment/>
      <protection/>
    </xf>
    <xf numFmtId="0" fontId="32" fillId="0" borderId="17" xfId="202" applyFont="1" applyBorder="1">
      <alignment/>
      <protection/>
    </xf>
    <xf numFmtId="0" fontId="10" fillId="0" borderId="0" xfId="202" applyFont="1">
      <alignment/>
      <protection/>
    </xf>
    <xf numFmtId="176" fontId="3" fillId="0" borderId="0" xfId="202" applyNumberFormat="1" applyFont="1" applyBorder="1" applyAlignment="1">
      <alignment horizontal="right"/>
      <protection/>
    </xf>
    <xf numFmtId="176" fontId="10" fillId="0" borderId="0" xfId="202" applyNumberFormat="1" applyFont="1">
      <alignment/>
      <protection/>
    </xf>
    <xf numFmtId="0" fontId="10" fillId="0" borderId="0" xfId="202" applyFont="1" applyBorder="1" applyAlignment="1">
      <alignment horizontal="right"/>
      <protection/>
    </xf>
    <xf numFmtId="1" fontId="10" fillId="0" borderId="0" xfId="202" applyNumberFormat="1" applyFont="1" applyBorder="1" applyAlignment="1">
      <alignment horizontal="right"/>
      <protection/>
    </xf>
    <xf numFmtId="0" fontId="3" fillId="0" borderId="0" xfId="202" applyFont="1" applyBorder="1" applyAlignment="1">
      <alignment horizontal="right"/>
      <protection/>
    </xf>
    <xf numFmtId="0" fontId="10" fillId="0" borderId="0" xfId="202" applyFont="1" applyAlignment="1">
      <alignment horizontal="left"/>
      <protection/>
    </xf>
    <xf numFmtId="176" fontId="3" fillId="0" borderId="17" xfId="202" applyNumberFormat="1" applyFont="1" applyBorder="1" applyAlignment="1">
      <alignment horizontal="right"/>
      <protection/>
    </xf>
    <xf numFmtId="0" fontId="3" fillId="0" borderId="17" xfId="202" applyFont="1" applyBorder="1" applyAlignment="1">
      <alignment horizontal="right"/>
      <protection/>
    </xf>
    <xf numFmtId="0" fontId="28" fillId="0" borderId="17" xfId="0" applyFont="1" applyBorder="1" applyAlignment="1">
      <alignment horizontal="right"/>
    </xf>
    <xf numFmtId="0" fontId="29" fillId="0" borderId="22" xfId="0" applyFont="1" applyBorder="1" applyAlignment="1">
      <alignment horizontal="center"/>
    </xf>
    <xf numFmtId="176" fontId="31" fillId="0" borderId="22" xfId="202" applyNumberFormat="1" applyFont="1" applyBorder="1" applyAlignment="1">
      <alignment horizontal="right"/>
      <protection/>
    </xf>
    <xf numFmtId="176" fontId="31" fillId="0" borderId="0" xfId="202" applyNumberFormat="1" applyFont="1" applyBorder="1" applyAlignment="1">
      <alignment horizontal="right"/>
      <protection/>
    </xf>
    <xf numFmtId="0" fontId="31" fillId="0" borderId="0" xfId="202" applyFont="1" applyBorder="1" applyAlignment="1">
      <alignment horizontal="right"/>
      <protection/>
    </xf>
    <xf numFmtId="0" fontId="10" fillId="0" borderId="0" xfId="202" applyFont="1" applyAlignment="1">
      <alignment horizontal="center"/>
      <protection/>
    </xf>
    <xf numFmtId="0" fontId="10" fillId="0" borderId="17" xfId="204" applyFont="1" applyBorder="1">
      <alignment/>
      <protection/>
    </xf>
    <xf numFmtId="0" fontId="76" fillId="0" borderId="17" xfId="204" applyFont="1" applyBorder="1">
      <alignment/>
      <protection/>
    </xf>
    <xf numFmtId="176" fontId="10" fillId="0" borderId="22" xfId="202" applyNumberFormat="1" applyFont="1" applyBorder="1" applyAlignment="1">
      <alignment horizontal="right"/>
      <protection/>
    </xf>
    <xf numFmtId="0" fontId="126" fillId="0" borderId="0" xfId="163" applyFont="1">
      <alignment/>
      <protection/>
    </xf>
    <xf numFmtId="0" fontId="127" fillId="0" borderId="0" xfId="163" applyFont="1">
      <alignment/>
      <protection/>
    </xf>
    <xf numFmtId="0" fontId="128" fillId="0" borderId="24" xfId="122" applyFont="1" applyBorder="1" applyAlignment="1">
      <alignment vertical="center" wrapText="1"/>
      <protection/>
    </xf>
    <xf numFmtId="0" fontId="128" fillId="0" borderId="23" xfId="122" applyFont="1" applyBorder="1" applyAlignment="1">
      <alignment vertical="center" wrapText="1"/>
      <protection/>
    </xf>
    <xf numFmtId="0" fontId="127" fillId="0" borderId="23" xfId="122" applyFont="1" applyBorder="1" applyAlignment="1">
      <alignment horizontal="center"/>
      <protection/>
    </xf>
    <xf numFmtId="0" fontId="127" fillId="0" borderId="21" xfId="122" applyFont="1" applyBorder="1" applyAlignment="1">
      <alignment horizontal="center"/>
      <protection/>
    </xf>
    <xf numFmtId="0" fontId="128" fillId="0" borderId="0" xfId="195" applyFont="1" applyBorder="1" applyAlignment="1">
      <alignment vertical="center" wrapText="1"/>
      <protection/>
    </xf>
    <xf numFmtId="0" fontId="129" fillId="0" borderId="0" xfId="191" applyFont="1">
      <alignment/>
      <protection/>
    </xf>
    <xf numFmtId="0" fontId="128" fillId="0" borderId="0" xfId="191" applyFont="1">
      <alignment/>
      <protection/>
    </xf>
    <xf numFmtId="0" fontId="128" fillId="0" borderId="0" xfId="195" applyFont="1">
      <alignment/>
      <protection/>
    </xf>
    <xf numFmtId="0" fontId="128" fillId="0" borderId="0" xfId="195" applyFont="1" applyBorder="1">
      <alignment/>
      <protection/>
    </xf>
    <xf numFmtId="0" fontId="129" fillId="0" borderId="0" xfId="191" applyFont="1" applyBorder="1">
      <alignment/>
      <protection/>
    </xf>
    <xf numFmtId="0" fontId="128" fillId="0" borderId="0" xfId="191" applyFont="1" applyBorder="1">
      <alignment/>
      <protection/>
    </xf>
    <xf numFmtId="0" fontId="128" fillId="0" borderId="17" xfId="195" applyFont="1" applyBorder="1">
      <alignment/>
      <protection/>
    </xf>
    <xf numFmtId="0" fontId="128" fillId="0" borderId="17" xfId="191" applyFont="1" applyBorder="1">
      <alignment/>
      <protection/>
    </xf>
    <xf numFmtId="0" fontId="128" fillId="0" borderId="0" xfId="195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83" fontId="6" fillId="0" borderId="0" xfId="9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0" fontId="28" fillId="0" borderId="0" xfId="203" applyFont="1" applyBorder="1" applyAlignment="1">
      <alignment horizontal="center" shrinkToFit="1"/>
      <protection/>
    </xf>
    <xf numFmtId="0" fontId="26" fillId="0" borderId="0" xfId="203" applyFont="1" applyBorder="1" applyAlignment="1">
      <alignment horizontal="left"/>
      <protection/>
    </xf>
    <xf numFmtId="0" fontId="20" fillId="0" borderId="0" xfId="203" applyFont="1" applyBorder="1" applyAlignment="1">
      <alignment horizontal="left"/>
      <protection/>
    </xf>
    <xf numFmtId="0" fontId="26" fillId="0" borderId="0" xfId="203" applyFont="1" applyBorder="1" applyAlignment="1">
      <alignment horizontal="center" vertical="center"/>
      <protection/>
    </xf>
    <xf numFmtId="0" fontId="82" fillId="0" borderId="0" xfId="203" applyFont="1" applyBorder="1" applyAlignment="1">
      <alignment horizontal="center"/>
      <protection/>
    </xf>
    <xf numFmtId="183" fontId="6" fillId="0" borderId="11" xfId="90" applyNumberFormat="1" applyFont="1" applyBorder="1" applyAlignment="1">
      <alignment horizontal="center" vertical="center" wrapText="1" shrinkToFit="1"/>
    </xf>
    <xf numFmtId="183" fontId="6" fillId="0" borderId="16" xfId="90" applyNumberFormat="1" applyFont="1" applyBorder="1" applyAlignment="1">
      <alignment horizontal="center" vertical="center" wrapText="1" shrinkToFit="1"/>
    </xf>
    <xf numFmtId="186" fontId="83" fillId="0" borderId="0" xfId="200" applyNumberFormat="1" applyFont="1" applyBorder="1" applyAlignment="1">
      <alignment/>
      <protection/>
    </xf>
    <xf numFmtId="205" fontId="8" fillId="0" borderId="0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05" fontId="6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130" fillId="0" borderId="0" xfId="0" applyFont="1" applyAlignment="1">
      <alignment/>
    </xf>
    <xf numFmtId="186" fontId="85" fillId="0" borderId="0" xfId="200" applyNumberFormat="1" applyFont="1" applyBorder="1" applyAlignment="1">
      <alignment/>
      <protection/>
    </xf>
    <xf numFmtId="0" fontId="131" fillId="0" borderId="0" xfId="0" applyFont="1" applyAlignment="1">
      <alignment/>
    </xf>
    <xf numFmtId="0" fontId="87" fillId="0" borderId="0" xfId="0" applyFont="1" applyAlignment="1">
      <alignment/>
    </xf>
    <xf numFmtId="186" fontId="87" fillId="0" borderId="0" xfId="200" applyNumberFormat="1" applyFont="1" applyBorder="1" applyAlignment="1">
      <alignment/>
      <protection/>
    </xf>
    <xf numFmtId="183" fontId="87" fillId="0" borderId="0" xfId="90" applyNumberFormat="1" applyFont="1" applyBorder="1" applyAlignment="1">
      <alignment/>
    </xf>
    <xf numFmtId="0" fontId="131" fillId="0" borderId="0" xfId="0" applyFont="1" applyAlignment="1">
      <alignment/>
    </xf>
    <xf numFmtId="0" fontId="87" fillId="0" borderId="0" xfId="0" applyFont="1" applyBorder="1" applyAlignment="1">
      <alignment horizontal="left" wrapText="1" shrinkToFit="1"/>
    </xf>
    <xf numFmtId="0" fontId="13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9" fillId="0" borderId="0" xfId="0" applyFont="1" applyFill="1" applyBorder="1" applyAlignment="1">
      <alignment/>
    </xf>
    <xf numFmtId="205" fontId="6" fillId="0" borderId="0" xfId="0" applyNumberFormat="1" applyFont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7" fillId="0" borderId="0" xfId="0" applyFont="1" applyAlignment="1">
      <alignment horizontal="left"/>
    </xf>
    <xf numFmtId="0" fontId="86" fillId="0" borderId="0" xfId="0" applyFont="1" applyFill="1" applyBorder="1" applyAlignment="1">
      <alignment/>
    </xf>
    <xf numFmtId="0" fontId="87" fillId="0" borderId="0" xfId="0" applyFont="1" applyAlignment="1">
      <alignment wrapText="1"/>
    </xf>
    <xf numFmtId="0" fontId="89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top"/>
    </xf>
    <xf numFmtId="0" fontId="90" fillId="0" borderId="0" xfId="7" applyFont="1" applyAlignment="1">
      <alignment wrapText="1"/>
    </xf>
    <xf numFmtId="0" fontId="89" fillId="0" borderId="0" xfId="5" applyFont="1" applyFill="1" applyBorder="1" applyAlignment="1">
      <alignment/>
    </xf>
    <xf numFmtId="0" fontId="91" fillId="0" borderId="0" xfId="5" applyFont="1" applyAlignment="1">
      <alignment wrapText="1"/>
    </xf>
    <xf numFmtId="0" fontId="89" fillId="0" borderId="0" xfId="0" applyFont="1" applyFill="1" applyBorder="1" applyAlignment="1">
      <alignment/>
    </xf>
    <xf numFmtId="0" fontId="87" fillId="0" borderId="0" xfId="0" applyFont="1" applyBorder="1" applyAlignment="1">
      <alignment wrapText="1"/>
    </xf>
    <xf numFmtId="0" fontId="89" fillId="0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205" fontId="6" fillId="0" borderId="25" xfId="0" applyNumberFormat="1" applyFont="1" applyBorder="1" applyAlignment="1">
      <alignment horizontal="center"/>
    </xf>
    <xf numFmtId="182" fontId="93" fillId="34" borderId="17" xfId="199" applyNumberFormat="1" applyFont="1" applyFill="1" applyBorder="1" applyAlignment="1">
      <alignment horizontal="left" vertical="center"/>
      <protection/>
    </xf>
    <xf numFmtId="0" fontId="87" fillId="0" borderId="0" xfId="0" applyFont="1" applyAlignment="1">
      <alignment horizontal="left" wrapText="1"/>
    </xf>
    <xf numFmtId="0" fontId="130" fillId="0" borderId="0" xfId="0" applyFont="1" applyAlignment="1">
      <alignment wrapText="1"/>
    </xf>
    <xf numFmtId="0" fontId="94" fillId="0" borderId="0" xfId="0" applyFont="1" applyAlignment="1">
      <alignment horizontal="left" wrapText="1"/>
    </xf>
    <xf numFmtId="0" fontId="130" fillId="0" borderId="25" xfId="0" applyFont="1" applyBorder="1" applyAlignment="1">
      <alignment/>
    </xf>
    <xf numFmtId="0" fontId="87" fillId="0" borderId="25" xfId="0" applyFont="1" applyBorder="1" applyAlignment="1">
      <alignment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indent="1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95" fillId="0" borderId="0" xfId="0" applyFont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93" fillId="0" borderId="0" xfId="0" applyFont="1" applyBorder="1" applyAlignment="1">
      <alignment horizontal="left" indent="5"/>
    </xf>
    <xf numFmtId="0" fontId="97" fillId="0" borderId="0" xfId="0" applyFont="1" applyBorder="1" applyAlignment="1">
      <alignment horizontal="left" indent="5"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95" fillId="0" borderId="0" xfId="0" applyFont="1" applyBorder="1" applyAlignment="1">
      <alignment/>
    </xf>
    <xf numFmtId="0" fontId="14" fillId="0" borderId="0" xfId="0" applyFont="1" applyAlignment="1">
      <alignment/>
    </xf>
    <xf numFmtId="0" fontId="102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26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95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95" fillId="0" borderId="0" xfId="0" applyNumberFormat="1" applyFont="1" applyBorder="1" applyAlignment="1">
      <alignment/>
    </xf>
    <xf numFmtId="0" fontId="126" fillId="0" borderId="0" xfId="0" applyFont="1" applyAlignment="1">
      <alignment/>
    </xf>
    <xf numFmtId="176" fontId="133" fillId="0" borderId="0" xfId="0" applyNumberFormat="1" applyFont="1" applyAlignment="1">
      <alignment horizontal="center"/>
    </xf>
    <xf numFmtId="176" fontId="126" fillId="0" borderId="0" xfId="0" applyNumberFormat="1" applyFont="1" applyAlignment="1">
      <alignment/>
    </xf>
    <xf numFmtId="176" fontId="134" fillId="0" borderId="0" xfId="0" applyNumberFormat="1" applyFont="1" applyAlignment="1">
      <alignment/>
    </xf>
    <xf numFmtId="176" fontId="126" fillId="0" borderId="20" xfId="0" applyNumberFormat="1" applyFont="1" applyBorder="1" applyAlignment="1">
      <alignment horizontal="left" vertical="center" wrapText="1"/>
    </xf>
    <xf numFmtId="176" fontId="126" fillId="0" borderId="23" xfId="0" applyNumberFormat="1" applyFont="1" applyBorder="1" applyAlignment="1">
      <alignment horizontal="left" vertical="center" wrapText="1"/>
    </xf>
    <xf numFmtId="1" fontId="126" fillId="0" borderId="23" xfId="0" applyNumberFormat="1" applyFont="1" applyBorder="1" applyAlignment="1">
      <alignment horizontal="center" vertical="center"/>
    </xf>
    <xf numFmtId="176" fontId="126" fillId="0" borderId="10" xfId="0" applyNumberFormat="1" applyFont="1" applyBorder="1" applyAlignment="1">
      <alignment horizontal="center"/>
    </xf>
    <xf numFmtId="176" fontId="126" fillId="0" borderId="19" xfId="0" applyNumberFormat="1" applyFont="1" applyBorder="1" applyAlignment="1">
      <alignment horizontal="left" vertical="center" wrapText="1"/>
    </xf>
    <xf numFmtId="176" fontId="126" fillId="0" borderId="23" xfId="0" applyNumberFormat="1" applyFont="1" applyBorder="1" applyAlignment="1">
      <alignment horizontal="center" vertical="center"/>
    </xf>
    <xf numFmtId="176" fontId="126" fillId="0" borderId="15" xfId="0" applyNumberFormat="1" applyFont="1" applyBorder="1" applyAlignment="1">
      <alignment horizontal="center"/>
    </xf>
    <xf numFmtId="176" fontId="126" fillId="0" borderId="0" xfId="0" applyNumberFormat="1" applyFont="1" applyBorder="1" applyAlignment="1">
      <alignment horizontal="left" vertical="center" wrapText="1"/>
    </xf>
    <xf numFmtId="176" fontId="126" fillId="0" borderId="0" xfId="0" applyNumberFormat="1" applyFont="1" applyBorder="1" applyAlignment="1">
      <alignment horizontal="center" vertical="center"/>
    </xf>
    <xf numFmtId="176" fontId="127" fillId="0" borderId="0" xfId="0" applyNumberFormat="1" applyFont="1" applyAlignment="1">
      <alignment/>
    </xf>
    <xf numFmtId="176" fontId="126" fillId="0" borderId="0" xfId="0" applyNumberFormat="1" applyFont="1" applyBorder="1" applyAlignment="1">
      <alignment horizontal="center"/>
    </xf>
    <xf numFmtId="176" fontId="127" fillId="0" borderId="0" xfId="0" applyNumberFormat="1" applyFont="1" applyAlignment="1">
      <alignment horizontal="left" indent="1"/>
    </xf>
    <xf numFmtId="176" fontId="127" fillId="0" borderId="0" xfId="0" applyNumberFormat="1" applyFont="1" applyBorder="1" applyAlignment="1">
      <alignment horizontal="center"/>
    </xf>
    <xf numFmtId="176" fontId="126" fillId="0" borderId="0" xfId="0" applyNumberFormat="1" applyFont="1" applyAlignment="1">
      <alignment wrapText="1"/>
    </xf>
    <xf numFmtId="176" fontId="126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127" fillId="0" borderId="17" xfId="0" applyNumberFormat="1" applyFont="1" applyBorder="1" applyAlignment="1">
      <alignment horizontal="left" indent="1"/>
    </xf>
    <xf numFmtId="176" fontId="127" fillId="0" borderId="17" xfId="0" applyNumberFormat="1" applyFont="1" applyBorder="1" applyAlignment="1">
      <alignment/>
    </xf>
    <xf numFmtId="176" fontId="127" fillId="0" borderId="17" xfId="0" applyNumberFormat="1" applyFont="1" applyBorder="1" applyAlignment="1">
      <alignment horizontal="center"/>
    </xf>
    <xf numFmtId="176" fontId="135" fillId="0" borderId="12" xfId="0" applyNumberFormat="1" applyFont="1" applyBorder="1" applyAlignment="1">
      <alignment horizontal="left"/>
    </xf>
    <xf numFmtId="176" fontId="135" fillId="0" borderId="0" xfId="0" applyNumberFormat="1" applyFont="1" applyAlignment="1">
      <alignment horizontal="left"/>
    </xf>
    <xf numFmtId="176" fontId="126" fillId="0" borderId="20" xfId="0" applyNumberFormat="1" applyFont="1" applyBorder="1" applyAlignment="1">
      <alignment horizontal="left" wrapText="1"/>
    </xf>
    <xf numFmtId="176" fontId="126" fillId="0" borderId="23" xfId="0" applyNumberFormat="1" applyFont="1" applyBorder="1" applyAlignment="1">
      <alignment horizontal="left" wrapText="1"/>
    </xf>
    <xf numFmtId="176" fontId="126" fillId="0" borderId="19" xfId="0" applyNumberFormat="1" applyFont="1" applyBorder="1" applyAlignment="1">
      <alignment horizontal="left" wrapText="1"/>
    </xf>
    <xf numFmtId="176" fontId="126" fillId="0" borderId="0" xfId="0" applyNumberFormat="1" applyFont="1" applyBorder="1" applyAlignment="1">
      <alignment horizontal="left" wrapText="1"/>
    </xf>
    <xf numFmtId="176" fontId="127" fillId="0" borderId="0" xfId="0" applyNumberFormat="1" applyFont="1" applyBorder="1" applyAlignment="1">
      <alignment horizontal="left" indent="1"/>
    </xf>
    <xf numFmtId="176" fontId="127" fillId="0" borderId="0" xfId="0" applyNumberFormat="1" applyFont="1" applyBorder="1" applyAlignment="1">
      <alignment/>
    </xf>
  </cellXfs>
  <cellStyles count="200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5" xfId="85"/>
    <cellStyle name="Comma 6" xfId="86"/>
    <cellStyle name="Comma 7" xfId="87"/>
    <cellStyle name="Comma 8" xfId="88"/>
    <cellStyle name="Comma 9" xfId="89"/>
    <cellStyle name="Comma_AR-CPI" xfId="90"/>
    <cellStyle name="Currency" xfId="91"/>
    <cellStyle name="Currency [0]" xfId="92"/>
    <cellStyle name="Explanatory Text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/>
    <cellStyle name="Linked Cell" xfId="102"/>
    <cellStyle name="Neutral" xfId="103"/>
    <cellStyle name="Normal 10" xfId="104"/>
    <cellStyle name="Normal 11" xfId="105"/>
    <cellStyle name="Normal 12" xfId="106"/>
    <cellStyle name="Normal 13" xfId="107"/>
    <cellStyle name="Normal 2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 2" xfId="120"/>
    <cellStyle name="Normal 2 2 3" xfId="121"/>
    <cellStyle name="Normal 2 2 4" xfId="122"/>
    <cellStyle name="Normal 2 20" xfId="123"/>
    <cellStyle name="Normal 2 21" xfId="124"/>
    <cellStyle name="Normal 2 22" xfId="125"/>
    <cellStyle name="Normal 2 23" xfId="126"/>
    <cellStyle name="Normal 2 24" xfId="127"/>
    <cellStyle name="Normal 2 25" xfId="128"/>
    <cellStyle name="Normal 2 26" xfId="129"/>
    <cellStyle name="Normal 2 3" xfId="130"/>
    <cellStyle name="Normal 2 3 2" xfId="131"/>
    <cellStyle name="Normal 2 3 3" xfId="132"/>
    <cellStyle name="Normal 2 3 4" xfId="133"/>
    <cellStyle name="Normal 2 3 5" xfId="134"/>
    <cellStyle name="Normal 2 3 6" xfId="135"/>
    <cellStyle name="Normal 2 3 7" xfId="136"/>
    <cellStyle name="Normal 2 3 8" xfId="137"/>
    <cellStyle name="Normal 2 4" xfId="138"/>
    <cellStyle name="Normal 2 4 2" xfId="139"/>
    <cellStyle name="Normal 2 4 3" xfId="140"/>
    <cellStyle name="Normal 2 5" xfId="141"/>
    <cellStyle name="Normal 2 6" xfId="142"/>
    <cellStyle name="Normal 2 7" xfId="143"/>
    <cellStyle name="Normal 2 8" xfId="144"/>
    <cellStyle name="Normal 2 9" xfId="145"/>
    <cellStyle name="Normal 3" xfId="146"/>
    <cellStyle name="Normal 3 2" xfId="147"/>
    <cellStyle name="Normal 3 3" xfId="148"/>
    <cellStyle name="Normal 3 4" xfId="149"/>
    <cellStyle name="Normal 3 5" xfId="150"/>
    <cellStyle name="Normal 3 6" xfId="151"/>
    <cellStyle name="Normal 3 7" xfId="152"/>
    <cellStyle name="Normal 4" xfId="153"/>
    <cellStyle name="Normal 4 10" xfId="154"/>
    <cellStyle name="Normal 4 11" xfId="155"/>
    <cellStyle name="Normal 4 12" xfId="156"/>
    <cellStyle name="Normal 4 13" xfId="157"/>
    <cellStyle name="Normal 4 14" xfId="158"/>
    <cellStyle name="Normal 4 15" xfId="159"/>
    <cellStyle name="Normal 4 16" xfId="160"/>
    <cellStyle name="Normal 4 17" xfId="161"/>
    <cellStyle name="Normal 4 18" xfId="162"/>
    <cellStyle name="Normal 4 2" xfId="163"/>
    <cellStyle name="Normal 4 3" xfId="164"/>
    <cellStyle name="Normal 4 4" xfId="165"/>
    <cellStyle name="Normal 4 5" xfId="166"/>
    <cellStyle name="Normal 4 6" xfId="167"/>
    <cellStyle name="Normal 4 7" xfId="168"/>
    <cellStyle name="Normal 4 8" xfId="169"/>
    <cellStyle name="Normal 4 9" xfId="170"/>
    <cellStyle name="Normal 5" xfId="171"/>
    <cellStyle name="Normal 5 10" xfId="172"/>
    <cellStyle name="Normal 5 11" xfId="173"/>
    <cellStyle name="Normal 5 12" xfId="174"/>
    <cellStyle name="Normal 5 13" xfId="175"/>
    <cellStyle name="Normal 5 14" xfId="176"/>
    <cellStyle name="Normal 5 15" xfId="177"/>
    <cellStyle name="Normal 5 16" xfId="178"/>
    <cellStyle name="Normal 5 17" xfId="179"/>
    <cellStyle name="Normal 5 18" xfId="180"/>
    <cellStyle name="Normal 5 19" xfId="181"/>
    <cellStyle name="Normal 5 2" xfId="182"/>
    <cellStyle name="Normal 5 20" xfId="183"/>
    <cellStyle name="Normal 5 21" xfId="184"/>
    <cellStyle name="Normal 5 22" xfId="185"/>
    <cellStyle name="Normal 5 23" xfId="186"/>
    <cellStyle name="Normal 5 24" xfId="187"/>
    <cellStyle name="Normal 5 3" xfId="188"/>
    <cellStyle name="Normal 5 4" xfId="189"/>
    <cellStyle name="Normal 5 5" xfId="190"/>
    <cellStyle name="Normal 5 6" xfId="191"/>
    <cellStyle name="Normal 5 7" xfId="192"/>
    <cellStyle name="Normal 5 8" xfId="193"/>
    <cellStyle name="Normal 5 9" xfId="194"/>
    <cellStyle name="Normal 6" xfId="195"/>
    <cellStyle name="Normal 7" xfId="196"/>
    <cellStyle name="Normal 8" xfId="197"/>
    <cellStyle name="Normal 9" xfId="198"/>
    <cellStyle name="Normal_AR-00-01" xfId="199"/>
    <cellStyle name="Normal_AR-CPI" xfId="200"/>
    <cellStyle name="Normal_BANK" xfId="201"/>
    <cellStyle name="Normal_OM-1" xfId="202"/>
    <cellStyle name="Normal_PrCR" xfId="203"/>
    <cellStyle name="Normal_ZYKA" xfId="204"/>
    <cellStyle name="Note" xfId="205"/>
    <cellStyle name="Output" xfId="206"/>
    <cellStyle name="Percent" xfId="207"/>
    <cellStyle name="Title" xfId="208"/>
    <cellStyle name="Total" xfId="209"/>
    <cellStyle name="Warning Text" xfId="21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753225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5</xdr:row>
      <xdr:rowOff>47625</xdr:rowOff>
    </xdr:from>
    <xdr:to>
      <xdr:col>9</xdr:col>
      <xdr:colOff>676275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10650" y="857250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26</xdr:row>
      <xdr:rowOff>47625</xdr:rowOff>
    </xdr:from>
    <xdr:to>
      <xdr:col>9</xdr:col>
      <xdr:colOff>676275</xdr:colOff>
      <xdr:row>27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10650" y="43910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oleObject" Target="../embeddings/oleObject_20_2.bin" /><Relationship Id="rId4" Type="http://schemas.openxmlformats.org/officeDocument/2006/relationships/oleObject" Target="../embeddings/oleObject_20_3.bin" /><Relationship Id="rId5" Type="http://schemas.openxmlformats.org/officeDocument/2006/relationships/oleObject" Target="../embeddings/oleObject_20_4.bin" /><Relationship Id="rId6" Type="http://schemas.openxmlformats.org/officeDocument/2006/relationships/oleObject" Target="../embeddings/oleObject_20_5.bin" /><Relationship Id="rId7" Type="http://schemas.openxmlformats.org/officeDocument/2006/relationships/vmlDrawing" Target="../drawings/vmlDrawing2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A1" sqref="A1:M63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46" t="s">
        <v>331</v>
      </c>
      <c r="D7" s="138"/>
      <c r="E7" s="138"/>
      <c r="F7" s="138"/>
      <c r="G7" s="138"/>
      <c r="H7" s="138"/>
      <c r="I7"/>
      <c r="J7"/>
      <c r="K7"/>
      <c r="L7"/>
      <c r="M7"/>
      <c r="N7"/>
      <c r="O7"/>
    </row>
    <row r="8" spans="1:15" ht="12.75">
      <c r="A8"/>
      <c r="B8"/>
      <c r="C8" s="134" t="s">
        <v>28</v>
      </c>
      <c r="D8" s="138"/>
      <c r="E8" s="138"/>
      <c r="F8" s="138"/>
      <c r="G8" s="138"/>
      <c r="H8" s="138"/>
      <c r="I8"/>
      <c r="J8"/>
      <c r="K8"/>
      <c r="L8"/>
      <c r="M8"/>
      <c r="N8"/>
      <c r="O8"/>
    </row>
    <row r="9" ht="7.5" customHeight="1"/>
    <row r="10" spans="1:15" ht="12.75">
      <c r="A10" s="52"/>
      <c r="B10" s="220"/>
      <c r="C10" s="168"/>
      <c r="D10" s="236">
        <v>2006</v>
      </c>
      <c r="E10" s="235">
        <v>2007</v>
      </c>
      <c r="F10" s="235">
        <v>2008</v>
      </c>
      <c r="G10" s="235">
        <v>2009</v>
      </c>
      <c r="H10" s="235">
        <v>2010</v>
      </c>
      <c r="I10" s="235">
        <v>2011</v>
      </c>
      <c r="J10" s="235">
        <v>2012</v>
      </c>
      <c r="K10" s="235">
        <v>2013</v>
      </c>
      <c r="L10" s="235">
        <v>2014</v>
      </c>
      <c r="M10" s="235" t="s">
        <v>807</v>
      </c>
      <c r="N10"/>
      <c r="O10"/>
    </row>
    <row r="11" spans="1:15" ht="18" customHeight="1" hidden="1">
      <c r="A11"/>
      <c r="B11" s="49" t="s">
        <v>192</v>
      </c>
      <c r="C11" s="83" t="s">
        <v>476</v>
      </c>
      <c r="D11" s="76">
        <v>90.5</v>
      </c>
      <c r="E11" s="76">
        <v>88.7</v>
      </c>
      <c r="F11" s="76">
        <v>89.3</v>
      </c>
      <c r="G11" s="76">
        <v>89.3</v>
      </c>
      <c r="H11" s="76">
        <v>91</v>
      </c>
      <c r="I11" s="76">
        <v>91.4</v>
      </c>
      <c r="J11" s="76">
        <v>91.9</v>
      </c>
      <c r="K11" s="76"/>
      <c r="L11" s="76">
        <v>92.5</v>
      </c>
      <c r="M11" s="76">
        <v>92.5</v>
      </c>
      <c r="N11"/>
      <c r="O11"/>
    </row>
    <row r="12" spans="1:15" ht="18.75" customHeight="1">
      <c r="A12"/>
      <c r="B12" s="49" t="s">
        <v>475</v>
      </c>
      <c r="C12" s="51" t="s">
        <v>477</v>
      </c>
      <c r="D12" s="76">
        <v>1.6</v>
      </c>
      <c r="E12" s="76">
        <v>1.5</v>
      </c>
      <c r="F12" s="76">
        <v>1.8</v>
      </c>
      <c r="G12" s="76">
        <v>1.8</v>
      </c>
      <c r="H12" s="76">
        <v>2.173</v>
      </c>
      <c r="I12" s="76">
        <v>1.993</v>
      </c>
      <c r="J12" s="76">
        <v>1.8</v>
      </c>
      <c r="K12" s="76">
        <v>1.5</v>
      </c>
      <c r="L12" s="76">
        <v>1.2</v>
      </c>
      <c r="M12" s="76">
        <v>0.7</v>
      </c>
      <c r="N12"/>
      <c r="O12"/>
    </row>
    <row r="13" spans="1:15" ht="14.25" customHeight="1">
      <c r="A13"/>
      <c r="B13" s="49" t="s">
        <v>573</v>
      </c>
      <c r="C13" s="51" t="s">
        <v>108</v>
      </c>
      <c r="D13" s="76">
        <v>791.4</v>
      </c>
      <c r="E13" s="76">
        <v>1372.5</v>
      </c>
      <c r="F13" s="76">
        <v>2808.1</v>
      </c>
      <c r="G13" s="76">
        <v>2901.2</v>
      </c>
      <c r="H13" s="76">
        <v>2972.4</v>
      </c>
      <c r="I13" s="76">
        <v>3953.9</v>
      </c>
      <c r="J13" s="76">
        <v>5195.3</v>
      </c>
      <c r="K13" s="76">
        <v>5925.2</v>
      </c>
      <c r="L13" s="76">
        <v>6110.9</v>
      </c>
      <c r="M13" s="76">
        <v>813.9</v>
      </c>
      <c r="N13" s="76"/>
      <c r="O13" s="76"/>
    </row>
    <row r="14" spans="1:15" ht="12.75" customHeight="1">
      <c r="A14"/>
      <c r="B14" s="49" t="s">
        <v>699</v>
      </c>
      <c r="C14" s="51" t="s">
        <v>59</v>
      </c>
      <c r="D14" s="76">
        <v>1694.3</v>
      </c>
      <c r="E14" s="76">
        <v>3205.8</v>
      </c>
      <c r="F14" s="76">
        <v>4627.2</v>
      </c>
      <c r="G14" s="76">
        <v>3800</v>
      </c>
      <c r="H14" s="76">
        <v>5199.8</v>
      </c>
      <c r="I14" s="76">
        <v>6600.4</v>
      </c>
      <c r="J14" s="76">
        <v>9103.7</v>
      </c>
      <c r="K14" s="76">
        <v>55045.2</v>
      </c>
      <c r="L14" s="76">
        <v>62103.8</v>
      </c>
      <c r="M14" s="76">
        <v>7872.4</v>
      </c>
      <c r="O14"/>
    </row>
    <row r="15" spans="1:15" ht="14.25" customHeight="1" hidden="1">
      <c r="A15"/>
      <c r="B15" s="49" t="s">
        <v>253</v>
      </c>
      <c r="C15" s="51" t="s">
        <v>263</v>
      </c>
      <c r="D15" s="76">
        <v>2530.508</v>
      </c>
      <c r="E15" s="76">
        <v>2912.5</v>
      </c>
      <c r="F15" s="76">
        <v>3379.2</v>
      </c>
      <c r="G15" s="76">
        <v>3619.1</v>
      </c>
      <c r="H15" s="76">
        <v>2679.2</v>
      </c>
      <c r="I15" s="76">
        <v>2984.3</v>
      </c>
      <c r="J15" s="76">
        <f>J16+J17+J18+J19+J20</f>
        <v>3403.3</v>
      </c>
      <c r="K15" s="76">
        <v>3772.3</v>
      </c>
      <c r="L15" s="76">
        <v>3772.3</v>
      </c>
      <c r="M15" s="76">
        <v>3772.3</v>
      </c>
      <c r="N15"/>
      <c r="O15"/>
    </row>
    <row r="16" spans="1:15" ht="12.75" customHeight="1" hidden="1">
      <c r="A16"/>
      <c r="B16" s="49" t="s">
        <v>254</v>
      </c>
      <c r="C16" s="51" t="s">
        <v>264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1.1</v>
      </c>
      <c r="M16" s="49">
        <v>1.1</v>
      </c>
      <c r="N16"/>
      <c r="O16"/>
    </row>
    <row r="17" spans="1:15" ht="12.75" customHeight="1" hidden="1">
      <c r="A17"/>
      <c r="B17" s="49" t="s">
        <v>255</v>
      </c>
      <c r="C17" s="51" t="s">
        <v>265</v>
      </c>
      <c r="D17" s="49">
        <v>205.198</v>
      </c>
      <c r="E17" s="76">
        <v>219.7</v>
      </c>
      <c r="F17" s="76">
        <v>236.2</v>
      </c>
      <c r="G17" s="76">
        <v>251.2</v>
      </c>
      <c r="H17" s="76">
        <v>196.1</v>
      </c>
      <c r="I17" s="76">
        <v>218.7</v>
      </c>
      <c r="J17" s="76">
        <v>238.6</v>
      </c>
      <c r="K17" s="76">
        <v>268.2</v>
      </c>
      <c r="L17" s="76">
        <v>268.2</v>
      </c>
      <c r="M17" s="76">
        <v>268.2</v>
      </c>
      <c r="N17"/>
      <c r="O17"/>
    </row>
    <row r="18" spans="1:15" ht="12.75" customHeight="1" hidden="1">
      <c r="A18"/>
      <c r="B18" s="49" t="s">
        <v>256</v>
      </c>
      <c r="C18" s="51" t="s">
        <v>266</v>
      </c>
      <c r="D18" s="49">
        <v>281.346</v>
      </c>
      <c r="E18" s="76">
        <v>316.3</v>
      </c>
      <c r="F18" s="76">
        <v>352.8</v>
      </c>
      <c r="G18" s="76">
        <v>385.9</v>
      </c>
      <c r="H18" s="76">
        <v>301.9</v>
      </c>
      <c r="I18" s="76">
        <v>335.9</v>
      </c>
      <c r="J18" s="76">
        <v>371.1</v>
      </c>
      <c r="K18" s="76">
        <v>427.1</v>
      </c>
      <c r="L18" s="76">
        <v>427.1</v>
      </c>
      <c r="M18" s="76">
        <v>427.1</v>
      </c>
      <c r="N18"/>
      <c r="O18"/>
    </row>
    <row r="19" spans="1:15" ht="12.75" customHeight="1" hidden="1">
      <c r="A19"/>
      <c r="B19" s="49" t="s">
        <v>257</v>
      </c>
      <c r="C19" s="51" t="s">
        <v>500</v>
      </c>
      <c r="D19" s="49">
        <v>1162.417</v>
      </c>
      <c r="E19" s="76">
        <v>1358.1</v>
      </c>
      <c r="F19" s="76">
        <v>1614.4</v>
      </c>
      <c r="G19" s="76">
        <v>1786.1</v>
      </c>
      <c r="H19" s="76">
        <v>1327.5</v>
      </c>
      <c r="I19" s="76">
        <v>1464.6</v>
      </c>
      <c r="J19" s="76">
        <v>1746.8</v>
      </c>
      <c r="K19" s="76">
        <v>1944.1</v>
      </c>
      <c r="L19" s="76">
        <v>1944.1</v>
      </c>
      <c r="M19" s="76">
        <v>1944.1</v>
      </c>
      <c r="N19"/>
      <c r="O19"/>
    </row>
    <row r="20" spans="2:13" ht="12.75" customHeight="1" hidden="1">
      <c r="B20" s="49" t="s">
        <v>262</v>
      </c>
      <c r="C20" s="51" t="s">
        <v>501</v>
      </c>
      <c r="D20" s="49">
        <v>880.747</v>
      </c>
      <c r="E20" s="76">
        <v>1017.6</v>
      </c>
      <c r="F20" s="76">
        <v>1175</v>
      </c>
      <c r="G20" s="76">
        <v>1195.1</v>
      </c>
      <c r="H20" s="76">
        <v>852.8</v>
      </c>
      <c r="I20" s="76">
        <v>964.2</v>
      </c>
      <c r="J20" s="76">
        <v>1045.7</v>
      </c>
      <c r="K20" s="76">
        <v>1131.8</v>
      </c>
      <c r="L20" s="76">
        <v>1131.8</v>
      </c>
      <c r="M20" s="76">
        <v>1131.8</v>
      </c>
    </row>
    <row r="21" spans="2:13" ht="16.5" customHeight="1">
      <c r="B21" s="49" t="s">
        <v>96</v>
      </c>
      <c r="C21" s="51" t="s">
        <v>97</v>
      </c>
      <c r="D21" s="76">
        <v>21.4</v>
      </c>
      <c r="E21" s="76">
        <v>17.3</v>
      </c>
      <c r="F21" s="76">
        <v>41.6</v>
      </c>
      <c r="G21" s="76">
        <v>56.7</v>
      </c>
      <c r="H21" s="76">
        <v>1084.2</v>
      </c>
      <c r="I21" s="76">
        <v>88.3</v>
      </c>
      <c r="J21" s="76">
        <v>59.7</v>
      </c>
      <c r="K21" s="76">
        <v>196.2</v>
      </c>
      <c r="L21" s="76">
        <v>94.1</v>
      </c>
      <c r="M21" s="76">
        <v>3.8</v>
      </c>
    </row>
    <row r="22" spans="2:13" ht="10.5" customHeight="1" hidden="1">
      <c r="B22" s="49" t="s">
        <v>41</v>
      </c>
      <c r="C22" s="51" t="s">
        <v>11</v>
      </c>
      <c r="D22" s="76">
        <v>773.2</v>
      </c>
      <c r="E22" s="76">
        <v>907</v>
      </c>
      <c r="F22" s="76">
        <v>1007.9</v>
      </c>
      <c r="G22" s="76">
        <v>1142.1</v>
      </c>
      <c r="H22" s="76">
        <v>583.6</v>
      </c>
      <c r="I22" s="76">
        <v>934.8</v>
      </c>
      <c r="J22" s="76">
        <v>1105.3</v>
      </c>
      <c r="K22" s="76">
        <v>1270.2</v>
      </c>
      <c r="L22" s="76">
        <v>1357</v>
      </c>
      <c r="M22" s="76">
        <v>1357</v>
      </c>
    </row>
    <row r="23" spans="2:13" ht="10.5" hidden="1">
      <c r="B23" s="49" t="s">
        <v>502</v>
      </c>
      <c r="C23" s="51" t="s">
        <v>114</v>
      </c>
      <c r="D23" s="76">
        <v>520</v>
      </c>
      <c r="E23" s="76">
        <v>728</v>
      </c>
      <c r="F23" s="76">
        <v>1280</v>
      </c>
      <c r="G23" s="76">
        <v>4000</v>
      </c>
      <c r="H23" s="76">
        <v>3515</v>
      </c>
      <c r="I23" s="76">
        <v>3050</v>
      </c>
      <c r="J23" s="76">
        <v>3780</v>
      </c>
      <c r="K23" s="76">
        <v>2097</v>
      </c>
      <c r="L23" s="76">
        <v>2666</v>
      </c>
      <c r="M23" s="76">
        <v>2666</v>
      </c>
    </row>
    <row r="24" spans="2:13" ht="10.5" hidden="1">
      <c r="B24" s="49" t="s">
        <v>503</v>
      </c>
      <c r="C24" s="51" t="s">
        <v>115</v>
      </c>
      <c r="D24" s="76">
        <v>536.9</v>
      </c>
      <c r="E24" s="76">
        <v>434.4</v>
      </c>
      <c r="F24" s="76">
        <v>613.4</v>
      </c>
      <c r="G24" s="76">
        <v>600.5</v>
      </c>
      <c r="H24" s="76">
        <v>363.4</v>
      </c>
      <c r="I24" s="76">
        <v>438.2</v>
      </c>
      <c r="J24" s="76">
        <v>383.5</v>
      </c>
      <c r="K24" s="76">
        <v>486.6</v>
      </c>
      <c r="L24" s="76">
        <v>514.9</v>
      </c>
      <c r="M24" s="76">
        <v>514.9</v>
      </c>
    </row>
    <row r="25" spans="2:13" ht="10.5" hidden="1">
      <c r="B25" s="49" t="s">
        <v>674</v>
      </c>
      <c r="C25" s="51" t="s">
        <v>116</v>
      </c>
      <c r="D25" s="76">
        <v>72.4</v>
      </c>
      <c r="E25" s="76">
        <v>187.8</v>
      </c>
      <c r="F25" s="76">
        <v>152</v>
      </c>
      <c r="G25" s="76">
        <v>170</v>
      </c>
      <c r="H25" s="76">
        <v>128.8</v>
      </c>
      <c r="I25" s="76">
        <v>138.8</v>
      </c>
      <c r="J25" s="76">
        <v>135.2</v>
      </c>
      <c r="K25" s="76">
        <v>160.5</v>
      </c>
      <c r="L25" s="76">
        <v>178.2</v>
      </c>
      <c r="M25" s="76">
        <v>178.2</v>
      </c>
    </row>
    <row r="26" spans="2:13" ht="10.5" hidden="1">
      <c r="B26" s="49" t="s">
        <v>111</v>
      </c>
      <c r="C26" s="51" t="s">
        <v>117</v>
      </c>
      <c r="D26" s="76">
        <v>648</v>
      </c>
      <c r="E26" s="76">
        <v>190</v>
      </c>
      <c r="F26" s="76">
        <v>1833</v>
      </c>
      <c r="G26" s="76">
        <v>2395</v>
      </c>
      <c r="H26" s="76">
        <v>2753</v>
      </c>
      <c r="I26" s="76">
        <v>3619</v>
      </c>
      <c r="J26" s="252">
        <v>3550</v>
      </c>
      <c r="K26" s="252">
        <v>1967</v>
      </c>
      <c r="L26" s="252">
        <v>3290</v>
      </c>
      <c r="M26" s="252">
        <v>3290</v>
      </c>
    </row>
    <row r="27" spans="2:13" ht="10.5" hidden="1">
      <c r="B27" s="49" t="s">
        <v>112</v>
      </c>
      <c r="C27" s="51" t="s">
        <v>118</v>
      </c>
      <c r="D27" s="76">
        <v>3348.4</v>
      </c>
      <c r="E27" s="76">
        <v>2926.5</v>
      </c>
      <c r="F27" s="76">
        <v>4520</v>
      </c>
      <c r="G27" s="76">
        <v>3283.9</v>
      </c>
      <c r="H27" s="76">
        <v>4015.1</v>
      </c>
      <c r="I27" s="76">
        <v>4020.2</v>
      </c>
      <c r="J27" s="76">
        <v>3508.3</v>
      </c>
      <c r="K27" s="76">
        <v>3784.5</v>
      </c>
      <c r="L27" s="76">
        <v>3947</v>
      </c>
      <c r="M27" s="76">
        <v>3947</v>
      </c>
    </row>
    <row r="28" spans="2:13" ht="10.5" hidden="1">
      <c r="B28" s="49" t="s">
        <v>113</v>
      </c>
      <c r="C28" s="51" t="s">
        <v>342</v>
      </c>
      <c r="D28" s="76">
        <v>478.9</v>
      </c>
      <c r="E28" s="76">
        <v>1255.4</v>
      </c>
      <c r="F28" s="76">
        <v>1120</v>
      </c>
      <c r="G28" s="76">
        <v>1103.8</v>
      </c>
      <c r="H28" s="76">
        <v>1247.5</v>
      </c>
      <c r="I28" s="76">
        <v>1245.5</v>
      </c>
      <c r="J28" s="76">
        <v>1346.9</v>
      </c>
      <c r="K28" s="76">
        <v>1406.3</v>
      </c>
      <c r="L28" s="76">
        <v>1341.8</v>
      </c>
      <c r="M28" s="76">
        <v>1341.8</v>
      </c>
    </row>
    <row r="29" spans="2:13" ht="10.5" hidden="1">
      <c r="B29" s="49" t="s">
        <v>635</v>
      </c>
      <c r="C29" s="51"/>
      <c r="D29" s="76">
        <v>69.9</v>
      </c>
      <c r="E29" s="76">
        <v>55</v>
      </c>
      <c r="F29" s="76">
        <v>80.9</v>
      </c>
      <c r="G29" s="76">
        <v>53.5</v>
      </c>
      <c r="H29" s="76">
        <v>84.7</v>
      </c>
      <c r="I29" s="76">
        <v>85.1</v>
      </c>
      <c r="J29" s="76">
        <v>82.5</v>
      </c>
      <c r="K29" s="76">
        <v>75.4</v>
      </c>
      <c r="L29" s="76">
        <v>81.3</v>
      </c>
      <c r="M29" s="76">
        <v>81.3</v>
      </c>
    </row>
    <row r="30" spans="2:13" ht="21">
      <c r="B30" s="221" t="s">
        <v>85</v>
      </c>
      <c r="C30" s="222" t="s">
        <v>86</v>
      </c>
      <c r="D30" s="76">
        <v>948.2</v>
      </c>
      <c r="E30" s="76">
        <v>1717.1</v>
      </c>
      <c r="F30" s="76">
        <v>3319.4</v>
      </c>
      <c r="G30" s="76">
        <v>4027.0000000000005</v>
      </c>
      <c r="H30" s="76">
        <v>4255.1</v>
      </c>
      <c r="I30" s="76">
        <v>4610.6</v>
      </c>
      <c r="J30" s="76">
        <v>5111.6</v>
      </c>
      <c r="K30" s="76">
        <v>5054.3</v>
      </c>
      <c r="L30" s="76">
        <v>5181.3</v>
      </c>
      <c r="M30" s="76">
        <v>1043.1</v>
      </c>
    </row>
    <row r="31" spans="2:13" ht="21">
      <c r="B31" s="223" t="s">
        <v>87</v>
      </c>
      <c r="C31" s="222" t="s">
        <v>99</v>
      </c>
      <c r="D31" s="76">
        <v>337.2</v>
      </c>
      <c r="E31" s="76">
        <v>1557.1</v>
      </c>
      <c r="F31" s="76">
        <v>2019.4</v>
      </c>
      <c r="G31" s="76">
        <v>2400.666580511111</v>
      </c>
      <c r="H31" s="76">
        <v>2476.3</v>
      </c>
      <c r="I31" s="76">
        <v>1675.7</v>
      </c>
      <c r="J31" s="76">
        <v>1643.4</v>
      </c>
      <c r="K31" s="76">
        <v>1615.5</v>
      </c>
      <c r="L31" s="76">
        <v>1692.4</v>
      </c>
      <c r="M31" s="76">
        <v>386.2</v>
      </c>
    </row>
    <row r="32" spans="2:13" ht="21" hidden="1">
      <c r="B32" s="223" t="s">
        <v>73</v>
      </c>
      <c r="C32" s="222" t="s">
        <v>74</v>
      </c>
      <c r="D32" s="76">
        <v>1013.1</v>
      </c>
      <c r="E32" s="76">
        <v>13330.3</v>
      </c>
      <c r="F32" s="76">
        <v>5134.4</v>
      </c>
      <c r="G32" s="76">
        <v>3620.7</v>
      </c>
      <c r="H32" s="76">
        <v>4691.4</v>
      </c>
      <c r="I32" s="76">
        <v>10058.7</v>
      </c>
      <c r="J32" s="76">
        <v>10064.8</v>
      </c>
      <c r="K32" s="76">
        <v>24552.1</v>
      </c>
      <c r="L32" s="76">
        <v>31785.2</v>
      </c>
      <c r="M32" s="76">
        <v>31785.2</v>
      </c>
    </row>
    <row r="33" spans="2:13" ht="10.5" hidden="1">
      <c r="B33" s="49" t="s">
        <v>213</v>
      </c>
      <c r="C33" s="51" t="s">
        <v>507</v>
      </c>
      <c r="D33" s="49">
        <v>132.5</v>
      </c>
      <c r="E33" s="49">
        <v>182.9</v>
      </c>
      <c r="F33" s="49">
        <v>361.1</v>
      </c>
      <c r="G33" s="76">
        <v>248</v>
      </c>
      <c r="H33" s="76">
        <v>247.8</v>
      </c>
      <c r="I33" s="76">
        <v>388.6</v>
      </c>
      <c r="J33" s="76">
        <v>583.4</v>
      </c>
      <c r="K33" s="76">
        <v>862.5</v>
      </c>
      <c r="L33" s="76">
        <v>716.6</v>
      </c>
      <c r="M33" s="76">
        <v>716.6</v>
      </c>
    </row>
    <row r="34" spans="2:13" ht="10.5" hidden="1">
      <c r="B34" s="49" t="s">
        <v>506</v>
      </c>
      <c r="C34" s="51" t="s">
        <v>508</v>
      </c>
      <c r="D34" s="76">
        <v>499.3</v>
      </c>
      <c r="E34" s="76">
        <v>504.9</v>
      </c>
      <c r="F34" s="76">
        <v>323.6</v>
      </c>
      <c r="G34" s="76">
        <v>219.9</v>
      </c>
      <c r="H34" s="76">
        <v>216.8</v>
      </c>
      <c r="I34" s="76">
        <v>236.1</v>
      </c>
      <c r="J34" s="76">
        <v>273.8</v>
      </c>
      <c r="K34" s="76">
        <v>280.8</v>
      </c>
      <c r="L34" s="76">
        <v>302.5</v>
      </c>
      <c r="M34" s="76">
        <v>302.5</v>
      </c>
    </row>
    <row r="35" spans="2:13" ht="24" customHeight="1">
      <c r="B35" s="224" t="s">
        <v>282</v>
      </c>
      <c r="C35" s="225" t="s">
        <v>283</v>
      </c>
      <c r="D35" s="49">
        <v>1165</v>
      </c>
      <c r="E35" s="76">
        <v>1170</v>
      </c>
      <c r="F35" s="76">
        <v>1267</v>
      </c>
      <c r="G35" s="76">
        <v>1440.2</v>
      </c>
      <c r="H35" s="76">
        <v>1257.12</v>
      </c>
      <c r="I35" s="76">
        <v>1396.4</v>
      </c>
      <c r="J35" s="76">
        <v>1392</v>
      </c>
      <c r="K35" s="76">
        <v>1659.3</v>
      </c>
      <c r="L35" s="76">
        <v>1910</v>
      </c>
      <c r="M35" s="76">
        <v>1947</v>
      </c>
    </row>
    <row r="36" spans="2:13" ht="13.5" customHeight="1">
      <c r="B36" s="224" t="s">
        <v>650</v>
      </c>
      <c r="C36" s="225" t="s">
        <v>649</v>
      </c>
      <c r="D36" s="205">
        <v>1556</v>
      </c>
      <c r="E36" s="205">
        <v>1742</v>
      </c>
      <c r="F36" s="205">
        <v>1989</v>
      </c>
      <c r="G36" s="205">
        <v>2049</v>
      </c>
      <c r="H36" s="229">
        <v>1950</v>
      </c>
      <c r="I36" s="93">
        <v>2013</v>
      </c>
      <c r="J36" s="93">
        <v>1985</v>
      </c>
      <c r="K36" s="93">
        <v>2115</v>
      </c>
      <c r="L36" s="93">
        <v>2180</v>
      </c>
      <c r="M36" s="93">
        <v>352</v>
      </c>
    </row>
    <row r="37" spans="2:14" ht="13.5" customHeight="1">
      <c r="B37" s="95" t="s">
        <v>284</v>
      </c>
      <c r="C37" s="187" t="s">
        <v>285</v>
      </c>
      <c r="D37" s="121">
        <v>618</v>
      </c>
      <c r="E37" s="121">
        <v>939</v>
      </c>
      <c r="F37" s="121">
        <v>825</v>
      </c>
      <c r="G37" s="121">
        <v>564</v>
      </c>
      <c r="H37" s="121">
        <v>627</v>
      </c>
      <c r="I37" s="121">
        <v>1076</v>
      </c>
      <c r="J37" s="121">
        <v>760</v>
      </c>
      <c r="K37" s="121">
        <v>748</v>
      </c>
      <c r="L37" s="121">
        <v>537</v>
      </c>
      <c r="M37" s="121">
        <v>79</v>
      </c>
      <c r="N37"/>
    </row>
    <row r="38" spans="2:14" ht="13.5" customHeight="1">
      <c r="B38" s="50" t="s">
        <v>286</v>
      </c>
      <c r="C38" s="186" t="s">
        <v>287</v>
      </c>
      <c r="D38" s="50">
        <v>398</v>
      </c>
      <c r="E38" s="50">
        <v>486</v>
      </c>
      <c r="F38" s="50">
        <v>526</v>
      </c>
      <c r="G38" s="50">
        <v>431</v>
      </c>
      <c r="H38" s="50">
        <v>458</v>
      </c>
      <c r="I38" s="50">
        <v>385</v>
      </c>
      <c r="J38" s="50">
        <v>418</v>
      </c>
      <c r="K38" s="50">
        <v>437</v>
      </c>
      <c r="L38" s="50">
        <v>469</v>
      </c>
      <c r="M38" s="50">
        <v>92</v>
      </c>
      <c r="N38"/>
    </row>
    <row r="39" spans="2:14" ht="8.25" customHeight="1">
      <c r="B39" s="96"/>
      <c r="C39" s="96"/>
      <c r="D39" s="96"/>
      <c r="E39" s="96"/>
      <c r="F39" s="96"/>
      <c r="G39" s="96"/>
      <c r="H39" s="96"/>
      <c r="I39" s="96"/>
      <c r="J39" s="96"/>
      <c r="K39"/>
      <c r="L39"/>
      <c r="M39"/>
      <c r="N39"/>
    </row>
    <row r="40" spans="2:14" ht="12.75">
      <c r="B40" s="138" t="s">
        <v>75</v>
      </c>
      <c r="C40" s="138"/>
      <c r="D40" s="96"/>
      <c r="E40" s="96"/>
      <c r="F40" s="96"/>
      <c r="G40" s="96"/>
      <c r="H40" s="96"/>
      <c r="I40" s="96"/>
      <c r="J40" s="96"/>
      <c r="K40"/>
      <c r="L40"/>
      <c r="M40"/>
      <c r="N40"/>
    </row>
    <row r="41" spans="2:14" ht="12.75">
      <c r="B41" s="138" t="s">
        <v>54</v>
      </c>
      <c r="C41" s="138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38"/>
      <c r="C42" s="13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38" t="s">
        <v>76</v>
      </c>
      <c r="C43" s="13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38" t="s">
        <v>77</v>
      </c>
      <c r="C44" s="13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38"/>
      <c r="C45" s="138"/>
    </row>
    <row r="46" spans="2:14" ht="12" customHeight="1">
      <c r="B46"/>
      <c r="C46" s="253" t="s">
        <v>821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38"/>
      <c r="E48" s="138"/>
      <c r="F48" s="138"/>
      <c r="G48" s="138"/>
      <c r="H48" s="138"/>
      <c r="I48" s="138"/>
      <c r="J48" s="138"/>
      <c r="K48"/>
      <c r="L48"/>
      <c r="M48"/>
      <c r="N48"/>
    </row>
    <row r="49" spans="2:14" ht="12" customHeight="1">
      <c r="B49"/>
      <c r="C49"/>
      <c r="D49" s="138"/>
      <c r="E49" s="138"/>
      <c r="F49" s="138"/>
      <c r="G49" s="138"/>
      <c r="H49" s="138"/>
      <c r="I49" s="138"/>
      <c r="J49" s="138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38"/>
      <c r="E57" s="138"/>
      <c r="F57" s="138"/>
      <c r="G57" s="138"/>
      <c r="H57" s="138"/>
      <c r="I57" s="138"/>
      <c r="J57" s="138"/>
    </row>
    <row r="58" spans="2:10" ht="12.75">
      <c r="B58"/>
      <c r="C58"/>
      <c r="D58" s="138"/>
      <c r="E58" s="138"/>
      <c r="F58" s="138"/>
      <c r="G58" s="138"/>
      <c r="H58" s="138"/>
      <c r="I58" s="138"/>
      <c r="J58" s="138"/>
    </row>
    <row r="59" spans="2:10" ht="12.75">
      <c r="B59"/>
      <c r="C59"/>
      <c r="D59" s="138"/>
      <c r="E59" s="138"/>
      <c r="F59" s="138"/>
      <c r="G59" s="138"/>
      <c r="H59" s="138"/>
      <c r="I59" s="138"/>
      <c r="J59" s="138"/>
    </row>
    <row r="61" spans="4:6" ht="10.5">
      <c r="D61" s="138"/>
      <c r="E61" s="138"/>
      <c r="F61" s="138"/>
    </row>
    <row r="62" spans="2:10" ht="12.75">
      <c r="B62"/>
      <c r="C62"/>
      <c r="D62" s="138"/>
      <c r="E62" s="138"/>
      <c r="F62" s="138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483</v>
      </c>
      <c r="S1" s="22"/>
      <c r="T1" s="22"/>
      <c r="U1" s="22"/>
      <c r="V1" s="22" t="s">
        <v>110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439" t="s">
        <v>481</v>
      </c>
      <c r="E2" s="439"/>
      <c r="M2" s="1" t="s">
        <v>428</v>
      </c>
      <c r="S2" s="22"/>
      <c r="T2" s="22"/>
      <c r="U2" s="22"/>
      <c r="V2" s="22" t="s">
        <v>119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439" t="s">
        <v>482</v>
      </c>
      <c r="E3" s="439"/>
      <c r="K3" s="1" t="s">
        <v>406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427</v>
      </c>
      <c r="K4" s="2"/>
      <c r="L4" s="3" t="s">
        <v>380</v>
      </c>
      <c r="M4" s="7" t="s">
        <v>451</v>
      </c>
      <c r="N4" s="2" t="s">
        <v>452</v>
      </c>
      <c r="O4" s="2" t="s">
        <v>453</v>
      </c>
      <c r="P4" s="3" t="s">
        <v>424</v>
      </c>
      <c r="S4" s="34"/>
      <c r="T4" s="40" t="s">
        <v>425</v>
      </c>
      <c r="U4" s="41"/>
      <c r="V4" s="42"/>
      <c r="W4" s="42"/>
      <c r="X4" s="42" t="s">
        <v>230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120</v>
      </c>
      <c r="K5" s="8" t="s">
        <v>372</v>
      </c>
      <c r="L5" s="9" t="s">
        <v>373</v>
      </c>
      <c r="M5" s="12" t="s">
        <v>374</v>
      </c>
      <c r="N5" s="6" t="s">
        <v>584</v>
      </c>
      <c r="O5" s="6" t="s">
        <v>585</v>
      </c>
      <c r="P5" s="9" t="s">
        <v>586</v>
      </c>
      <c r="S5" s="43" t="s">
        <v>372</v>
      </c>
      <c r="T5" s="36" t="s">
        <v>587</v>
      </c>
      <c r="U5" s="43" t="s">
        <v>588</v>
      </c>
      <c r="V5" s="36" t="s">
        <v>589</v>
      </c>
      <c r="W5" s="36" t="s">
        <v>425</v>
      </c>
      <c r="X5" s="36" t="s">
        <v>590</v>
      </c>
      <c r="Y5" s="36" t="s">
        <v>591</v>
      </c>
      <c r="Z5" s="36" t="s">
        <v>45</v>
      </c>
      <c r="AA5" s="36" t="s">
        <v>46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363</v>
      </c>
      <c r="AN5" s="34" t="s">
        <v>596</v>
      </c>
      <c r="AO5" s="34" t="s">
        <v>104</v>
      </c>
      <c r="AP5" s="48"/>
    </row>
    <row r="6" spans="2:42" ht="12.75">
      <c r="B6" s="1" t="s">
        <v>490</v>
      </c>
      <c r="K6" s="6" t="s">
        <v>193</v>
      </c>
      <c r="L6" s="9" t="s">
        <v>194</v>
      </c>
      <c r="M6" s="12" t="s">
        <v>368</v>
      </c>
      <c r="N6" s="6" t="s">
        <v>348</v>
      </c>
      <c r="O6" s="6" t="s">
        <v>349</v>
      </c>
      <c r="P6" s="9" t="s">
        <v>350</v>
      </c>
      <c r="S6" s="36" t="s">
        <v>193</v>
      </c>
      <c r="T6" s="36" t="s">
        <v>608</v>
      </c>
      <c r="U6" s="43" t="s">
        <v>609</v>
      </c>
      <c r="V6" s="36" t="s">
        <v>610</v>
      </c>
      <c r="W6" s="36" t="s">
        <v>611</v>
      </c>
      <c r="X6" s="36" t="s">
        <v>612</v>
      </c>
      <c r="Y6" s="36" t="s">
        <v>613</v>
      </c>
      <c r="Z6" s="36" t="s">
        <v>614</v>
      </c>
      <c r="AA6" s="36" t="s">
        <v>615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364</v>
      </c>
      <c r="AN6" s="36" t="s">
        <v>597</v>
      </c>
      <c r="AO6" s="36" t="s">
        <v>105</v>
      </c>
      <c r="AP6" s="48"/>
    </row>
    <row r="7" spans="2:42" ht="12.75">
      <c r="B7" s="2"/>
      <c r="C7" s="3" t="s">
        <v>121</v>
      </c>
      <c r="D7" s="4" t="s">
        <v>157</v>
      </c>
      <c r="E7" s="3" t="s">
        <v>158</v>
      </c>
      <c r="F7" s="5" t="s">
        <v>526</v>
      </c>
      <c r="G7" s="3" t="s">
        <v>527</v>
      </c>
      <c r="H7" s="6"/>
      <c r="K7" s="13"/>
      <c r="L7" s="14"/>
      <c r="M7" s="17"/>
      <c r="N7" s="13"/>
      <c r="O7" s="13"/>
      <c r="P7" s="14" t="s">
        <v>208</v>
      </c>
      <c r="S7" s="36"/>
      <c r="T7" s="36" t="s">
        <v>209</v>
      </c>
      <c r="U7" s="43" t="s">
        <v>210</v>
      </c>
      <c r="V7" s="36" t="s">
        <v>211</v>
      </c>
      <c r="W7" s="36" t="s">
        <v>62</v>
      </c>
      <c r="X7" s="36" t="s">
        <v>63</v>
      </c>
      <c r="Y7" s="36" t="s">
        <v>64</v>
      </c>
      <c r="Z7" s="36" t="s">
        <v>65</v>
      </c>
      <c r="AA7" s="36" t="s">
        <v>66</v>
      </c>
      <c r="AB7" s="36" t="s">
        <v>67</v>
      </c>
      <c r="AC7" s="36" t="s">
        <v>435</v>
      </c>
      <c r="AD7" s="36" t="s">
        <v>510</v>
      </c>
      <c r="AE7" s="36" t="s">
        <v>436</v>
      </c>
      <c r="AF7" s="36" t="s">
        <v>437</v>
      </c>
      <c r="AG7" s="36" t="s">
        <v>438</v>
      </c>
      <c r="AH7" s="36" t="s">
        <v>439</v>
      </c>
      <c r="AI7" s="35" t="s">
        <v>440</v>
      </c>
      <c r="AJ7" s="35" t="s">
        <v>20</v>
      </c>
      <c r="AK7" s="35" t="s">
        <v>576</v>
      </c>
      <c r="AL7" s="35" t="s">
        <v>577</v>
      </c>
      <c r="AM7" s="35" t="s">
        <v>365</v>
      </c>
      <c r="AN7" s="36" t="s">
        <v>598</v>
      </c>
      <c r="AO7" s="36"/>
      <c r="AP7" s="48"/>
    </row>
    <row r="8" spans="2:42" ht="12.75">
      <c r="B8" s="8" t="s">
        <v>231</v>
      </c>
      <c r="C8" s="9" t="s">
        <v>232</v>
      </c>
      <c r="D8" s="10" t="s">
        <v>100</v>
      </c>
      <c r="E8" s="9" t="s">
        <v>606</v>
      </c>
      <c r="F8" s="11" t="s">
        <v>607</v>
      </c>
      <c r="G8" s="9" t="s">
        <v>371</v>
      </c>
      <c r="H8" s="6"/>
      <c r="K8" s="2" t="s">
        <v>131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122</v>
      </c>
      <c r="U8" s="36" t="s">
        <v>171</v>
      </c>
      <c r="V8" s="36"/>
      <c r="W8" s="36" t="s">
        <v>328</v>
      </c>
      <c r="X8" s="36" t="s">
        <v>329</v>
      </c>
      <c r="Y8" s="36" t="s">
        <v>303</v>
      </c>
      <c r="Z8" s="36" t="s">
        <v>306</v>
      </c>
      <c r="AA8" s="36" t="s">
        <v>307</v>
      </c>
      <c r="AB8" s="36" t="s">
        <v>308</v>
      </c>
      <c r="AC8" s="36" t="s">
        <v>309</v>
      </c>
      <c r="AD8" s="44" t="s">
        <v>511</v>
      </c>
      <c r="AE8" s="36" t="s">
        <v>310</v>
      </c>
      <c r="AF8" s="36" t="s">
        <v>311</v>
      </c>
      <c r="AG8" s="36" t="s">
        <v>312</v>
      </c>
      <c r="AH8" s="36"/>
      <c r="AI8" s="35" t="s">
        <v>313</v>
      </c>
      <c r="AJ8" s="35" t="s">
        <v>21</v>
      </c>
      <c r="AK8" s="35"/>
      <c r="AL8" s="35" t="s">
        <v>578</v>
      </c>
      <c r="AM8" s="35" t="s">
        <v>366</v>
      </c>
      <c r="AN8" s="36" t="s">
        <v>70</v>
      </c>
      <c r="AO8" s="36"/>
      <c r="AP8" s="48"/>
    </row>
    <row r="9" spans="2:42" ht="12.75">
      <c r="B9" s="6"/>
      <c r="C9" s="9"/>
      <c r="D9" s="10" t="s">
        <v>603</v>
      </c>
      <c r="E9" s="9" t="s">
        <v>631</v>
      </c>
      <c r="F9" s="11" t="s">
        <v>632</v>
      </c>
      <c r="G9" s="9" t="s">
        <v>399</v>
      </c>
      <c r="H9" s="6"/>
      <c r="K9" s="6" t="s">
        <v>315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316</v>
      </c>
      <c r="U9" s="36"/>
      <c r="V9" s="36"/>
      <c r="W9" s="36"/>
      <c r="X9" s="36"/>
      <c r="Y9" s="36" t="s">
        <v>317</v>
      </c>
      <c r="Z9" s="36"/>
      <c r="AA9" s="36" t="s">
        <v>318</v>
      </c>
      <c r="AB9" s="36" t="s">
        <v>319</v>
      </c>
      <c r="AC9" s="36" t="s">
        <v>320</v>
      </c>
      <c r="AD9" s="36" t="s">
        <v>512</v>
      </c>
      <c r="AE9" s="36" t="s">
        <v>321</v>
      </c>
      <c r="AF9" s="36"/>
      <c r="AG9" s="36" t="s">
        <v>294</v>
      </c>
      <c r="AH9" s="36"/>
      <c r="AI9" s="35" t="s">
        <v>322</v>
      </c>
      <c r="AJ9" s="35" t="s">
        <v>71</v>
      </c>
      <c r="AK9" s="35"/>
      <c r="AL9" s="35" t="s">
        <v>579</v>
      </c>
      <c r="AM9" s="35" t="s">
        <v>367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5</v>
      </c>
      <c r="G10" s="14" t="s">
        <v>207</v>
      </c>
      <c r="H10" s="6"/>
      <c r="K10" s="6" t="s">
        <v>324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325</v>
      </c>
      <c r="U10" s="38"/>
      <c r="V10" s="38"/>
      <c r="W10" s="38"/>
      <c r="X10" s="38"/>
      <c r="Y10" s="38" t="s">
        <v>326</v>
      </c>
      <c r="Z10" s="38"/>
      <c r="AA10" s="38" t="s">
        <v>327</v>
      </c>
      <c r="AB10" s="38"/>
      <c r="AC10" s="38"/>
      <c r="AD10" s="38" t="s">
        <v>575</v>
      </c>
      <c r="AE10" s="38"/>
      <c r="AF10" s="38"/>
      <c r="AG10" s="38"/>
      <c r="AH10" s="38"/>
      <c r="AI10" s="37"/>
      <c r="AJ10" s="37" t="s">
        <v>72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130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379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131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314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37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315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323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497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324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378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215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379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414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101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83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415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42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497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454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304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215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300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7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101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301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159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605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534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565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304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498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386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40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375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572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341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376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594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565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377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621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386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411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216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572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412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102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594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413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43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293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305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621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407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84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216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408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430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102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566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43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277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305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519</v>
      </c>
      <c r="K33" s="20" t="s">
        <v>109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84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439" t="s">
        <v>520</v>
      </c>
      <c r="F34" s="441"/>
      <c r="G34" s="441"/>
      <c r="H34" s="441"/>
      <c r="K34" s="20" t="s">
        <v>595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430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580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566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12</v>
      </c>
      <c r="S36" s="35" t="s">
        <v>277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405</v>
      </c>
      <c r="S37" s="35" t="s">
        <v>109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595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440">
        <v>40</v>
      </c>
      <c r="B39" s="440"/>
      <c r="C39" s="440"/>
      <c r="D39" s="440"/>
      <c r="E39" s="440"/>
      <c r="F39" s="440"/>
      <c r="G39" s="440"/>
      <c r="H39" s="440"/>
      <c r="I39" s="440"/>
      <c r="K39" s="440">
        <v>42</v>
      </c>
      <c r="L39" s="440"/>
      <c r="M39" s="440"/>
      <c r="N39" s="440"/>
      <c r="O39" s="440"/>
      <c r="P39" s="440"/>
      <c r="AC39" s="1">
        <v>45</v>
      </c>
    </row>
    <row r="40" ht="12.75">
      <c r="AC40" s="1" t="s">
        <v>406</v>
      </c>
    </row>
    <row r="41" spans="37:41" ht="12.75">
      <c r="AK41" s="1" t="s">
        <v>406</v>
      </c>
      <c r="AM41" s="1" t="s">
        <v>406</v>
      </c>
      <c r="AO41" s="1" t="s">
        <v>406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.00390625" style="256" customWidth="1"/>
    <col min="2" max="2" width="7.25390625" style="256" customWidth="1"/>
    <col min="3" max="3" width="8.75390625" style="256" customWidth="1"/>
    <col min="4" max="4" width="7.875" style="256" customWidth="1"/>
    <col min="5" max="5" width="11.75390625" style="256" customWidth="1"/>
    <col min="6" max="6" width="14.75390625" style="256" customWidth="1"/>
    <col min="7" max="7" width="10.375" style="256" customWidth="1"/>
    <col min="8" max="8" width="9.125" style="256" customWidth="1"/>
    <col min="9" max="9" width="5.00390625" style="256" customWidth="1"/>
    <col min="10" max="10" width="27.25390625" style="256" customWidth="1"/>
    <col min="11" max="11" width="9.00390625" style="256" customWidth="1"/>
    <col min="12" max="12" width="8.375" style="256" customWidth="1"/>
    <col min="13" max="13" width="16.00390625" style="256" customWidth="1"/>
    <col min="14" max="14" width="9.125" style="256" customWidth="1"/>
    <col min="15" max="15" width="44.75390625" style="256" customWidth="1"/>
    <col min="16" max="16" width="34.75390625" style="256" customWidth="1"/>
    <col min="17" max="19" width="9.125" style="256" customWidth="1"/>
    <col min="20" max="20" width="4.00390625" style="256" customWidth="1"/>
    <col min="21" max="21" width="13.00390625" style="256" customWidth="1"/>
    <col min="22" max="23" width="11.875" style="256" customWidth="1"/>
    <col min="24" max="24" width="14.375" style="337" customWidth="1"/>
    <col min="25" max="29" width="9.125" style="256" customWidth="1"/>
    <col min="30" max="30" width="25.375" style="256" customWidth="1"/>
    <col min="31" max="16384" width="9.125" style="256" customWidth="1"/>
  </cols>
  <sheetData>
    <row r="1" spans="1:35" ht="12">
      <c r="A1" s="256" t="s">
        <v>406</v>
      </c>
      <c r="D1" s="311"/>
      <c r="F1" s="312"/>
      <c r="G1" s="313" t="s">
        <v>795</v>
      </c>
      <c r="N1" s="314"/>
      <c r="O1" s="259"/>
      <c r="P1" s="461"/>
      <c r="Q1" s="259"/>
      <c r="R1" s="259"/>
      <c r="S1" s="259"/>
      <c r="T1" s="259"/>
      <c r="U1" s="259"/>
      <c r="V1" s="259"/>
      <c r="W1" s="259"/>
      <c r="X1" s="255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4:35" ht="10.5" customHeight="1">
      <c r="D2" s="315"/>
      <c r="F2" s="312"/>
      <c r="G2" s="316" t="s">
        <v>701</v>
      </c>
      <c r="O2" s="259"/>
      <c r="P2" s="321"/>
      <c r="Q2" s="259"/>
      <c r="R2" s="268"/>
      <c r="S2" s="259"/>
      <c r="T2" s="259"/>
      <c r="U2" s="259"/>
      <c r="V2" s="259"/>
      <c r="W2" s="259"/>
      <c r="X2" s="255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7:35" ht="4.5" customHeight="1">
      <c r="G3" s="318"/>
      <c r="O3" s="259"/>
      <c r="P3" s="259"/>
      <c r="Q3" s="259"/>
      <c r="R3" s="259"/>
      <c r="S3" s="259"/>
      <c r="T3" s="259"/>
      <c r="U3" s="259"/>
      <c r="V3" s="319"/>
      <c r="W3" s="259"/>
      <c r="X3" s="320"/>
      <c r="Y3" s="321"/>
      <c r="Z3" s="322"/>
      <c r="AA3" s="322"/>
      <c r="AB3" s="259"/>
      <c r="AC3" s="259"/>
      <c r="AD3" s="323"/>
      <c r="AE3" s="321"/>
      <c r="AF3" s="322"/>
      <c r="AG3" s="259"/>
      <c r="AH3" s="259"/>
      <c r="AI3" s="259"/>
    </row>
    <row r="4" spans="2:35" ht="12.75" customHeight="1">
      <c r="B4" s="313" t="s">
        <v>794</v>
      </c>
      <c r="C4" s="324"/>
      <c r="D4" s="318"/>
      <c r="E4" s="318"/>
      <c r="G4" s="325" t="s">
        <v>702</v>
      </c>
      <c r="L4" s="258"/>
      <c r="O4" s="462"/>
      <c r="P4" s="463"/>
      <c r="Q4" s="463"/>
      <c r="R4" s="463"/>
      <c r="S4" s="259"/>
      <c r="T4" s="259"/>
      <c r="U4" s="259"/>
      <c r="V4" s="259"/>
      <c r="W4" s="259"/>
      <c r="X4" s="255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ht="12.75" customHeight="1">
      <c r="A5" s="259"/>
      <c r="B5" s="326"/>
      <c r="C5" s="327"/>
      <c r="D5" s="328"/>
      <c r="E5" s="329"/>
      <c r="F5" s="330"/>
      <c r="G5" s="326"/>
      <c r="H5" s="326"/>
      <c r="I5" s="326"/>
      <c r="J5" s="369" t="s">
        <v>771</v>
      </c>
      <c r="K5" s="454" t="s">
        <v>764</v>
      </c>
      <c r="L5" s="455"/>
      <c r="M5" s="259"/>
      <c r="O5" s="322"/>
      <c r="P5" s="268"/>
      <c r="Q5" s="268"/>
      <c r="R5" s="268"/>
      <c r="S5" s="259"/>
      <c r="T5" s="259"/>
      <c r="U5" s="259"/>
      <c r="V5" s="457"/>
      <c r="W5" s="457"/>
      <c r="X5" s="458"/>
      <c r="Y5" s="458"/>
      <c r="Z5" s="458"/>
      <c r="AA5" s="458"/>
      <c r="AB5" s="259"/>
      <c r="AC5" s="259"/>
      <c r="AD5" s="259"/>
      <c r="AE5" s="458"/>
      <c r="AF5" s="458"/>
      <c r="AG5" s="255"/>
      <c r="AH5" s="259"/>
      <c r="AI5" s="259"/>
    </row>
    <row r="6" spans="1:35" ht="9" customHeight="1">
      <c r="A6" s="259"/>
      <c r="B6" s="258"/>
      <c r="C6" s="258"/>
      <c r="D6" s="258"/>
      <c r="E6" s="331"/>
      <c r="F6" s="332"/>
      <c r="G6" s="258"/>
      <c r="H6" s="258"/>
      <c r="I6" s="258"/>
      <c r="J6" s="333" t="s">
        <v>69</v>
      </c>
      <c r="K6" s="456" t="s">
        <v>623</v>
      </c>
      <c r="L6" s="456"/>
      <c r="M6" s="259"/>
      <c r="O6" s="259"/>
      <c r="P6" s="259"/>
      <c r="Q6" s="259"/>
      <c r="R6" s="259"/>
      <c r="S6" s="259"/>
      <c r="T6" s="259"/>
      <c r="U6" s="259"/>
      <c r="V6" s="457"/>
      <c r="W6" s="457"/>
      <c r="X6" s="458"/>
      <c r="Y6" s="458"/>
      <c r="Z6" s="458"/>
      <c r="AA6" s="458"/>
      <c r="AB6" s="259"/>
      <c r="AC6" s="259"/>
      <c r="AD6" s="259"/>
      <c r="AE6" s="458"/>
      <c r="AF6" s="458"/>
      <c r="AG6" s="336"/>
      <c r="AH6" s="259"/>
      <c r="AI6" s="259"/>
    </row>
    <row r="7" spans="2:35" ht="9" customHeight="1">
      <c r="B7" s="259" t="s">
        <v>793</v>
      </c>
      <c r="C7" s="259"/>
      <c r="D7" s="259"/>
      <c r="E7" s="264"/>
      <c r="F7" s="263" t="s">
        <v>55</v>
      </c>
      <c r="G7" s="259"/>
      <c r="J7" s="337">
        <v>965</v>
      </c>
      <c r="K7" s="338">
        <v>567</v>
      </c>
      <c r="L7" s="338"/>
      <c r="O7" s="259"/>
      <c r="P7" s="259"/>
      <c r="Q7" s="264"/>
      <c r="R7" s="264"/>
      <c r="S7" s="259"/>
      <c r="T7" s="259"/>
      <c r="U7" s="259"/>
      <c r="V7" s="457"/>
      <c r="W7" s="457"/>
      <c r="X7" s="458"/>
      <c r="Y7" s="259"/>
      <c r="Z7" s="259"/>
      <c r="AA7" s="458"/>
      <c r="AB7" s="264"/>
      <c r="AC7" s="259"/>
      <c r="AD7" s="259"/>
      <c r="AE7" s="259"/>
      <c r="AF7" s="259"/>
      <c r="AG7" s="255"/>
      <c r="AH7" s="259"/>
      <c r="AI7" s="259"/>
    </row>
    <row r="8" spans="2:35" ht="9">
      <c r="B8" s="265" t="s">
        <v>792</v>
      </c>
      <c r="C8" s="340"/>
      <c r="D8" s="340"/>
      <c r="E8" s="340"/>
      <c r="F8" s="341" t="s">
        <v>56</v>
      </c>
      <c r="G8" s="262"/>
      <c r="H8" s="265"/>
      <c r="I8" s="265"/>
      <c r="J8" s="342">
        <f>J9+J10+J11+J12+J13+J14+J15+J16</f>
        <v>155</v>
      </c>
      <c r="K8" s="343">
        <f>K9+K10+K11+K12+K13+K14+K15+K16</f>
        <v>76</v>
      </c>
      <c r="L8" s="344"/>
      <c r="O8" s="259"/>
      <c r="P8" s="264"/>
      <c r="Q8" s="255"/>
      <c r="R8" s="464"/>
      <c r="S8" s="464"/>
      <c r="T8" s="259"/>
      <c r="U8" s="259"/>
      <c r="V8" s="457"/>
      <c r="W8" s="457"/>
      <c r="X8" s="458"/>
      <c r="Y8" s="264"/>
      <c r="Z8" s="264"/>
      <c r="AA8" s="458"/>
      <c r="AB8" s="264"/>
      <c r="AC8" s="259"/>
      <c r="AD8" s="264"/>
      <c r="AE8" s="259"/>
      <c r="AF8" s="259"/>
      <c r="AG8" s="255"/>
      <c r="AH8" s="259"/>
      <c r="AI8" s="259"/>
    </row>
    <row r="9" spans="2:35" ht="7.5" customHeight="1">
      <c r="B9" s="256" t="s">
        <v>791</v>
      </c>
      <c r="C9" s="337"/>
      <c r="D9" s="337"/>
      <c r="E9" s="337"/>
      <c r="F9" s="263" t="s">
        <v>57</v>
      </c>
      <c r="J9" s="337"/>
      <c r="K9" s="344"/>
      <c r="L9" s="344"/>
      <c r="O9" s="259"/>
      <c r="P9" s="264"/>
      <c r="Q9" s="255"/>
      <c r="R9" s="464"/>
      <c r="S9" s="464"/>
      <c r="T9" s="259"/>
      <c r="U9" s="259"/>
      <c r="V9" s="259"/>
      <c r="W9" s="345"/>
      <c r="X9" s="255"/>
      <c r="Y9" s="259"/>
      <c r="Z9" s="259"/>
      <c r="AA9" s="346"/>
      <c r="AB9" s="255"/>
      <c r="AC9" s="259"/>
      <c r="AD9" s="259"/>
      <c r="AE9" s="259"/>
      <c r="AF9" s="259"/>
      <c r="AG9" s="255"/>
      <c r="AH9" s="259"/>
      <c r="AI9" s="259"/>
    </row>
    <row r="10" spans="2:35" ht="9">
      <c r="B10" s="256" t="s">
        <v>790</v>
      </c>
      <c r="C10" s="337"/>
      <c r="D10" s="337"/>
      <c r="E10" s="337"/>
      <c r="F10" s="263" t="s">
        <v>50</v>
      </c>
      <c r="J10" s="337"/>
      <c r="K10" s="344"/>
      <c r="L10" s="344"/>
      <c r="O10" s="259"/>
      <c r="P10" s="264"/>
      <c r="Q10" s="255"/>
      <c r="R10" s="464"/>
      <c r="S10" s="464"/>
      <c r="T10" s="259"/>
      <c r="U10" s="259"/>
      <c r="V10" s="259"/>
      <c r="W10" s="345"/>
      <c r="X10" s="255"/>
      <c r="Y10" s="259"/>
      <c r="Z10" s="259"/>
      <c r="AA10" s="346"/>
      <c r="AB10" s="255"/>
      <c r="AC10" s="259"/>
      <c r="AD10" s="264"/>
      <c r="AE10" s="259"/>
      <c r="AF10" s="259"/>
      <c r="AG10" s="255"/>
      <c r="AH10" s="259"/>
      <c r="AI10" s="259"/>
    </row>
    <row r="11" spans="2:35" ht="8.25" customHeight="1">
      <c r="B11" s="256" t="s">
        <v>789</v>
      </c>
      <c r="C11" s="337"/>
      <c r="D11" s="337"/>
      <c r="E11" s="337"/>
      <c r="F11" s="263" t="s">
        <v>199</v>
      </c>
      <c r="J11" s="337">
        <v>4</v>
      </c>
      <c r="K11" s="344"/>
      <c r="L11" s="344"/>
      <c r="O11" s="259"/>
      <c r="P11" s="264"/>
      <c r="Q11" s="255"/>
      <c r="R11" s="464"/>
      <c r="S11" s="464"/>
      <c r="T11" s="259"/>
      <c r="U11" s="259"/>
      <c r="V11" s="259"/>
      <c r="W11" s="345"/>
      <c r="X11" s="255"/>
      <c r="Y11" s="259"/>
      <c r="Z11" s="259"/>
      <c r="AA11" s="346"/>
      <c r="AB11" s="255"/>
      <c r="AC11" s="259"/>
      <c r="AD11" s="259"/>
      <c r="AE11" s="259"/>
      <c r="AF11" s="259"/>
      <c r="AG11" s="255"/>
      <c r="AH11" s="259"/>
      <c r="AI11" s="259"/>
    </row>
    <row r="12" spans="2:35" ht="8.25" customHeight="1">
      <c r="B12" s="256" t="s">
        <v>788</v>
      </c>
      <c r="C12" s="337"/>
      <c r="D12" s="337"/>
      <c r="E12" s="337"/>
      <c r="F12" s="263" t="s">
        <v>395</v>
      </c>
      <c r="J12" s="337">
        <v>26</v>
      </c>
      <c r="K12" s="344">
        <v>11</v>
      </c>
      <c r="L12" s="344"/>
      <c r="O12" s="259"/>
      <c r="P12" s="264"/>
      <c r="Q12" s="255"/>
      <c r="R12" s="464"/>
      <c r="S12" s="464"/>
      <c r="T12" s="259"/>
      <c r="U12" s="259"/>
      <c r="V12" s="259"/>
      <c r="W12" s="345"/>
      <c r="X12" s="255"/>
      <c r="Y12" s="259"/>
      <c r="Z12" s="259"/>
      <c r="AA12" s="346"/>
      <c r="AB12" s="255"/>
      <c r="AC12" s="259"/>
      <c r="AD12" s="264"/>
      <c r="AE12" s="259"/>
      <c r="AF12" s="259"/>
      <c r="AG12" s="255"/>
      <c r="AH12" s="259"/>
      <c r="AI12" s="259"/>
    </row>
    <row r="13" spans="2:35" ht="8.25" customHeight="1">
      <c r="B13" s="256" t="s">
        <v>787</v>
      </c>
      <c r="C13" s="337"/>
      <c r="D13" s="337"/>
      <c r="E13" s="337"/>
      <c r="F13" s="263" t="s">
        <v>431</v>
      </c>
      <c r="J13" s="337">
        <v>9</v>
      </c>
      <c r="K13" s="344"/>
      <c r="L13" s="344"/>
      <c r="O13" s="259"/>
      <c r="P13" s="264"/>
      <c r="Q13" s="255"/>
      <c r="R13" s="464"/>
      <c r="S13" s="464"/>
      <c r="T13" s="259"/>
      <c r="U13" s="259"/>
      <c r="V13" s="259"/>
      <c r="W13" s="345"/>
      <c r="X13" s="255"/>
      <c r="Y13" s="259"/>
      <c r="Z13" s="259"/>
      <c r="AA13" s="346"/>
      <c r="AB13" s="255"/>
      <c r="AC13" s="259"/>
      <c r="AD13" s="259"/>
      <c r="AE13" s="259"/>
      <c r="AF13" s="259"/>
      <c r="AG13" s="255"/>
      <c r="AH13" s="259"/>
      <c r="AI13" s="259"/>
    </row>
    <row r="14" spans="2:35" ht="18" customHeight="1">
      <c r="B14" s="442" t="s">
        <v>786</v>
      </c>
      <c r="C14" s="443"/>
      <c r="D14" s="443"/>
      <c r="E14" s="443"/>
      <c r="F14" s="263" t="s">
        <v>401</v>
      </c>
      <c r="J14" s="337">
        <v>18</v>
      </c>
      <c r="K14" s="344">
        <v>11</v>
      </c>
      <c r="L14" s="344"/>
      <c r="O14" s="259"/>
      <c r="P14" s="264"/>
      <c r="Q14" s="255"/>
      <c r="R14" s="255"/>
      <c r="S14" s="255"/>
      <c r="T14" s="259"/>
      <c r="U14" s="259"/>
      <c r="V14" s="259"/>
      <c r="W14" s="345"/>
      <c r="X14" s="255"/>
      <c r="Y14" s="259"/>
      <c r="Z14" s="259"/>
      <c r="AA14" s="346"/>
      <c r="AB14" s="255"/>
      <c r="AC14" s="259"/>
      <c r="AD14" s="259"/>
      <c r="AE14" s="259"/>
      <c r="AF14" s="259"/>
      <c r="AG14" s="255"/>
      <c r="AH14" s="259"/>
      <c r="AI14" s="259"/>
    </row>
    <row r="15" spans="2:35" ht="8.25" customHeight="1">
      <c r="B15" s="256" t="s">
        <v>785</v>
      </c>
      <c r="D15" s="263"/>
      <c r="E15" s="337"/>
      <c r="F15" s="263" t="s">
        <v>82</v>
      </c>
      <c r="J15" s="337">
        <v>57</v>
      </c>
      <c r="K15" s="344">
        <v>30</v>
      </c>
      <c r="L15" s="344"/>
      <c r="O15" s="259"/>
      <c r="P15" s="264"/>
      <c r="Q15" s="255"/>
      <c r="R15" s="464"/>
      <c r="S15" s="464"/>
      <c r="T15" s="259"/>
      <c r="U15" s="259"/>
      <c r="V15" s="259"/>
      <c r="W15" s="345"/>
      <c r="X15" s="255"/>
      <c r="Y15" s="259"/>
      <c r="Z15" s="259"/>
      <c r="AA15" s="346"/>
      <c r="AB15" s="255"/>
      <c r="AC15" s="259"/>
      <c r="AD15" s="259"/>
      <c r="AE15" s="259"/>
      <c r="AF15" s="259"/>
      <c r="AG15" s="255"/>
      <c r="AH15" s="259"/>
      <c r="AI15" s="259"/>
    </row>
    <row r="16" spans="2:35" ht="7.5" customHeight="1">
      <c r="B16" s="256" t="s">
        <v>784</v>
      </c>
      <c r="D16" s="263"/>
      <c r="E16" s="337"/>
      <c r="F16" s="263" t="s">
        <v>281</v>
      </c>
      <c r="J16" s="337">
        <v>41</v>
      </c>
      <c r="K16" s="344">
        <v>24</v>
      </c>
      <c r="L16" s="344"/>
      <c r="O16" s="259"/>
      <c r="P16" s="264"/>
      <c r="Q16" s="255"/>
      <c r="R16" s="464"/>
      <c r="S16" s="464"/>
      <c r="T16" s="259"/>
      <c r="U16" s="259"/>
      <c r="V16" s="259"/>
      <c r="W16" s="345"/>
      <c r="X16" s="255"/>
      <c r="Y16" s="259"/>
      <c r="Z16" s="259"/>
      <c r="AA16" s="346"/>
      <c r="AB16" s="255"/>
      <c r="AC16" s="259"/>
      <c r="AD16" s="264"/>
      <c r="AE16" s="259"/>
      <c r="AF16" s="259"/>
      <c r="AG16" s="255"/>
      <c r="AH16" s="259"/>
      <c r="AI16" s="259"/>
    </row>
    <row r="17" spans="2:35" ht="9" customHeight="1">
      <c r="B17" s="265" t="s">
        <v>720</v>
      </c>
      <c r="C17" s="265"/>
      <c r="D17" s="341"/>
      <c r="E17" s="342"/>
      <c r="F17" s="263"/>
      <c r="J17" s="337">
        <v>402</v>
      </c>
      <c r="K17" s="344">
        <v>272</v>
      </c>
      <c r="L17" s="344"/>
      <c r="O17" s="259"/>
      <c r="P17" s="264"/>
      <c r="Q17" s="255"/>
      <c r="R17" s="255"/>
      <c r="S17" s="255"/>
      <c r="T17" s="259"/>
      <c r="U17" s="259"/>
      <c r="V17" s="259"/>
      <c r="W17" s="345"/>
      <c r="X17" s="255"/>
      <c r="Y17" s="259"/>
      <c r="Z17" s="259"/>
      <c r="AA17" s="346"/>
      <c r="AB17" s="255"/>
      <c r="AC17" s="259"/>
      <c r="AD17" s="264"/>
      <c r="AE17" s="259"/>
      <c r="AF17" s="259"/>
      <c r="AG17" s="255"/>
      <c r="AH17" s="259"/>
      <c r="AI17" s="259"/>
    </row>
    <row r="18" spans="2:35" ht="9">
      <c r="B18" s="265" t="s">
        <v>783</v>
      </c>
      <c r="C18" s="265"/>
      <c r="D18" s="341"/>
      <c r="E18" s="342"/>
      <c r="F18" s="341" t="s">
        <v>217</v>
      </c>
      <c r="G18" s="265"/>
      <c r="H18" s="265"/>
      <c r="I18" s="265"/>
      <c r="J18" s="342">
        <f>J20+J21+J22+J23+J19</f>
        <v>9</v>
      </c>
      <c r="K18" s="343">
        <f>K20+K21+K22+K23+K19</f>
        <v>6</v>
      </c>
      <c r="L18" s="344"/>
      <c r="O18" s="259"/>
      <c r="P18" s="264"/>
      <c r="Q18" s="255"/>
      <c r="R18" s="464"/>
      <c r="S18" s="464"/>
      <c r="T18" s="259"/>
      <c r="U18" s="259"/>
      <c r="V18" s="259"/>
      <c r="W18" s="345"/>
      <c r="X18" s="255"/>
      <c r="Y18" s="259"/>
      <c r="Z18" s="259"/>
      <c r="AA18" s="346"/>
      <c r="AB18" s="255"/>
      <c r="AC18" s="259"/>
      <c r="AD18" s="259"/>
      <c r="AE18" s="259"/>
      <c r="AF18" s="259"/>
      <c r="AG18" s="255"/>
      <c r="AH18" s="259"/>
      <c r="AI18" s="259"/>
    </row>
    <row r="19" spans="2:35" ht="9" customHeight="1">
      <c r="B19" s="256" t="s">
        <v>782</v>
      </c>
      <c r="D19" s="263"/>
      <c r="E19" s="337"/>
      <c r="F19" s="263" t="s">
        <v>421</v>
      </c>
      <c r="J19" s="337"/>
      <c r="K19" s="344"/>
      <c r="L19" s="344"/>
      <c r="O19" s="259"/>
      <c r="P19" s="264"/>
      <c r="Q19" s="255"/>
      <c r="R19" s="464"/>
      <c r="S19" s="464"/>
      <c r="T19" s="259"/>
      <c r="U19" s="259"/>
      <c r="V19" s="259"/>
      <c r="W19" s="345"/>
      <c r="X19" s="255"/>
      <c r="Y19" s="259"/>
      <c r="Z19" s="259"/>
      <c r="AA19" s="346"/>
      <c r="AB19" s="255"/>
      <c r="AC19" s="259"/>
      <c r="AD19" s="259"/>
      <c r="AE19" s="259"/>
      <c r="AF19" s="259"/>
      <c r="AG19" s="255"/>
      <c r="AH19" s="259"/>
      <c r="AI19" s="259"/>
    </row>
    <row r="20" spans="2:35" ht="9" customHeight="1">
      <c r="B20" s="256" t="s">
        <v>781</v>
      </c>
      <c r="D20" s="263"/>
      <c r="E20" s="337"/>
      <c r="F20" s="263" t="s">
        <v>432</v>
      </c>
      <c r="J20" s="337">
        <v>1</v>
      </c>
      <c r="K20" s="344"/>
      <c r="L20" s="344"/>
      <c r="O20" s="259"/>
      <c r="P20" s="264"/>
      <c r="Q20" s="255"/>
      <c r="R20" s="255"/>
      <c r="S20" s="255"/>
      <c r="T20" s="259"/>
      <c r="U20" s="259"/>
      <c r="V20" s="259"/>
      <c r="W20" s="345"/>
      <c r="X20" s="255"/>
      <c r="Y20" s="259"/>
      <c r="Z20" s="259"/>
      <c r="AA20" s="346"/>
      <c r="AB20" s="255"/>
      <c r="AC20" s="259"/>
      <c r="AD20" s="259"/>
      <c r="AE20" s="259"/>
      <c r="AF20" s="259"/>
      <c r="AG20" s="255"/>
      <c r="AH20" s="259"/>
      <c r="AI20" s="259"/>
    </row>
    <row r="21" spans="2:35" ht="8.25" customHeight="1">
      <c r="B21" s="256" t="s">
        <v>780</v>
      </c>
      <c r="D21" s="263"/>
      <c r="E21" s="337"/>
      <c r="F21" s="263" t="s">
        <v>53</v>
      </c>
      <c r="J21" s="337">
        <v>4</v>
      </c>
      <c r="K21" s="344">
        <v>3</v>
      </c>
      <c r="L21" s="344"/>
      <c r="O21" s="259"/>
      <c r="P21" s="264"/>
      <c r="Q21" s="255"/>
      <c r="R21" s="464"/>
      <c r="S21" s="464"/>
      <c r="T21" s="259"/>
      <c r="U21" s="259"/>
      <c r="V21" s="259"/>
      <c r="W21" s="345"/>
      <c r="X21" s="255"/>
      <c r="Y21" s="259"/>
      <c r="Z21" s="259"/>
      <c r="AA21" s="346"/>
      <c r="AB21" s="255"/>
      <c r="AC21" s="259"/>
      <c r="AD21" s="259"/>
      <c r="AE21" s="259"/>
      <c r="AF21" s="259"/>
      <c r="AG21" s="255"/>
      <c r="AH21" s="259"/>
      <c r="AI21" s="259"/>
    </row>
    <row r="22" spans="2:35" ht="8.25" customHeight="1">
      <c r="B22" s="256" t="s">
        <v>779</v>
      </c>
      <c r="D22" s="263"/>
      <c r="E22" s="337"/>
      <c r="F22" s="263" t="s">
        <v>382</v>
      </c>
      <c r="J22" s="337">
        <v>4</v>
      </c>
      <c r="K22" s="344">
        <v>3</v>
      </c>
      <c r="L22" s="344"/>
      <c r="O22" s="259"/>
      <c r="P22" s="264"/>
      <c r="Q22" s="255"/>
      <c r="R22" s="464"/>
      <c r="S22" s="464"/>
      <c r="T22" s="259"/>
      <c r="U22" s="259"/>
      <c r="V22" s="259"/>
      <c r="W22" s="345"/>
      <c r="X22" s="255"/>
      <c r="Y22" s="259"/>
      <c r="Z22" s="259"/>
      <c r="AA22" s="346"/>
      <c r="AB22" s="255"/>
      <c r="AC22" s="259"/>
      <c r="AD22" s="259"/>
      <c r="AE22" s="259"/>
      <c r="AF22" s="259"/>
      <c r="AG22" s="259"/>
      <c r="AH22" s="259"/>
      <c r="AI22" s="259"/>
    </row>
    <row r="23" spans="2:35" ht="8.25" customHeight="1">
      <c r="B23" s="256" t="s">
        <v>778</v>
      </c>
      <c r="D23" s="263"/>
      <c r="E23" s="337"/>
      <c r="F23" s="263" t="s">
        <v>383</v>
      </c>
      <c r="J23" s="337"/>
      <c r="K23" s="344"/>
      <c r="L23" s="344"/>
      <c r="O23" s="259"/>
      <c r="P23" s="264"/>
      <c r="Q23" s="255"/>
      <c r="R23" s="464"/>
      <c r="S23" s="464"/>
      <c r="T23" s="259"/>
      <c r="U23" s="259"/>
      <c r="V23" s="259"/>
      <c r="W23" s="345"/>
      <c r="X23" s="255"/>
      <c r="Y23" s="259"/>
      <c r="Z23" s="259"/>
      <c r="AA23" s="346"/>
      <c r="AB23" s="255"/>
      <c r="AC23" s="259"/>
      <c r="AD23" s="319"/>
      <c r="AE23" s="319"/>
      <c r="AF23" s="259"/>
      <c r="AG23" s="259"/>
      <c r="AH23" s="259"/>
      <c r="AI23" s="259"/>
    </row>
    <row r="24" spans="2:35" ht="9">
      <c r="B24" s="265" t="s">
        <v>777</v>
      </c>
      <c r="C24" s="265"/>
      <c r="D24" s="341"/>
      <c r="E24" s="342"/>
      <c r="F24" s="341" t="s">
        <v>385</v>
      </c>
      <c r="G24" s="265"/>
      <c r="H24" s="265"/>
      <c r="I24" s="265"/>
      <c r="J24" s="342">
        <f>J7+J8-J18-J17</f>
        <v>709</v>
      </c>
      <c r="K24" s="343">
        <f>K7+K8-K18-K17</f>
        <v>365</v>
      </c>
      <c r="L24" s="344"/>
      <c r="O24" s="259"/>
      <c r="P24" s="264"/>
      <c r="Q24" s="255"/>
      <c r="R24" s="464"/>
      <c r="S24" s="464"/>
      <c r="T24" s="259"/>
      <c r="U24" s="259"/>
      <c r="V24" s="259"/>
      <c r="W24" s="345"/>
      <c r="X24" s="255"/>
      <c r="Y24" s="259"/>
      <c r="Z24" s="259"/>
      <c r="AA24" s="346"/>
      <c r="AB24" s="255"/>
      <c r="AC24" s="259"/>
      <c r="AD24" s="259"/>
      <c r="AE24" s="259"/>
      <c r="AF24" s="274"/>
      <c r="AG24" s="255"/>
      <c r="AH24" s="259"/>
      <c r="AI24" s="259"/>
    </row>
    <row r="25" spans="2:35" ht="9">
      <c r="B25" s="256" t="s">
        <v>776</v>
      </c>
      <c r="D25" s="263"/>
      <c r="E25" s="337"/>
      <c r="F25" s="263" t="s">
        <v>700</v>
      </c>
      <c r="L25" s="344"/>
      <c r="O25" s="259"/>
      <c r="P25" s="264"/>
      <c r="Q25" s="255"/>
      <c r="R25" s="464"/>
      <c r="S25" s="464"/>
      <c r="T25" s="259"/>
      <c r="U25" s="259"/>
      <c r="V25" s="259"/>
      <c r="W25" s="345"/>
      <c r="X25" s="255"/>
      <c r="Y25" s="259"/>
      <c r="Z25" s="259"/>
      <c r="AA25" s="346"/>
      <c r="AB25" s="255"/>
      <c r="AC25" s="259"/>
      <c r="AD25" s="259"/>
      <c r="AE25" s="259"/>
      <c r="AF25" s="346"/>
      <c r="AG25" s="346"/>
      <c r="AH25" s="259"/>
      <c r="AI25" s="259"/>
    </row>
    <row r="26" spans="3:35" ht="9" customHeight="1">
      <c r="C26" s="337" t="s">
        <v>221</v>
      </c>
      <c r="D26" s="263"/>
      <c r="E26" s="337"/>
      <c r="F26" s="347" t="s">
        <v>221</v>
      </c>
      <c r="J26" s="337">
        <v>98</v>
      </c>
      <c r="K26" s="344">
        <v>47</v>
      </c>
      <c r="L26" s="344"/>
      <c r="O26" s="255"/>
      <c r="P26" s="264"/>
      <c r="Q26" s="255"/>
      <c r="R26" s="255"/>
      <c r="S26" s="255"/>
      <c r="T26" s="259"/>
      <c r="U26" s="259"/>
      <c r="V26" s="262"/>
      <c r="W26" s="348"/>
      <c r="X26" s="340"/>
      <c r="Y26" s="262"/>
      <c r="Z26" s="262"/>
      <c r="AA26" s="349"/>
      <c r="AB26" s="340"/>
      <c r="AC26" s="259"/>
      <c r="AD26" s="259"/>
      <c r="AE26" s="259"/>
      <c r="AF26" s="259"/>
      <c r="AG26" s="259"/>
      <c r="AH26" s="259"/>
      <c r="AI26" s="259"/>
    </row>
    <row r="27" spans="3:35" ht="8.25" customHeight="1">
      <c r="C27" s="337" t="s">
        <v>222</v>
      </c>
      <c r="D27" s="347"/>
      <c r="E27" s="337"/>
      <c r="F27" s="347" t="s">
        <v>222</v>
      </c>
      <c r="J27" s="337">
        <v>258</v>
      </c>
      <c r="K27" s="344">
        <v>144</v>
      </c>
      <c r="L27" s="344"/>
      <c r="O27" s="255"/>
      <c r="P27" s="336"/>
      <c r="Q27" s="255"/>
      <c r="R27" s="464"/>
      <c r="S27" s="464"/>
      <c r="T27" s="259"/>
      <c r="U27" s="259"/>
      <c r="V27" s="262"/>
      <c r="W27" s="262"/>
      <c r="X27" s="340"/>
      <c r="Y27" s="262"/>
      <c r="Z27" s="262"/>
      <c r="AA27" s="262"/>
      <c r="AB27" s="262"/>
      <c r="AC27" s="259"/>
      <c r="AD27" s="259"/>
      <c r="AE27" s="259"/>
      <c r="AF27" s="259"/>
      <c r="AG27" s="259"/>
      <c r="AH27" s="259"/>
      <c r="AI27" s="259"/>
    </row>
    <row r="28" spans="3:35" ht="8.25" customHeight="1">
      <c r="C28" s="337" t="s">
        <v>223</v>
      </c>
      <c r="D28" s="347"/>
      <c r="E28" s="337"/>
      <c r="F28" s="347" t="s">
        <v>223</v>
      </c>
      <c r="J28" s="337">
        <v>198</v>
      </c>
      <c r="K28" s="344">
        <v>102</v>
      </c>
      <c r="L28" s="344"/>
      <c r="O28" s="255"/>
      <c r="P28" s="336"/>
      <c r="Q28" s="255"/>
      <c r="R28" s="464"/>
      <c r="S28" s="464"/>
      <c r="T28" s="259"/>
      <c r="U28" s="259"/>
      <c r="V28" s="259"/>
      <c r="W28" s="259"/>
      <c r="X28" s="255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</row>
    <row r="29" spans="2:35" ht="9" customHeight="1">
      <c r="B29" s="258"/>
      <c r="C29" s="334" t="s">
        <v>224</v>
      </c>
      <c r="D29" s="350"/>
      <c r="E29" s="334"/>
      <c r="F29" s="350" t="s">
        <v>224</v>
      </c>
      <c r="G29" s="258"/>
      <c r="H29" s="258"/>
      <c r="I29" s="258"/>
      <c r="J29" s="334">
        <v>155</v>
      </c>
      <c r="K29" s="351">
        <v>72</v>
      </c>
      <c r="L29" s="351"/>
      <c r="O29" s="255"/>
      <c r="P29" s="336"/>
      <c r="Q29" s="255"/>
      <c r="R29" s="464"/>
      <c r="S29" s="464"/>
      <c r="T29" s="259"/>
      <c r="U29" s="259"/>
      <c r="V29" s="259"/>
      <c r="W29" s="259"/>
      <c r="X29" s="255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</row>
    <row r="30" spans="2:35" ht="9" customHeight="1">
      <c r="B30" s="259"/>
      <c r="C30" s="255"/>
      <c r="D30" s="336"/>
      <c r="E30" s="255"/>
      <c r="F30" s="336"/>
      <c r="G30" s="259"/>
      <c r="H30" s="259"/>
      <c r="I30" s="259"/>
      <c r="J30" s="255"/>
      <c r="K30" s="352"/>
      <c r="L30" s="352"/>
      <c r="O30" s="255"/>
      <c r="P30" s="336"/>
      <c r="Q30" s="255"/>
      <c r="R30" s="255"/>
      <c r="S30" s="255"/>
      <c r="T30" s="259"/>
      <c r="U30" s="259"/>
      <c r="V30" s="259"/>
      <c r="W30" s="259"/>
      <c r="X30" s="255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</row>
    <row r="31" spans="2:35" ht="11.25">
      <c r="B31" s="269" t="s">
        <v>775</v>
      </c>
      <c r="D31" s="353"/>
      <c r="F31" s="317" t="s">
        <v>703</v>
      </c>
      <c r="J31" s="314" t="s">
        <v>774</v>
      </c>
      <c r="O31" s="259"/>
      <c r="P31" s="259"/>
      <c r="Q31" s="259"/>
      <c r="R31" s="259"/>
      <c r="S31" s="259"/>
      <c r="T31" s="259"/>
      <c r="U31" s="259"/>
      <c r="V31" s="259"/>
      <c r="W31" s="259"/>
      <c r="X31" s="255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</row>
    <row r="32" spans="8:35" ht="3" customHeight="1" hidden="1">
      <c r="H32" s="256" t="s">
        <v>133</v>
      </c>
      <c r="O32" s="259"/>
      <c r="P32" s="259"/>
      <c r="Q32" s="259"/>
      <c r="R32" s="259"/>
      <c r="S32" s="259"/>
      <c r="T32" s="259"/>
      <c r="U32" s="259"/>
      <c r="V32" s="259"/>
      <c r="W32" s="259"/>
      <c r="X32" s="255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</row>
    <row r="33" spans="1:35" ht="10.5">
      <c r="A33" s="259"/>
      <c r="B33" s="447" t="s">
        <v>773</v>
      </c>
      <c r="C33" s="447" t="s">
        <v>730</v>
      </c>
      <c r="D33" s="444" t="s">
        <v>809</v>
      </c>
      <c r="E33" s="450" t="s">
        <v>810</v>
      </c>
      <c r="F33" s="451"/>
      <c r="G33" s="444" t="s">
        <v>729</v>
      </c>
      <c r="H33" s="335" t="s">
        <v>772</v>
      </c>
      <c r="I33" s="259"/>
      <c r="J33" s="317" t="s">
        <v>704</v>
      </c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5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</row>
    <row r="34" spans="1:35" ht="6.75" customHeight="1">
      <c r="A34" s="259"/>
      <c r="B34" s="448"/>
      <c r="C34" s="448"/>
      <c r="D34" s="445"/>
      <c r="E34" s="452"/>
      <c r="F34" s="453"/>
      <c r="G34" s="445"/>
      <c r="H34" s="354" t="s">
        <v>153</v>
      </c>
      <c r="I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5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</row>
    <row r="35" spans="1:35" ht="9">
      <c r="A35" s="259"/>
      <c r="B35" s="448"/>
      <c r="C35" s="448"/>
      <c r="D35" s="445"/>
      <c r="E35" s="354" t="s">
        <v>771</v>
      </c>
      <c r="F35" s="335" t="s">
        <v>770</v>
      </c>
      <c r="G35" s="445"/>
      <c r="H35" s="355" t="s">
        <v>581</v>
      </c>
      <c r="I35" s="259"/>
      <c r="J35" s="326"/>
      <c r="K35" s="374" t="s">
        <v>809</v>
      </c>
      <c r="L35" s="374" t="s">
        <v>811</v>
      </c>
      <c r="M35" s="356" t="s">
        <v>769</v>
      </c>
      <c r="O35" s="259"/>
      <c r="P35" s="259"/>
      <c r="Q35" s="259"/>
      <c r="R35" s="259"/>
      <c r="S35" s="259"/>
      <c r="T35" s="259"/>
      <c r="U35" s="259"/>
      <c r="V35" s="259"/>
      <c r="W35" s="259"/>
      <c r="X35" s="255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</row>
    <row r="36" spans="1:21" ht="9">
      <c r="A36" s="259"/>
      <c r="B36" s="449"/>
      <c r="C36" s="449"/>
      <c r="D36" s="446"/>
      <c r="E36" s="339" t="s">
        <v>479</v>
      </c>
      <c r="F36" s="339" t="s">
        <v>480</v>
      </c>
      <c r="G36" s="446"/>
      <c r="H36" s="339" t="s">
        <v>599</v>
      </c>
      <c r="I36" s="259"/>
      <c r="J36" s="258"/>
      <c r="K36" s="357"/>
      <c r="L36" s="357"/>
      <c r="M36" s="358" t="s">
        <v>604</v>
      </c>
      <c r="O36" s="259"/>
      <c r="P36" s="259"/>
      <c r="Q36" s="259"/>
      <c r="R36" s="259"/>
      <c r="S36" s="259"/>
      <c r="T36" s="259"/>
      <c r="U36" s="259"/>
    </row>
    <row r="37" spans="2:21" ht="9">
      <c r="B37" s="256" t="s">
        <v>768</v>
      </c>
      <c r="C37" s="359" t="s">
        <v>426</v>
      </c>
      <c r="D37" s="256">
        <v>57</v>
      </c>
      <c r="E37" s="256">
        <v>52</v>
      </c>
      <c r="F37" s="256">
        <v>22</v>
      </c>
      <c r="G37" s="299">
        <f aca="true" t="shared" si="0" ref="G37:G55">E37/D37*100</f>
        <v>91.22807017543859</v>
      </c>
      <c r="H37" s="344">
        <f aca="true" t="shared" si="1" ref="H37:H55">E37-D37</f>
        <v>-5</v>
      </c>
      <c r="J37" s="265" t="s">
        <v>767</v>
      </c>
      <c r="K37" s="343">
        <f>K43+K44+K45+K47+K48+K49+K50</f>
        <v>1177</v>
      </c>
      <c r="L37" s="343">
        <f>L43+L44+L45+L47+L48+L49+L50</f>
        <v>709</v>
      </c>
      <c r="M37" s="342">
        <f>L37-K37</f>
        <v>-468</v>
      </c>
      <c r="O37" s="259"/>
      <c r="P37" s="259"/>
      <c r="Q37" s="259"/>
      <c r="R37" s="259"/>
      <c r="S37" s="259"/>
      <c r="T37" s="259"/>
      <c r="U37" s="259"/>
    </row>
    <row r="38" spans="2:21" ht="9">
      <c r="B38" s="256" t="s">
        <v>766</v>
      </c>
      <c r="C38" s="359" t="s">
        <v>174</v>
      </c>
      <c r="D38" s="256">
        <v>39</v>
      </c>
      <c r="E38" s="256">
        <v>25</v>
      </c>
      <c r="F38" s="256">
        <v>5</v>
      </c>
      <c r="G38" s="299">
        <f t="shared" si="0"/>
        <v>64.1025641025641</v>
      </c>
      <c r="H38" s="344">
        <f t="shared" si="1"/>
        <v>-14</v>
      </c>
      <c r="J38" s="263" t="s">
        <v>622</v>
      </c>
      <c r="K38" s="344"/>
      <c r="L38" s="344"/>
      <c r="M38" s="337"/>
      <c r="O38" s="259"/>
      <c r="P38" s="259"/>
      <c r="Q38" s="259"/>
      <c r="R38" s="259"/>
      <c r="S38" s="259"/>
      <c r="T38" s="259"/>
      <c r="U38" s="259"/>
    </row>
    <row r="39" spans="2:21" ht="9.75" customHeight="1">
      <c r="B39" s="256" t="s">
        <v>765</v>
      </c>
      <c r="C39" s="359" t="s">
        <v>175</v>
      </c>
      <c r="D39" s="256">
        <v>36</v>
      </c>
      <c r="E39" s="256">
        <v>17</v>
      </c>
      <c r="F39" s="256">
        <v>10</v>
      </c>
      <c r="G39" s="299">
        <f t="shared" si="0"/>
        <v>47.22222222222222</v>
      </c>
      <c r="H39" s="344">
        <f t="shared" si="1"/>
        <v>-19</v>
      </c>
      <c r="J39" s="256" t="s">
        <v>764</v>
      </c>
      <c r="K39" s="344">
        <v>532</v>
      </c>
      <c r="L39" s="344">
        <v>365</v>
      </c>
      <c r="M39" s="337">
        <f>L39-K39</f>
        <v>-167</v>
      </c>
      <c r="O39" s="259"/>
      <c r="P39" s="259"/>
      <c r="Q39" s="259"/>
      <c r="R39" s="259"/>
      <c r="S39" s="259"/>
      <c r="T39" s="259"/>
      <c r="U39" s="259"/>
    </row>
    <row r="40" spans="2:21" ht="9">
      <c r="B40" s="256" t="s">
        <v>763</v>
      </c>
      <c r="C40" s="359" t="s">
        <v>176</v>
      </c>
      <c r="D40" s="256">
        <v>42</v>
      </c>
      <c r="E40" s="256">
        <v>33</v>
      </c>
      <c r="F40" s="256">
        <v>11</v>
      </c>
      <c r="G40" s="299">
        <f t="shared" si="0"/>
        <v>78.57142857142857</v>
      </c>
      <c r="H40" s="344">
        <f t="shared" si="1"/>
        <v>-9</v>
      </c>
      <c r="J40" s="263" t="s">
        <v>623</v>
      </c>
      <c r="K40" s="344"/>
      <c r="L40" s="344"/>
      <c r="M40" s="337"/>
      <c r="O40" s="259"/>
      <c r="P40" s="259"/>
      <c r="Q40" s="259"/>
      <c r="R40" s="259"/>
      <c r="S40" s="259"/>
      <c r="T40" s="259"/>
      <c r="U40" s="259"/>
    </row>
    <row r="41" spans="2:21" ht="9">
      <c r="B41" s="256" t="s">
        <v>762</v>
      </c>
      <c r="C41" s="359" t="s">
        <v>177</v>
      </c>
      <c r="D41" s="256">
        <v>34</v>
      </c>
      <c r="E41" s="256">
        <v>54</v>
      </c>
      <c r="F41" s="256">
        <v>29</v>
      </c>
      <c r="G41" s="299">
        <f t="shared" si="0"/>
        <v>158.8235294117647</v>
      </c>
      <c r="H41" s="344">
        <f t="shared" si="1"/>
        <v>20</v>
      </c>
      <c r="J41" s="256" t="s">
        <v>761</v>
      </c>
      <c r="K41" s="344"/>
      <c r="L41" s="344"/>
      <c r="M41" s="337"/>
      <c r="O41" s="259"/>
      <c r="P41" s="259"/>
      <c r="Q41" s="259"/>
      <c r="R41" s="259"/>
      <c r="S41" s="259"/>
      <c r="T41" s="259"/>
      <c r="U41" s="259"/>
    </row>
    <row r="42" spans="2:21" ht="9">
      <c r="B42" s="256" t="s">
        <v>760</v>
      </c>
      <c r="C42" s="359" t="s">
        <v>178</v>
      </c>
      <c r="D42" s="256">
        <v>81</v>
      </c>
      <c r="E42" s="256">
        <v>41</v>
      </c>
      <c r="F42" s="256">
        <v>23</v>
      </c>
      <c r="G42" s="299">
        <f t="shared" si="0"/>
        <v>50.617283950617285</v>
      </c>
      <c r="H42" s="344">
        <f t="shared" si="1"/>
        <v>-40</v>
      </c>
      <c r="J42" s="263" t="s">
        <v>624</v>
      </c>
      <c r="K42" s="344"/>
      <c r="L42" s="344"/>
      <c r="M42" s="337"/>
      <c r="O42" s="259"/>
      <c r="P42" s="259"/>
      <c r="Q42" s="259"/>
      <c r="R42" s="259"/>
      <c r="S42" s="259"/>
      <c r="T42" s="259"/>
      <c r="U42" s="259"/>
    </row>
    <row r="43" spans="2:21" ht="9">
      <c r="B43" s="256" t="s">
        <v>759</v>
      </c>
      <c r="C43" s="359" t="s">
        <v>179</v>
      </c>
      <c r="D43" s="256">
        <v>35</v>
      </c>
      <c r="E43" s="256">
        <v>20</v>
      </c>
      <c r="F43" s="256">
        <v>10</v>
      </c>
      <c r="G43" s="299">
        <f t="shared" si="0"/>
        <v>57.14285714285714</v>
      </c>
      <c r="H43" s="344">
        <f t="shared" si="1"/>
        <v>-15</v>
      </c>
      <c r="J43" s="256" t="s">
        <v>758</v>
      </c>
      <c r="K43" s="344">
        <v>154</v>
      </c>
      <c r="L43" s="344">
        <v>115</v>
      </c>
      <c r="M43" s="337">
        <f>L43-K43</f>
        <v>-39</v>
      </c>
      <c r="O43" s="259"/>
      <c r="P43" s="259"/>
      <c r="Q43" s="259"/>
      <c r="R43" s="259"/>
      <c r="S43" s="259"/>
      <c r="T43" s="259"/>
      <c r="U43" s="259"/>
    </row>
    <row r="44" spans="2:21" ht="9">
      <c r="B44" s="256" t="s">
        <v>757</v>
      </c>
      <c r="C44" s="359" t="s">
        <v>180</v>
      </c>
      <c r="D44" s="256">
        <v>62</v>
      </c>
      <c r="E44" s="256">
        <v>37</v>
      </c>
      <c r="F44" s="256">
        <v>18</v>
      </c>
      <c r="G44" s="299">
        <f t="shared" si="0"/>
        <v>59.67741935483871</v>
      </c>
      <c r="H44" s="344">
        <f t="shared" si="1"/>
        <v>-25</v>
      </c>
      <c r="J44" s="256" t="s">
        <v>756</v>
      </c>
      <c r="K44" s="344">
        <v>50</v>
      </c>
      <c r="L44" s="344">
        <v>17</v>
      </c>
      <c r="M44" s="337">
        <f>L44-K44</f>
        <v>-33</v>
      </c>
      <c r="O44" s="259"/>
      <c r="P44" s="259"/>
      <c r="Q44" s="259"/>
      <c r="R44" s="259"/>
      <c r="S44" s="259"/>
      <c r="T44" s="259"/>
      <c r="U44" s="259"/>
    </row>
    <row r="45" spans="2:13" ht="9">
      <c r="B45" s="256" t="s">
        <v>755</v>
      </c>
      <c r="C45" s="359" t="s">
        <v>181</v>
      </c>
      <c r="D45" s="256">
        <v>22</v>
      </c>
      <c r="E45" s="256">
        <v>12</v>
      </c>
      <c r="F45" s="256">
        <v>5</v>
      </c>
      <c r="G45" s="299">
        <f t="shared" si="0"/>
        <v>54.54545454545454</v>
      </c>
      <c r="H45" s="344">
        <f t="shared" si="1"/>
        <v>-10</v>
      </c>
      <c r="J45" s="256" t="s">
        <v>754</v>
      </c>
      <c r="K45" s="344">
        <v>70</v>
      </c>
      <c r="L45" s="344">
        <v>25</v>
      </c>
      <c r="M45" s="337">
        <f>L45-K45</f>
        <v>-45</v>
      </c>
    </row>
    <row r="46" spans="2:13" ht="9">
      <c r="B46" s="256" t="s">
        <v>753</v>
      </c>
      <c r="C46" s="359" t="s">
        <v>182</v>
      </c>
      <c r="D46" s="256">
        <v>61</v>
      </c>
      <c r="E46" s="256">
        <v>86</v>
      </c>
      <c r="F46" s="256">
        <v>37</v>
      </c>
      <c r="G46" s="299">
        <f t="shared" si="0"/>
        <v>140.98360655737704</v>
      </c>
      <c r="H46" s="344">
        <f t="shared" si="1"/>
        <v>25</v>
      </c>
      <c r="J46" s="263" t="s">
        <v>509</v>
      </c>
      <c r="K46" s="344"/>
      <c r="L46" s="344"/>
      <c r="M46" s="337" t="s">
        <v>406</v>
      </c>
    </row>
    <row r="47" spans="2:13" ht="9">
      <c r="B47" s="256" t="s">
        <v>752</v>
      </c>
      <c r="C47" s="359" t="s">
        <v>183</v>
      </c>
      <c r="D47" s="256">
        <v>37</v>
      </c>
      <c r="E47" s="256">
        <v>18</v>
      </c>
      <c r="F47" s="256">
        <v>13</v>
      </c>
      <c r="G47" s="299">
        <f t="shared" si="0"/>
        <v>48.64864864864865</v>
      </c>
      <c r="H47" s="344">
        <f t="shared" si="1"/>
        <v>-19</v>
      </c>
      <c r="J47" s="256" t="s">
        <v>751</v>
      </c>
      <c r="K47" s="344">
        <v>661</v>
      </c>
      <c r="L47" s="344">
        <v>431</v>
      </c>
      <c r="M47" s="337">
        <f>L47-K47</f>
        <v>-230</v>
      </c>
    </row>
    <row r="48" spans="2:13" ht="9">
      <c r="B48" s="256" t="s">
        <v>750</v>
      </c>
      <c r="C48" s="359" t="s">
        <v>184</v>
      </c>
      <c r="D48" s="256">
        <v>34</v>
      </c>
      <c r="E48" s="256">
        <v>34</v>
      </c>
      <c r="F48" s="256">
        <v>21</v>
      </c>
      <c r="G48" s="299">
        <f t="shared" si="0"/>
        <v>100</v>
      </c>
      <c r="H48" s="344">
        <f t="shared" si="1"/>
        <v>0</v>
      </c>
      <c r="J48" s="256" t="s">
        <v>749</v>
      </c>
      <c r="K48" s="344">
        <v>214</v>
      </c>
      <c r="L48" s="344">
        <v>70</v>
      </c>
      <c r="M48" s="337">
        <f>L48-K48</f>
        <v>-144</v>
      </c>
    </row>
    <row r="49" spans="2:13" s="256" customFormat="1" ht="9">
      <c r="B49" s="256" t="s">
        <v>748</v>
      </c>
      <c r="C49" s="359" t="s">
        <v>185</v>
      </c>
      <c r="D49" s="256">
        <v>30</v>
      </c>
      <c r="E49" s="256">
        <v>20</v>
      </c>
      <c r="F49" s="256">
        <v>18</v>
      </c>
      <c r="G49" s="299">
        <f t="shared" si="0"/>
        <v>66.66666666666666</v>
      </c>
      <c r="H49" s="344">
        <f t="shared" si="1"/>
        <v>-10</v>
      </c>
      <c r="J49" s="256" t="s">
        <v>747</v>
      </c>
      <c r="K49" s="344">
        <v>24</v>
      </c>
      <c r="L49" s="344">
        <v>45</v>
      </c>
      <c r="M49" s="337">
        <f>L49-K49</f>
        <v>21</v>
      </c>
    </row>
    <row r="50" spans="2:13" s="256" customFormat="1" ht="8.25" customHeight="1">
      <c r="B50" s="256" t="s">
        <v>746</v>
      </c>
      <c r="C50" s="359" t="s">
        <v>186</v>
      </c>
      <c r="D50" s="256">
        <v>41</v>
      </c>
      <c r="E50" s="256">
        <v>23</v>
      </c>
      <c r="F50" s="256">
        <v>21</v>
      </c>
      <c r="G50" s="299">
        <f t="shared" si="0"/>
        <v>56.09756097560976</v>
      </c>
      <c r="H50" s="344">
        <f t="shared" si="1"/>
        <v>-18</v>
      </c>
      <c r="J50" s="258" t="s">
        <v>745</v>
      </c>
      <c r="K50" s="351">
        <v>4</v>
      </c>
      <c r="L50" s="351">
        <v>6</v>
      </c>
      <c r="M50" s="334">
        <f>L50-K50</f>
        <v>2</v>
      </c>
    </row>
    <row r="51" spans="2:13" s="256" customFormat="1" ht="9">
      <c r="B51" s="256" t="s">
        <v>744</v>
      </c>
      <c r="C51" s="359" t="s">
        <v>187</v>
      </c>
      <c r="D51" s="256">
        <v>74</v>
      </c>
      <c r="E51" s="256">
        <v>31</v>
      </c>
      <c r="F51" s="256">
        <v>19</v>
      </c>
      <c r="G51" s="299">
        <f t="shared" si="0"/>
        <v>41.891891891891895</v>
      </c>
      <c r="H51" s="344">
        <f t="shared" si="1"/>
        <v>-43</v>
      </c>
      <c r="J51" s="259"/>
      <c r="K51" s="259"/>
      <c r="L51" s="259"/>
      <c r="M51" s="255"/>
    </row>
    <row r="52" spans="2:13" s="256" customFormat="1" ht="9">
      <c r="B52" s="256" t="s">
        <v>743</v>
      </c>
      <c r="C52" s="359" t="s">
        <v>188</v>
      </c>
      <c r="D52" s="256">
        <v>50</v>
      </c>
      <c r="E52" s="256">
        <v>19</v>
      </c>
      <c r="F52" s="256">
        <v>13</v>
      </c>
      <c r="G52" s="299">
        <f t="shared" si="0"/>
        <v>38</v>
      </c>
      <c r="H52" s="344">
        <f t="shared" si="1"/>
        <v>-31</v>
      </c>
      <c r="J52" s="259"/>
      <c r="K52" s="259"/>
      <c r="L52" s="274"/>
      <c r="M52" s="255"/>
    </row>
    <row r="53" spans="2:13" s="256" customFormat="1" ht="9">
      <c r="B53" s="256" t="s">
        <v>742</v>
      </c>
      <c r="C53" s="359" t="s">
        <v>189</v>
      </c>
      <c r="D53" s="256">
        <v>17</v>
      </c>
      <c r="E53" s="256">
        <v>32</v>
      </c>
      <c r="F53" s="256">
        <v>21</v>
      </c>
      <c r="G53" s="299">
        <f t="shared" si="0"/>
        <v>188.23529411764704</v>
      </c>
      <c r="H53" s="344">
        <f t="shared" si="1"/>
        <v>15</v>
      </c>
      <c r="I53" s="259"/>
      <c r="J53" s="259"/>
      <c r="K53" s="259"/>
      <c r="L53" s="346"/>
      <c r="M53" s="346"/>
    </row>
    <row r="54" spans="2:13" s="256" customFormat="1" ht="9">
      <c r="B54" s="256" t="s">
        <v>741</v>
      </c>
      <c r="C54" s="359" t="s">
        <v>190</v>
      </c>
      <c r="D54" s="256">
        <v>391</v>
      </c>
      <c r="E54" s="256">
        <v>135</v>
      </c>
      <c r="F54" s="256">
        <v>67</v>
      </c>
      <c r="G54" s="299">
        <f t="shared" si="0"/>
        <v>34.52685421994885</v>
      </c>
      <c r="H54" s="344">
        <f t="shared" si="1"/>
        <v>-256</v>
      </c>
      <c r="I54" s="259"/>
      <c r="J54" s="259"/>
      <c r="K54" s="259"/>
      <c r="L54" s="346"/>
      <c r="M54" s="346"/>
    </row>
    <row r="55" spans="2:13" s="256" customFormat="1" ht="9">
      <c r="B55" s="256" t="s">
        <v>740</v>
      </c>
      <c r="C55" s="359" t="s">
        <v>191</v>
      </c>
      <c r="D55" s="256">
        <v>34</v>
      </c>
      <c r="E55" s="256">
        <v>20</v>
      </c>
      <c r="F55" s="256">
        <v>2</v>
      </c>
      <c r="G55" s="299">
        <f t="shared" si="0"/>
        <v>58.82352941176471</v>
      </c>
      <c r="H55" s="344">
        <f t="shared" si="1"/>
        <v>-14</v>
      </c>
      <c r="I55" s="259"/>
      <c r="J55" s="259"/>
      <c r="K55" s="259"/>
      <c r="L55" s="346"/>
      <c r="M55" s="346"/>
    </row>
    <row r="56" spans="4:13" s="256" customFormat="1" ht="7.5" customHeight="1">
      <c r="D56" s="77"/>
      <c r="G56" s="256" t="s">
        <v>406</v>
      </c>
      <c r="H56" s="344"/>
      <c r="I56" s="259"/>
      <c r="J56" s="259"/>
      <c r="K56" s="259"/>
      <c r="L56" s="259"/>
      <c r="M56" s="259"/>
    </row>
    <row r="57" spans="2:9" s="256" customFormat="1" ht="9">
      <c r="B57" s="360" t="s">
        <v>739</v>
      </c>
      <c r="C57" s="361" t="s">
        <v>69</v>
      </c>
      <c r="D57" s="360">
        <f>SUM(D37:D56)</f>
        <v>1177</v>
      </c>
      <c r="E57" s="360">
        <f>SUM(E37:E56)</f>
        <v>709</v>
      </c>
      <c r="F57" s="360">
        <f>SUM(F37:F56)</f>
        <v>365</v>
      </c>
      <c r="G57" s="362">
        <f>E57/D57*100</f>
        <v>60.237892948173325</v>
      </c>
      <c r="H57" s="363">
        <f>E57-D57</f>
        <v>-468</v>
      </c>
      <c r="I57" s="259"/>
    </row>
    <row r="58" spans="2:8" s="256" customFormat="1" ht="9">
      <c r="B58" s="265"/>
      <c r="C58" s="265"/>
      <c r="D58" s="265"/>
      <c r="E58" s="265"/>
      <c r="F58" s="265"/>
      <c r="G58" s="265"/>
      <c r="H58" s="265"/>
    </row>
    <row r="59" s="256" customFormat="1" ht="9">
      <c r="E59" s="256" t="s">
        <v>738</v>
      </c>
    </row>
    <row r="61" s="256" customFormat="1" ht="9">
      <c r="L61" s="256" t="s">
        <v>406</v>
      </c>
    </row>
  </sheetData>
  <sheetProtection/>
  <mergeCells count="33"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  <mergeCell ref="V5:V8"/>
    <mergeCell ref="R28:S28"/>
    <mergeCell ref="R8:S8"/>
    <mergeCell ref="R9:S9"/>
    <mergeCell ref="R16:S16"/>
    <mergeCell ref="R15:S15"/>
    <mergeCell ref="K5:L5"/>
    <mergeCell ref="K6:L6"/>
    <mergeCell ref="R11:S11"/>
    <mergeCell ref="R18:S18"/>
    <mergeCell ref="R23:S23"/>
    <mergeCell ref="R19:S19"/>
    <mergeCell ref="R21:S21"/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 xml:space="preserve">&amp;R&amp;8&amp;UБүлэг5. Ажилгүйдэл </oddHeader>
    <oddFooter>&amp;L&amp;18 &amp;R&amp;18 20</oddFooter>
  </headerFooter>
  <legacyDrawing r:id="rId3"/>
  <oleObjects>
    <oleObject progId="Equation.3" shapeId="284254" r:id="rId1"/>
    <oleObject progId="Equation.3" shapeId="28425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5.375" style="465" customWidth="1"/>
    <col min="2" max="2" width="9.75390625" style="465" customWidth="1"/>
    <col min="3" max="3" width="10.125" style="465" customWidth="1"/>
    <col min="4" max="4" width="10.375" style="465" customWidth="1"/>
    <col min="5" max="5" width="10.875" style="465" customWidth="1"/>
    <col min="6" max="6" width="8.125" style="465" customWidth="1"/>
    <col min="7" max="7" width="9.25390625" style="466" customWidth="1"/>
    <col min="8" max="8" width="9.625" style="465" bestFit="1" customWidth="1"/>
    <col min="9" max="9" width="10.125" style="465" bestFit="1" customWidth="1"/>
    <col min="10" max="16384" width="9.125" style="465" customWidth="1"/>
  </cols>
  <sheetData>
    <row r="1" ht="5.25" customHeight="1"/>
    <row r="2" ht="12.75">
      <c r="A2" s="467" t="s">
        <v>829</v>
      </c>
    </row>
    <row r="3" ht="12.75">
      <c r="A3" s="468" t="s">
        <v>830</v>
      </c>
    </row>
    <row r="4" ht="5.25" customHeight="1"/>
    <row r="5" spans="1:7" ht="12.75">
      <c r="A5" s="469"/>
      <c r="B5" s="470" t="s">
        <v>831</v>
      </c>
      <c r="C5" s="471"/>
      <c r="D5" s="470" t="s">
        <v>811</v>
      </c>
      <c r="E5" s="472"/>
      <c r="F5" s="473" t="s">
        <v>832</v>
      </c>
      <c r="G5" s="474"/>
    </row>
    <row r="6" spans="1:7" ht="15">
      <c r="A6" s="475"/>
      <c r="B6" s="476" t="s">
        <v>833</v>
      </c>
      <c r="C6" s="477" t="s">
        <v>834</v>
      </c>
      <c r="D6" s="476" t="s">
        <v>833</v>
      </c>
      <c r="E6" s="478" t="s">
        <v>834</v>
      </c>
      <c r="F6" s="479" t="s">
        <v>835</v>
      </c>
      <c r="G6" s="480"/>
    </row>
    <row r="7" spans="1:9" ht="12" customHeight="1">
      <c r="A7" s="481" t="s">
        <v>836</v>
      </c>
      <c r="B7" s="482">
        <f>B8+B41</f>
        <v>3272401.7</v>
      </c>
      <c r="C7" s="483">
        <f>C8+C41</f>
        <v>3273567.1</v>
      </c>
      <c r="D7" s="482">
        <f>D8+D41</f>
        <v>3517113.1</v>
      </c>
      <c r="E7" s="483">
        <f>E8+E41</f>
        <v>3452624.2</v>
      </c>
      <c r="F7" s="484">
        <f aca="true" t="shared" si="0" ref="F7:F13">E7/D7*100</f>
        <v>98.16642518547386</v>
      </c>
      <c r="G7" s="485">
        <f>E7/C7*100</f>
        <v>105.4697855437269</v>
      </c>
      <c r="H7" s="486"/>
      <c r="I7" s="486"/>
    </row>
    <row r="8" spans="1:9" ht="12" customHeight="1">
      <c r="A8" s="481" t="s">
        <v>837</v>
      </c>
      <c r="B8" s="487">
        <f>B9+B33+B38</f>
        <v>739201.7</v>
      </c>
      <c r="C8" s="488">
        <f>C9+C33+C38</f>
        <v>740367.1000000001</v>
      </c>
      <c r="D8" s="489">
        <f>D9+D33+D38</f>
        <v>878424.0000000001</v>
      </c>
      <c r="E8" s="490">
        <f>E9+E33+E38</f>
        <v>813935.0999999999</v>
      </c>
      <c r="F8" s="491">
        <f t="shared" si="0"/>
        <v>92.65856807191058</v>
      </c>
      <c r="G8" s="485">
        <f aca="true" t="shared" si="1" ref="G8:G42">E8/C8*100</f>
        <v>109.9366922166044</v>
      </c>
      <c r="H8" s="486"/>
      <c r="I8" s="486"/>
    </row>
    <row r="9" spans="1:8" ht="12" customHeight="1">
      <c r="A9" s="481" t="s">
        <v>838</v>
      </c>
      <c r="B9" s="489">
        <f>B10+B20+B23+B17</f>
        <v>654187.5</v>
      </c>
      <c r="C9" s="490">
        <f>C10+C20+C23+C17</f>
        <v>690850.8</v>
      </c>
      <c r="D9" s="489">
        <f>D10+D20+D23+D17</f>
        <v>797329.6000000001</v>
      </c>
      <c r="E9" s="490">
        <f>E10+E20+E23+E17</f>
        <v>764301.4999999999</v>
      </c>
      <c r="F9" s="491">
        <f t="shared" si="0"/>
        <v>95.85766037031608</v>
      </c>
      <c r="G9" s="485">
        <f t="shared" si="1"/>
        <v>110.63191936667076</v>
      </c>
      <c r="H9" s="486"/>
    </row>
    <row r="10" spans="1:8" ht="12" customHeight="1">
      <c r="A10" s="481" t="s">
        <v>839</v>
      </c>
      <c r="B10" s="489">
        <f>B11</f>
        <v>602917.6</v>
      </c>
      <c r="C10" s="490">
        <f>C11</f>
        <v>589373.5</v>
      </c>
      <c r="D10" s="489">
        <f>D11</f>
        <v>724081.8</v>
      </c>
      <c r="E10" s="490">
        <f>E11</f>
        <v>659799.2999999999</v>
      </c>
      <c r="F10" s="491">
        <f t="shared" si="0"/>
        <v>91.12220470118153</v>
      </c>
      <c r="G10" s="485">
        <f t="shared" si="1"/>
        <v>111.94926477013303</v>
      </c>
      <c r="H10" s="486"/>
    </row>
    <row r="11" spans="1:7" ht="12" customHeight="1">
      <c r="A11" s="492" t="s">
        <v>840</v>
      </c>
      <c r="B11" s="489">
        <f>B12+B13+B14+B15+B16</f>
        <v>602917.6</v>
      </c>
      <c r="C11" s="490">
        <f>C12+C13+C14+C15+C16</f>
        <v>589373.5</v>
      </c>
      <c r="D11" s="489">
        <f>D12+D13+D14+D15+D16</f>
        <v>724081.8</v>
      </c>
      <c r="E11" s="490">
        <f>E12+E13+E14+E15+E16</f>
        <v>659799.2999999999</v>
      </c>
      <c r="F11" s="491">
        <f t="shared" si="0"/>
        <v>91.12220470118153</v>
      </c>
      <c r="G11" s="485">
        <f t="shared" si="1"/>
        <v>111.94926477013303</v>
      </c>
    </row>
    <row r="12" spans="1:8" ht="12" customHeight="1">
      <c r="A12" s="492" t="s">
        <v>841</v>
      </c>
      <c r="B12" s="493">
        <v>566600</v>
      </c>
      <c r="C12" s="494">
        <v>537591.1</v>
      </c>
      <c r="D12" s="493">
        <v>665058.8</v>
      </c>
      <c r="E12" s="494">
        <v>612982.1</v>
      </c>
      <c r="F12" s="491">
        <f t="shared" si="0"/>
        <v>92.16960966458905</v>
      </c>
      <c r="G12" s="485">
        <f t="shared" si="1"/>
        <v>114.02385567767026</v>
      </c>
      <c r="H12" s="486"/>
    </row>
    <row r="13" spans="1:7" ht="12" customHeight="1">
      <c r="A13" s="492" t="s">
        <v>842</v>
      </c>
      <c r="B13" s="493">
        <v>35576</v>
      </c>
      <c r="C13" s="494">
        <v>41495.9</v>
      </c>
      <c r="D13" s="493">
        <v>49555</v>
      </c>
      <c r="E13" s="494">
        <v>43723.2</v>
      </c>
      <c r="F13" s="491">
        <f t="shared" si="0"/>
        <v>88.23166178993037</v>
      </c>
      <c r="G13" s="485">
        <f t="shared" si="1"/>
        <v>105.36751823674145</v>
      </c>
    </row>
    <row r="14" spans="1:7" ht="12" customHeight="1">
      <c r="A14" s="492" t="s">
        <v>843</v>
      </c>
      <c r="B14" s="493"/>
      <c r="C14" s="494">
        <v>8907.5</v>
      </c>
      <c r="D14" s="493">
        <v>7590</v>
      </c>
      <c r="E14" s="494">
        <v>2016</v>
      </c>
      <c r="F14" s="491"/>
      <c r="G14" s="485">
        <f t="shared" si="1"/>
        <v>22.63261296660118</v>
      </c>
    </row>
    <row r="15" spans="1:7" ht="12" customHeight="1">
      <c r="A15" s="492" t="s">
        <v>844</v>
      </c>
      <c r="B15" s="493">
        <v>741.6</v>
      </c>
      <c r="C15" s="494">
        <v>1379</v>
      </c>
      <c r="D15" s="493">
        <v>1878</v>
      </c>
      <c r="E15" s="494">
        <v>1078</v>
      </c>
      <c r="F15" s="491">
        <f>E15/D15*100</f>
        <v>57.401490947816825</v>
      </c>
      <c r="G15" s="485">
        <f t="shared" si="1"/>
        <v>78.1725888324873</v>
      </c>
    </row>
    <row r="16" spans="1:7" ht="12" customHeight="1">
      <c r="A16" s="492" t="s">
        <v>845</v>
      </c>
      <c r="B16" s="495"/>
      <c r="C16" s="492"/>
      <c r="D16" s="493"/>
      <c r="E16" s="492"/>
      <c r="F16" s="491"/>
      <c r="G16" s="485"/>
    </row>
    <row r="17" spans="1:7" ht="12" customHeight="1">
      <c r="A17" s="481" t="s">
        <v>846</v>
      </c>
      <c r="B17" s="489">
        <f>B18+B19</f>
        <v>1116</v>
      </c>
      <c r="C17" s="488">
        <f>C18+C19</f>
        <v>10292.8</v>
      </c>
      <c r="D17" s="489">
        <f>D18+D19</f>
        <v>128</v>
      </c>
      <c r="E17" s="490">
        <f>E18+E19</f>
        <v>12364</v>
      </c>
      <c r="F17" s="491">
        <f aca="true" t="shared" si="2" ref="F17:F23">E17/D17*100</f>
        <v>9659.375</v>
      </c>
      <c r="G17" s="485">
        <f t="shared" si="1"/>
        <v>120.12280429037774</v>
      </c>
    </row>
    <row r="18" spans="1:7" ht="12" customHeight="1">
      <c r="A18" s="481" t="s">
        <v>847</v>
      </c>
      <c r="B18" s="493"/>
      <c r="C18" s="494">
        <v>280</v>
      </c>
      <c r="D18" s="493">
        <v>128</v>
      </c>
      <c r="E18" s="494">
        <v>416</v>
      </c>
      <c r="F18" s="491">
        <f t="shared" si="2"/>
        <v>325</v>
      </c>
      <c r="G18" s="485">
        <f t="shared" si="1"/>
        <v>148.57142857142858</v>
      </c>
    </row>
    <row r="19" spans="1:7" ht="12" customHeight="1">
      <c r="A19" s="492" t="s">
        <v>848</v>
      </c>
      <c r="B19" s="493">
        <v>1116</v>
      </c>
      <c r="C19" s="494">
        <v>10012.8</v>
      </c>
      <c r="D19" s="493"/>
      <c r="E19" s="494">
        <v>11948</v>
      </c>
      <c r="F19" s="491"/>
      <c r="G19" s="485">
        <f t="shared" si="1"/>
        <v>119.3272611057846</v>
      </c>
    </row>
    <row r="20" spans="1:7" ht="12" customHeight="1">
      <c r="A20" s="481" t="s">
        <v>849</v>
      </c>
      <c r="B20" s="489">
        <f>B21</f>
        <v>200</v>
      </c>
      <c r="C20" s="490">
        <f>C21</f>
        <v>4758.5</v>
      </c>
      <c r="D20" s="489">
        <f aca="true" t="shared" si="3" ref="B20:G21">D21</f>
        <v>200</v>
      </c>
      <c r="E20" s="490">
        <f t="shared" si="3"/>
        <v>8909.7</v>
      </c>
      <c r="F20" s="491">
        <f t="shared" si="2"/>
        <v>4454.85</v>
      </c>
      <c r="G20" s="485">
        <f t="shared" si="1"/>
        <v>187.23757486602923</v>
      </c>
    </row>
    <row r="21" spans="1:7" ht="12" customHeight="1">
      <c r="A21" s="481" t="s">
        <v>850</v>
      </c>
      <c r="B21" s="489">
        <f t="shared" si="3"/>
        <v>200</v>
      </c>
      <c r="C21" s="490">
        <f t="shared" si="3"/>
        <v>4758.5</v>
      </c>
      <c r="D21" s="489">
        <f t="shared" si="3"/>
        <v>200</v>
      </c>
      <c r="E21" s="490">
        <f t="shared" si="3"/>
        <v>8909.7</v>
      </c>
      <c r="F21" s="491">
        <f t="shared" si="2"/>
        <v>4454.85</v>
      </c>
      <c r="G21" s="485">
        <f t="shared" si="1"/>
        <v>187.23757486602923</v>
      </c>
    </row>
    <row r="22" spans="1:7" ht="12" customHeight="1">
      <c r="A22" s="492" t="s">
        <v>851</v>
      </c>
      <c r="B22" s="493">
        <v>200</v>
      </c>
      <c r="C22" s="494">
        <v>4758.5</v>
      </c>
      <c r="D22" s="493">
        <v>200</v>
      </c>
      <c r="E22" s="494">
        <v>8909.7</v>
      </c>
      <c r="F22" s="491">
        <f t="shared" si="2"/>
        <v>4454.85</v>
      </c>
      <c r="G22" s="485">
        <f t="shared" si="1"/>
        <v>187.23757486602923</v>
      </c>
    </row>
    <row r="23" spans="1:7" ht="12" customHeight="1">
      <c r="A23" s="481" t="s">
        <v>852</v>
      </c>
      <c r="B23" s="489">
        <f>B24+B25+B26+B27+B28+B29+B30+B31+B32</f>
        <v>49953.9</v>
      </c>
      <c r="C23" s="490">
        <f>C24+C25+C26+C27+C28+C29+C30+C31+C32</f>
        <v>86426.00000000001</v>
      </c>
      <c r="D23" s="489">
        <f>D24+D25+D26+D27+D28+D29+D31+D30+D32</f>
        <v>72919.79999999999</v>
      </c>
      <c r="E23" s="490">
        <f>E24+E25+E26+E27+E28+E29+E30+E31+E32</f>
        <v>83228.5</v>
      </c>
      <c r="F23" s="491">
        <f t="shared" si="2"/>
        <v>114.1370382255574</v>
      </c>
      <c r="G23" s="485">
        <f t="shared" si="1"/>
        <v>96.30030314951517</v>
      </c>
    </row>
    <row r="24" spans="1:7" ht="12" customHeight="1">
      <c r="A24" s="492" t="s">
        <v>853</v>
      </c>
      <c r="B24" s="493">
        <v>16696.2</v>
      </c>
      <c r="C24" s="494">
        <v>19774</v>
      </c>
      <c r="D24" s="493">
        <v>21637.6</v>
      </c>
      <c r="E24" s="494">
        <v>30407.7</v>
      </c>
      <c r="F24" s="491">
        <f>E24/D24*100</f>
        <v>140.53175952970756</v>
      </c>
      <c r="G24" s="485">
        <f t="shared" si="1"/>
        <v>153.77617072924042</v>
      </c>
    </row>
    <row r="25" spans="1:7" ht="12" customHeight="1">
      <c r="A25" s="492" t="s">
        <v>854</v>
      </c>
      <c r="B25" s="493">
        <v>5785.7</v>
      </c>
      <c r="C25" s="494">
        <v>4492.5</v>
      </c>
      <c r="D25" s="493">
        <v>7750</v>
      </c>
      <c r="E25" s="494">
        <v>4995.2</v>
      </c>
      <c r="F25" s="491"/>
      <c r="G25" s="485">
        <f t="shared" si="1"/>
        <v>111.18976071229827</v>
      </c>
    </row>
    <row r="26" spans="1:7" ht="12" customHeight="1">
      <c r="A26" s="492" t="s">
        <v>855</v>
      </c>
      <c r="B26" s="493">
        <v>13378</v>
      </c>
      <c r="C26" s="494">
        <v>23236.3</v>
      </c>
      <c r="D26" s="493">
        <v>26600</v>
      </c>
      <c r="E26" s="494">
        <v>37866.8</v>
      </c>
      <c r="F26" s="491">
        <f>E26/D26*100</f>
        <v>142.35639097744362</v>
      </c>
      <c r="G26" s="485">
        <f t="shared" si="1"/>
        <v>162.96398307820095</v>
      </c>
    </row>
    <row r="27" spans="1:7" ht="12" customHeight="1">
      <c r="A27" s="492" t="s">
        <v>856</v>
      </c>
      <c r="B27" s="493">
        <v>350</v>
      </c>
      <c r="C27" s="494">
        <v>320</v>
      </c>
      <c r="D27" s="493">
        <v>100</v>
      </c>
      <c r="E27" s="494">
        <v>1480</v>
      </c>
      <c r="F27" s="491">
        <f>E27/D27*100</f>
        <v>1480</v>
      </c>
      <c r="G27" s="485">
        <f t="shared" si="1"/>
        <v>462.5</v>
      </c>
    </row>
    <row r="28" spans="1:7" ht="12" customHeight="1">
      <c r="A28" s="492" t="s">
        <v>857</v>
      </c>
      <c r="B28" s="493">
        <v>3040</v>
      </c>
      <c r="C28" s="494">
        <v>34541.4</v>
      </c>
      <c r="D28" s="493">
        <v>4945</v>
      </c>
      <c r="E28" s="494">
        <v>1205.7</v>
      </c>
      <c r="F28" s="491">
        <f>E28/D28*100</f>
        <v>24.382204246713854</v>
      </c>
      <c r="G28" s="485">
        <f t="shared" si="1"/>
        <v>3.4905938960204272</v>
      </c>
    </row>
    <row r="29" spans="1:7" ht="12" customHeight="1">
      <c r="A29" s="492" t="s">
        <v>858</v>
      </c>
      <c r="B29" s="493"/>
      <c r="C29" s="494"/>
      <c r="D29" s="493"/>
      <c r="E29" s="494"/>
      <c r="F29" s="491"/>
      <c r="G29" s="485"/>
    </row>
    <row r="30" spans="1:7" ht="12" customHeight="1">
      <c r="A30" s="492" t="s">
        <v>859</v>
      </c>
      <c r="B30" s="493"/>
      <c r="C30" s="494"/>
      <c r="D30" s="493"/>
      <c r="E30" s="494"/>
      <c r="F30" s="491"/>
      <c r="G30" s="485"/>
    </row>
    <row r="31" spans="1:7" ht="12" customHeight="1">
      <c r="A31" s="492" t="s">
        <v>860</v>
      </c>
      <c r="B31" s="493">
        <v>700</v>
      </c>
      <c r="C31" s="494">
        <v>2730.5</v>
      </c>
      <c r="D31" s="493">
        <v>333.2</v>
      </c>
      <c r="E31" s="494">
        <v>279.9</v>
      </c>
      <c r="F31" s="491">
        <f aca="true" t="shared" si="4" ref="F31:F37">E31/D31*100</f>
        <v>84.00360144057622</v>
      </c>
      <c r="G31" s="485">
        <f t="shared" si="1"/>
        <v>10.25086980406519</v>
      </c>
    </row>
    <row r="32" spans="1:7" ht="12" customHeight="1">
      <c r="A32" s="492" t="s">
        <v>861</v>
      </c>
      <c r="B32" s="493">
        <v>10004</v>
      </c>
      <c r="C32" s="494">
        <v>1331.3</v>
      </c>
      <c r="D32" s="493">
        <v>11554</v>
      </c>
      <c r="E32" s="494">
        <v>6993.2</v>
      </c>
      <c r="F32" s="491">
        <f t="shared" si="4"/>
        <v>60.52622468409209</v>
      </c>
      <c r="G32" s="485">
        <f t="shared" si="1"/>
        <v>525.2910688800421</v>
      </c>
    </row>
    <row r="33" spans="1:7" ht="12" customHeight="1">
      <c r="A33" s="481" t="s">
        <v>862</v>
      </c>
      <c r="B33" s="489">
        <f>B34+B35+B36+B37</f>
        <v>85014.2</v>
      </c>
      <c r="C33" s="490">
        <f>C34+C35+C36+C37</f>
        <v>49516.3</v>
      </c>
      <c r="D33" s="489">
        <f>D34+D35+D36+D37</f>
        <v>81094.4</v>
      </c>
      <c r="E33" s="490">
        <f>E34+E35+E36+E37</f>
        <v>47843.6</v>
      </c>
      <c r="F33" s="491">
        <f t="shared" si="4"/>
        <v>58.99741535790388</v>
      </c>
      <c r="G33" s="485">
        <f t="shared" si="1"/>
        <v>96.62192045851567</v>
      </c>
    </row>
    <row r="34" spans="1:7" ht="12" customHeight="1">
      <c r="A34" s="492" t="s">
        <v>863</v>
      </c>
      <c r="B34" s="493"/>
      <c r="C34" s="494">
        <v>200</v>
      </c>
      <c r="D34" s="493"/>
      <c r="E34" s="494"/>
      <c r="F34" s="491"/>
      <c r="G34" s="485"/>
    </row>
    <row r="35" spans="1:7" ht="12" customHeight="1">
      <c r="A35" s="492" t="s">
        <v>864</v>
      </c>
      <c r="B35" s="493">
        <v>21378</v>
      </c>
      <c r="C35" s="494">
        <v>22293.9</v>
      </c>
      <c r="D35" s="493">
        <v>24564</v>
      </c>
      <c r="E35" s="494">
        <v>24670.6</v>
      </c>
      <c r="F35" s="491">
        <f t="shared" si="4"/>
        <v>100.4339684090539</v>
      </c>
      <c r="G35" s="485">
        <f t="shared" si="1"/>
        <v>110.66076370666413</v>
      </c>
    </row>
    <row r="36" spans="1:7" ht="12" customHeight="1">
      <c r="A36" s="492" t="s">
        <v>865</v>
      </c>
      <c r="B36" s="493">
        <v>1207</v>
      </c>
      <c r="C36" s="494">
        <v>3454</v>
      </c>
      <c r="D36" s="493">
        <v>3037.4</v>
      </c>
      <c r="E36" s="494">
        <v>5511.5</v>
      </c>
      <c r="F36" s="491">
        <f t="shared" si="4"/>
        <v>181.45453348258377</v>
      </c>
      <c r="G36" s="485">
        <f t="shared" si="1"/>
        <v>159.56861609727852</v>
      </c>
    </row>
    <row r="37" spans="1:7" ht="12" customHeight="1">
      <c r="A37" s="492" t="s">
        <v>866</v>
      </c>
      <c r="B37" s="493">
        <v>62429.2</v>
      </c>
      <c r="C37" s="494">
        <v>23568.4</v>
      </c>
      <c r="D37" s="493">
        <v>53493</v>
      </c>
      <c r="E37" s="494">
        <v>17661.5</v>
      </c>
      <c r="F37" s="491">
        <f t="shared" si="4"/>
        <v>33.016469444600226</v>
      </c>
      <c r="G37" s="485">
        <f t="shared" si="1"/>
        <v>74.93720405288437</v>
      </c>
    </row>
    <row r="38" spans="1:7" ht="12" customHeight="1">
      <c r="A38" s="481" t="s">
        <v>867</v>
      </c>
      <c r="B38" s="489">
        <f>B39+B40</f>
        <v>0</v>
      </c>
      <c r="C38" s="490">
        <f>C39+C40</f>
        <v>0</v>
      </c>
      <c r="D38" s="489">
        <f>D39+D40</f>
        <v>0</v>
      </c>
      <c r="E38" s="490">
        <f>E39+E40</f>
        <v>1790</v>
      </c>
      <c r="F38" s="491"/>
      <c r="G38" s="485"/>
    </row>
    <row r="39" spans="1:7" ht="12" customHeight="1">
      <c r="A39" s="492" t="s">
        <v>868</v>
      </c>
      <c r="B39" s="493"/>
      <c r="C39" s="494"/>
      <c r="D39" s="493"/>
      <c r="E39" s="494">
        <v>550</v>
      </c>
      <c r="F39" s="491"/>
      <c r="G39" s="485"/>
    </row>
    <row r="40" spans="1:7" ht="12" customHeight="1">
      <c r="A40" s="492" t="s">
        <v>869</v>
      </c>
      <c r="B40" s="493"/>
      <c r="C40" s="494"/>
      <c r="D40" s="493"/>
      <c r="E40" s="494">
        <v>1240</v>
      </c>
      <c r="F40" s="491"/>
      <c r="G40" s="485"/>
    </row>
    <row r="41" spans="1:7" ht="12" customHeight="1">
      <c r="A41" s="481" t="s">
        <v>870</v>
      </c>
      <c r="B41" s="489">
        <f>B42+B43</f>
        <v>2533200</v>
      </c>
      <c r="C41" s="490">
        <f>C42+C43</f>
        <v>2533200</v>
      </c>
      <c r="D41" s="489">
        <f>D42+D43</f>
        <v>2638689.1</v>
      </c>
      <c r="E41" s="488">
        <f>E42+E43</f>
        <v>2638689.1</v>
      </c>
      <c r="F41" s="496">
        <f>E41/D41*100</f>
        <v>100</v>
      </c>
      <c r="G41" s="485">
        <f t="shared" si="1"/>
        <v>104.16426259276805</v>
      </c>
    </row>
    <row r="42" spans="1:7" ht="12" customHeight="1">
      <c r="A42" s="497" t="s">
        <v>871</v>
      </c>
      <c r="B42" s="498">
        <v>2533200</v>
      </c>
      <c r="C42" s="499">
        <v>2533200</v>
      </c>
      <c r="D42" s="498">
        <v>2638689.1</v>
      </c>
      <c r="E42" s="499">
        <v>2638689.1</v>
      </c>
      <c r="F42" s="496">
        <f>E42/D42*100</f>
        <v>100</v>
      </c>
      <c r="G42" s="485">
        <f t="shared" si="1"/>
        <v>104.16426259276805</v>
      </c>
    </row>
    <row r="43" spans="1:7" ht="12" customHeight="1">
      <c r="A43" s="475" t="s">
        <v>872</v>
      </c>
      <c r="B43" s="500"/>
      <c r="C43" s="501"/>
      <c r="D43" s="502"/>
      <c r="E43" s="501"/>
      <c r="F43" s="503"/>
      <c r="G43" s="504"/>
    </row>
    <row r="44" ht="12" customHeight="1">
      <c r="A44" s="505" t="s">
        <v>873</v>
      </c>
    </row>
    <row r="45" ht="12" customHeight="1">
      <c r="A45" s="506" t="s">
        <v>874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8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.75390625" style="513" customWidth="1"/>
    <col min="2" max="2" width="4.625" style="513" customWidth="1"/>
    <col min="3" max="3" width="8.875" style="513" customWidth="1"/>
    <col min="4" max="4" width="8.625" style="513" customWidth="1"/>
    <col min="5" max="5" width="10.125" style="513" customWidth="1"/>
    <col min="6" max="14" width="8.625" style="513" customWidth="1"/>
    <col min="15" max="15" width="8.875" style="513" customWidth="1"/>
    <col min="16" max="16" width="8.625" style="513" customWidth="1"/>
    <col min="17" max="17" width="4.625" style="513" customWidth="1"/>
    <col min="18" max="18" width="5.125" style="513" customWidth="1"/>
    <col min="19" max="22" width="8.625" style="513" customWidth="1"/>
    <col min="23" max="24" width="8.00390625" style="513" customWidth="1"/>
    <col min="25" max="25" width="5.375" style="513" customWidth="1"/>
    <col min="26" max="26" width="6.25390625" style="513" customWidth="1"/>
    <col min="27" max="27" width="7.25390625" style="513" customWidth="1"/>
    <col min="28" max="28" width="6.875" style="513" customWidth="1"/>
    <col min="29" max="29" width="6.25390625" style="513" customWidth="1"/>
    <col min="30" max="31" width="7.00390625" style="513" customWidth="1"/>
    <col min="32" max="32" width="6.75390625" style="513" customWidth="1"/>
    <col min="33" max="33" width="9.375" style="513" customWidth="1"/>
    <col min="34" max="34" width="8.625" style="513" customWidth="1"/>
    <col min="35" max="36" width="5.625" style="513" customWidth="1"/>
    <col min="37" max="37" width="8.00390625" style="513" customWidth="1"/>
    <col min="38" max="38" width="7.125" style="513" customWidth="1"/>
    <col min="39" max="39" width="7.00390625" style="513" customWidth="1"/>
    <col min="40" max="40" width="6.625" style="513" customWidth="1"/>
    <col min="41" max="41" width="7.125" style="513" customWidth="1"/>
    <col min="42" max="42" width="7.25390625" style="513" customWidth="1"/>
    <col min="43" max="43" width="8.00390625" style="513" customWidth="1"/>
    <col min="44" max="44" width="8.25390625" style="513" customWidth="1"/>
    <col min="45" max="46" width="11.125" style="513" customWidth="1"/>
    <col min="47" max="47" width="6.375" style="513" customWidth="1"/>
    <col min="48" max="48" width="7.875" style="513" customWidth="1"/>
    <col min="49" max="49" width="7.25390625" style="513" customWidth="1"/>
    <col min="50" max="50" width="8.00390625" style="513" customWidth="1"/>
    <col min="51" max="51" width="8.75390625" style="513" customWidth="1"/>
    <col min="52" max="53" width="5.125" style="513" customWidth="1"/>
    <col min="54" max="54" width="7.75390625" style="513" customWidth="1"/>
    <col min="55" max="55" width="6.875" style="513" customWidth="1"/>
    <col min="56" max="56" width="7.25390625" style="513" customWidth="1"/>
    <col min="57" max="57" width="7.75390625" style="513" customWidth="1"/>
    <col min="58" max="58" width="7.25390625" style="513" customWidth="1"/>
    <col min="59" max="59" width="6.125" style="513" customWidth="1"/>
    <col min="60" max="60" width="5.125" style="513" customWidth="1"/>
    <col min="61" max="61" width="6.125" style="513" customWidth="1"/>
    <col min="62" max="62" width="8.00390625" style="513" customWidth="1"/>
    <col min="63" max="63" width="7.375" style="513" customWidth="1"/>
    <col min="64" max="64" width="8.25390625" style="513" customWidth="1"/>
    <col min="65" max="65" width="8.125" style="513" customWidth="1"/>
    <col min="66" max="66" width="5.00390625" style="584" customWidth="1"/>
    <col min="67" max="68" width="10.75390625" style="513" customWidth="1"/>
    <col min="69" max="69" width="5.875" style="513" customWidth="1"/>
    <col min="70" max="71" width="5.125" style="513" customWidth="1"/>
    <col min="72" max="72" width="8.375" style="513" customWidth="1"/>
    <col min="73" max="73" width="8.25390625" style="513" customWidth="1"/>
    <col min="74" max="74" width="9.25390625" style="513" customWidth="1"/>
    <col min="75" max="75" width="9.00390625" style="513" customWidth="1"/>
    <col min="76" max="77" width="7.875" style="513" customWidth="1"/>
    <col min="78" max="79" width="7.375" style="513" customWidth="1"/>
    <col min="80" max="81" width="10.00390625" style="513" customWidth="1"/>
    <col min="82" max="83" width="11.625" style="513" customWidth="1"/>
    <col min="84" max="84" width="7.875" style="513" customWidth="1"/>
    <col min="85" max="16384" width="9.125" style="513" customWidth="1"/>
  </cols>
  <sheetData>
    <row r="1" spans="1:87" ht="12.75" customHeight="1">
      <c r="A1" s="507"/>
      <c r="B1" s="507"/>
      <c r="C1" s="507"/>
      <c r="D1" s="507"/>
      <c r="E1" s="507"/>
      <c r="F1" s="508"/>
      <c r="G1" s="508"/>
      <c r="H1" s="508"/>
      <c r="I1" s="508"/>
      <c r="J1" s="508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9"/>
      <c r="AJ1" s="509"/>
      <c r="AK1" s="507"/>
      <c r="AL1" s="510"/>
      <c r="AM1" s="510"/>
      <c r="AN1" s="509"/>
      <c r="AO1" s="509"/>
      <c r="AP1" s="509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11"/>
      <c r="BO1" s="507"/>
      <c r="BP1" s="507"/>
      <c r="BQ1" s="507"/>
      <c r="BR1" s="507"/>
      <c r="BS1" s="507"/>
      <c r="BT1" s="512"/>
      <c r="BU1" s="508"/>
      <c r="BV1" s="508"/>
      <c r="BW1" s="508"/>
      <c r="BX1" s="508"/>
      <c r="BY1" s="508"/>
      <c r="BZ1" s="508"/>
      <c r="CA1" s="508"/>
      <c r="CB1" s="507"/>
      <c r="CC1" s="507"/>
      <c r="CD1" s="507"/>
      <c r="CE1" s="507"/>
      <c r="CF1" s="507" t="s">
        <v>728</v>
      </c>
      <c r="CG1" s="507"/>
      <c r="CH1" s="507"/>
      <c r="CI1" s="507"/>
    </row>
    <row r="2" spans="1:87" ht="12.75" customHeight="1">
      <c r="A2" s="507"/>
      <c r="B2" s="507"/>
      <c r="C2" s="507"/>
      <c r="D2" s="507"/>
      <c r="E2" s="507"/>
      <c r="F2" s="508"/>
      <c r="G2" s="508"/>
      <c r="H2" s="508"/>
      <c r="I2" s="508"/>
      <c r="J2" s="508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9"/>
      <c r="AJ2" s="509"/>
      <c r="AK2" s="507"/>
      <c r="AL2" s="510"/>
      <c r="AM2" s="510"/>
      <c r="AN2" s="509"/>
      <c r="AO2" s="509"/>
      <c r="AP2" s="509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11"/>
      <c r="BO2" s="507"/>
      <c r="BP2" s="507"/>
      <c r="BQ2" s="507"/>
      <c r="BR2" s="507"/>
      <c r="BS2" s="507"/>
      <c r="BT2" s="512"/>
      <c r="BU2" s="508"/>
      <c r="BV2" s="508"/>
      <c r="BW2" s="508"/>
      <c r="BX2" s="508"/>
      <c r="BY2" s="508"/>
      <c r="BZ2" s="508"/>
      <c r="CA2" s="508"/>
      <c r="CB2" s="507"/>
      <c r="CC2" s="507"/>
      <c r="CD2" s="507"/>
      <c r="CE2" s="507"/>
      <c r="CF2" s="507"/>
      <c r="CG2" s="507"/>
      <c r="CH2" s="507"/>
      <c r="CI2" s="507"/>
    </row>
    <row r="3" spans="1:87" ht="12.75" customHeight="1">
      <c r="A3" s="507"/>
      <c r="B3" s="507"/>
      <c r="C3" s="507"/>
      <c r="D3" s="507"/>
      <c r="E3" s="507"/>
      <c r="F3" s="508"/>
      <c r="G3" s="508"/>
      <c r="H3" s="508"/>
      <c r="I3" s="508"/>
      <c r="J3" s="508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9"/>
      <c r="AJ3" s="509"/>
      <c r="AK3" s="507"/>
      <c r="AL3" s="510"/>
      <c r="AM3" s="510"/>
      <c r="AN3" s="509"/>
      <c r="AO3" s="509"/>
      <c r="AP3" s="509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11"/>
      <c r="BO3" s="507"/>
      <c r="BP3" s="507"/>
      <c r="BQ3" s="507"/>
      <c r="BR3" s="507"/>
      <c r="BS3" s="507"/>
      <c r="BT3" s="512"/>
      <c r="BU3" s="508"/>
      <c r="BV3" s="508"/>
      <c r="BW3" s="508"/>
      <c r="BX3" s="508"/>
      <c r="BY3" s="508"/>
      <c r="BZ3" s="508"/>
      <c r="CA3" s="508"/>
      <c r="CB3" s="507"/>
      <c r="CC3" s="507"/>
      <c r="CD3" s="507"/>
      <c r="CE3" s="507"/>
      <c r="CF3" s="507"/>
      <c r="CG3" s="507"/>
      <c r="CH3" s="507"/>
      <c r="CI3" s="507"/>
    </row>
    <row r="4" spans="1:87" ht="12.75" customHeight="1">
      <c r="A4" s="507"/>
      <c r="B4" s="507"/>
      <c r="C4" s="507"/>
      <c r="D4" s="508"/>
      <c r="E4" s="508"/>
      <c r="F4" s="508"/>
      <c r="G4" s="508"/>
      <c r="H4" s="514" t="s">
        <v>875</v>
      </c>
      <c r="I4" s="514"/>
      <c r="J4" s="514"/>
      <c r="K4" s="508"/>
      <c r="L4" s="508"/>
      <c r="M4" s="507"/>
      <c r="N4" s="507"/>
      <c r="O4" s="507"/>
      <c r="P4" s="507"/>
      <c r="Q4" s="510"/>
      <c r="R4" s="510"/>
      <c r="S4" s="507"/>
      <c r="T4" s="510"/>
      <c r="U4" s="510"/>
      <c r="V4" s="510"/>
      <c r="W4" s="270"/>
      <c r="X4" s="507"/>
      <c r="Y4" s="270"/>
      <c r="Z4" s="507"/>
      <c r="AA4" s="507"/>
      <c r="AB4" s="507" t="s">
        <v>876</v>
      </c>
      <c r="AC4" s="507"/>
      <c r="AD4" s="507"/>
      <c r="AE4" s="507"/>
      <c r="AF4" s="507"/>
      <c r="AG4" s="507"/>
      <c r="AH4" s="507"/>
      <c r="AI4" s="509"/>
      <c r="AJ4" s="509"/>
      <c r="AK4" s="507"/>
      <c r="AL4" s="509"/>
      <c r="AM4" s="509"/>
      <c r="AN4" s="509"/>
      <c r="AO4" s="509"/>
      <c r="AP4" s="509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11"/>
      <c r="BO4" s="507"/>
      <c r="BP4" s="507"/>
      <c r="BQ4" s="507"/>
      <c r="BR4" s="507"/>
      <c r="BS4" s="507"/>
      <c r="BT4" s="512"/>
      <c r="BU4" s="508"/>
      <c r="BV4" s="508"/>
      <c r="BW4" s="508"/>
      <c r="BX4" s="507" t="s">
        <v>877</v>
      </c>
      <c r="BY4" s="508"/>
      <c r="BZ4" s="508"/>
      <c r="CA4" s="508"/>
      <c r="CB4" s="508"/>
      <c r="CC4" s="508"/>
      <c r="CD4" s="508"/>
      <c r="CE4" s="508"/>
      <c r="CF4" s="508"/>
      <c r="CG4" s="508"/>
      <c r="CH4" s="507"/>
      <c r="CI4" s="507"/>
    </row>
    <row r="5" spans="1:87" ht="12">
      <c r="A5" s="507"/>
      <c r="B5" s="507"/>
      <c r="C5" s="507"/>
      <c r="D5" s="508"/>
      <c r="E5" s="508"/>
      <c r="F5" s="508"/>
      <c r="G5" s="508"/>
      <c r="H5" s="514" t="s">
        <v>878</v>
      </c>
      <c r="I5" s="514"/>
      <c r="J5" s="514"/>
      <c r="K5" s="507"/>
      <c r="L5" s="507"/>
      <c r="M5" s="507"/>
      <c r="N5" s="507" t="s">
        <v>879</v>
      </c>
      <c r="O5" s="507"/>
      <c r="P5" s="507"/>
      <c r="Q5" s="510"/>
      <c r="R5" s="510"/>
      <c r="S5" s="507"/>
      <c r="T5" s="510"/>
      <c r="U5" s="510"/>
      <c r="V5" s="510"/>
      <c r="W5" s="270"/>
      <c r="X5" s="507"/>
      <c r="Y5" s="507"/>
      <c r="Z5" s="507"/>
      <c r="AA5" s="507"/>
      <c r="AB5" s="507"/>
      <c r="AC5" s="507"/>
      <c r="AD5" s="507"/>
      <c r="AE5" s="507"/>
      <c r="AF5" s="507"/>
      <c r="AG5" s="508"/>
      <c r="AH5" s="508"/>
      <c r="AI5" s="507"/>
      <c r="AJ5" s="507"/>
      <c r="AK5" s="507"/>
      <c r="AL5" s="507"/>
      <c r="AM5" s="507"/>
      <c r="AN5" s="507"/>
      <c r="AO5" s="507"/>
      <c r="AP5" s="507"/>
      <c r="AQ5" s="508"/>
      <c r="AR5" s="508"/>
      <c r="AS5" s="512"/>
      <c r="AT5" s="512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11"/>
      <c r="BO5" s="507"/>
      <c r="BP5" s="507"/>
      <c r="BQ5" s="507"/>
      <c r="BR5" s="507"/>
      <c r="BS5" s="507"/>
      <c r="BT5" s="507"/>
      <c r="BU5" s="508"/>
      <c r="BV5" s="508"/>
      <c r="BW5" s="508"/>
      <c r="BX5" s="508"/>
      <c r="BY5" s="508"/>
      <c r="BZ5" s="508"/>
      <c r="CA5" s="508"/>
      <c r="CB5" s="507"/>
      <c r="CC5" s="511"/>
      <c r="CD5" s="511"/>
      <c r="CE5" s="507"/>
      <c r="CF5" s="507"/>
      <c r="CG5" s="507"/>
      <c r="CH5" s="507"/>
      <c r="CI5" s="507"/>
    </row>
    <row r="6" spans="1:87" ht="12">
      <c r="A6" s="507"/>
      <c r="B6" s="515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15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15"/>
      <c r="AH6" s="515"/>
      <c r="AI6" s="507"/>
      <c r="AJ6" s="515"/>
      <c r="AK6" s="515"/>
      <c r="AL6" s="515"/>
      <c r="AM6" s="515"/>
      <c r="AN6" s="515"/>
      <c r="AO6" s="515"/>
      <c r="AP6" s="515"/>
      <c r="AQ6" s="507"/>
      <c r="AR6" s="507"/>
      <c r="AS6" s="516"/>
      <c r="AT6" s="516"/>
      <c r="AU6" s="515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15"/>
      <c r="BM6" s="515"/>
      <c r="BN6" s="517"/>
      <c r="BO6" s="507"/>
      <c r="BP6" s="507"/>
      <c r="BQ6" s="507"/>
      <c r="BR6" s="507"/>
      <c r="BS6" s="507"/>
      <c r="BT6" s="507"/>
      <c r="BU6" s="508"/>
      <c r="BV6" s="508"/>
      <c r="BW6" s="508"/>
      <c r="BX6" s="507"/>
      <c r="BY6" s="508"/>
      <c r="BZ6" s="508"/>
      <c r="CA6" s="508"/>
      <c r="CB6" s="507"/>
      <c r="CC6" s="511"/>
      <c r="CD6" s="511"/>
      <c r="CE6" s="507"/>
      <c r="CF6" s="507"/>
      <c r="CG6" s="507"/>
      <c r="CH6" s="507"/>
      <c r="CI6" s="507"/>
    </row>
    <row r="7" spans="1:102" ht="18.75" customHeight="1">
      <c r="A7" s="518"/>
      <c r="B7" s="519"/>
      <c r="C7" s="520" t="s">
        <v>880</v>
      </c>
      <c r="D7" s="521"/>
      <c r="E7" s="522" t="s">
        <v>881</v>
      </c>
      <c r="F7" s="523"/>
      <c r="G7" s="523"/>
      <c r="H7" s="523"/>
      <c r="I7" s="523"/>
      <c r="J7" s="523"/>
      <c r="K7" s="523"/>
      <c r="L7" s="524"/>
      <c r="M7" s="520" t="s">
        <v>882</v>
      </c>
      <c r="N7" s="521"/>
      <c r="O7" s="520" t="s">
        <v>883</v>
      </c>
      <c r="P7" s="521"/>
      <c r="Q7" s="518"/>
      <c r="R7" s="519"/>
      <c r="S7" s="525" t="s">
        <v>884</v>
      </c>
      <c r="T7" s="526"/>
      <c r="U7" s="527"/>
      <c r="V7" s="527"/>
      <c r="W7" s="520" t="s">
        <v>881</v>
      </c>
      <c r="X7" s="528"/>
      <c r="Y7" s="528"/>
      <c r="Z7" s="528"/>
      <c r="AA7" s="528"/>
      <c r="AB7" s="528"/>
      <c r="AC7" s="528"/>
      <c r="AD7" s="528"/>
      <c r="AE7" s="528"/>
      <c r="AF7" s="521"/>
      <c r="AG7" s="520" t="s">
        <v>885</v>
      </c>
      <c r="AH7" s="521"/>
      <c r="AI7" s="521" t="s">
        <v>504</v>
      </c>
      <c r="AJ7" s="529" t="s">
        <v>36</v>
      </c>
      <c r="AK7" s="520" t="s">
        <v>886</v>
      </c>
      <c r="AL7" s="528"/>
      <c r="AM7" s="520" t="s">
        <v>887</v>
      </c>
      <c r="AN7" s="521"/>
      <c r="AO7" s="528" t="s">
        <v>888</v>
      </c>
      <c r="AP7" s="528"/>
      <c r="AQ7" s="520" t="s">
        <v>889</v>
      </c>
      <c r="AR7" s="528"/>
      <c r="AS7" s="520" t="s">
        <v>890</v>
      </c>
      <c r="AT7" s="527"/>
      <c r="AU7" s="530"/>
      <c r="AV7" s="531" t="s">
        <v>891</v>
      </c>
      <c r="AW7" s="531"/>
      <c r="AX7" s="520" t="s">
        <v>892</v>
      </c>
      <c r="AY7" s="521"/>
      <c r="AZ7" s="532" t="s">
        <v>504</v>
      </c>
      <c r="BA7" s="529" t="s">
        <v>36</v>
      </c>
      <c r="BB7" s="531" t="s">
        <v>893</v>
      </c>
      <c r="BC7" s="531"/>
      <c r="BD7" s="531" t="s">
        <v>894</v>
      </c>
      <c r="BE7" s="531"/>
      <c r="BF7" s="531" t="s">
        <v>895</v>
      </c>
      <c r="BG7" s="533"/>
      <c r="BH7" s="533"/>
      <c r="BI7" s="534"/>
      <c r="BJ7" s="528"/>
      <c r="BK7" s="528"/>
      <c r="BL7" s="520" t="s">
        <v>896</v>
      </c>
      <c r="BM7" s="527"/>
      <c r="BN7" s="530"/>
      <c r="BO7" s="520" t="s">
        <v>897</v>
      </c>
      <c r="BP7" s="527"/>
      <c r="BQ7" s="530"/>
      <c r="BR7" s="532" t="s">
        <v>504</v>
      </c>
      <c r="BS7" s="529" t="s">
        <v>36</v>
      </c>
      <c r="BT7" s="520" t="s">
        <v>898</v>
      </c>
      <c r="BU7" s="521"/>
      <c r="BV7" s="520" t="s">
        <v>899</v>
      </c>
      <c r="BW7" s="521"/>
      <c r="BX7" s="520" t="s">
        <v>900</v>
      </c>
      <c r="BY7" s="521"/>
      <c r="BZ7" s="520" t="s">
        <v>901</v>
      </c>
      <c r="CA7" s="521"/>
      <c r="CB7" s="535" t="s">
        <v>902</v>
      </c>
      <c r="CC7" s="530"/>
      <c r="CD7" s="535" t="s">
        <v>903</v>
      </c>
      <c r="CE7" s="527"/>
      <c r="CF7" s="527"/>
      <c r="CJ7" s="536"/>
      <c r="CK7" s="536"/>
      <c r="CL7" s="537"/>
      <c r="CM7" s="507"/>
      <c r="CN7" s="538"/>
      <c r="CO7" s="538"/>
      <c r="CP7" s="538"/>
      <c r="CQ7" s="538"/>
      <c r="CR7" s="539"/>
      <c r="CS7" s="539"/>
      <c r="CT7" s="540"/>
      <c r="CU7" s="540"/>
      <c r="CV7" s="536"/>
      <c r="CW7" s="536"/>
      <c r="CX7" s="536"/>
    </row>
    <row r="8" spans="1:102" ht="99" customHeight="1">
      <c r="A8" s="541" t="s">
        <v>504</v>
      </c>
      <c r="B8" s="542" t="s">
        <v>36</v>
      </c>
      <c r="C8" s="543"/>
      <c r="D8" s="544"/>
      <c r="E8" s="533" t="s">
        <v>904</v>
      </c>
      <c r="F8" s="532"/>
      <c r="G8" s="543" t="s">
        <v>905</v>
      </c>
      <c r="H8" s="544"/>
      <c r="I8" s="533" t="s">
        <v>906</v>
      </c>
      <c r="J8" s="532"/>
      <c r="K8" s="533" t="s">
        <v>907</v>
      </c>
      <c r="L8" s="532"/>
      <c r="M8" s="543"/>
      <c r="N8" s="544"/>
      <c r="O8" s="543"/>
      <c r="P8" s="544"/>
      <c r="Q8" s="541" t="s">
        <v>504</v>
      </c>
      <c r="R8" s="542" t="s">
        <v>36</v>
      </c>
      <c r="S8" s="533" t="s">
        <v>908</v>
      </c>
      <c r="T8" s="534"/>
      <c r="U8" s="533" t="s">
        <v>909</v>
      </c>
      <c r="V8" s="534"/>
      <c r="W8" s="533" t="s">
        <v>910</v>
      </c>
      <c r="X8" s="532"/>
      <c r="Y8" s="533" t="s">
        <v>911</v>
      </c>
      <c r="Z8" s="532"/>
      <c r="AA8" s="533" t="s">
        <v>912</v>
      </c>
      <c r="AB8" s="532"/>
      <c r="AC8" s="533" t="s">
        <v>913</v>
      </c>
      <c r="AD8" s="545"/>
      <c r="AE8" s="525" t="s">
        <v>914</v>
      </c>
      <c r="AF8" s="545"/>
      <c r="AG8" s="543"/>
      <c r="AH8" s="544"/>
      <c r="AI8" s="546"/>
      <c r="AJ8" s="547"/>
      <c r="AK8" s="543"/>
      <c r="AL8" s="548"/>
      <c r="AM8" s="543"/>
      <c r="AN8" s="544"/>
      <c r="AO8" s="548"/>
      <c r="AP8" s="548"/>
      <c r="AQ8" s="543"/>
      <c r="AR8" s="548"/>
      <c r="AS8" s="549"/>
      <c r="AT8" s="550"/>
      <c r="AU8" s="551"/>
      <c r="AV8" s="531"/>
      <c r="AW8" s="531"/>
      <c r="AX8" s="543"/>
      <c r="AY8" s="544"/>
      <c r="AZ8" s="552"/>
      <c r="BA8" s="547"/>
      <c r="BB8" s="531"/>
      <c r="BC8" s="531"/>
      <c r="BD8" s="531"/>
      <c r="BE8" s="531"/>
      <c r="BF8" s="531"/>
      <c r="BG8" s="533"/>
      <c r="BH8" s="543" t="s">
        <v>915</v>
      </c>
      <c r="BI8" s="548"/>
      <c r="BJ8" s="525" t="s">
        <v>916</v>
      </c>
      <c r="BK8" s="526"/>
      <c r="BL8" s="549"/>
      <c r="BM8" s="550"/>
      <c r="BN8" s="551"/>
      <c r="BO8" s="549"/>
      <c r="BP8" s="550"/>
      <c r="BQ8" s="551"/>
      <c r="BR8" s="552"/>
      <c r="BS8" s="547"/>
      <c r="BT8" s="543"/>
      <c r="BU8" s="544"/>
      <c r="BV8" s="543"/>
      <c r="BW8" s="544"/>
      <c r="BX8" s="543"/>
      <c r="BY8" s="544"/>
      <c r="BZ8" s="543"/>
      <c r="CA8" s="544"/>
      <c r="CB8" s="549"/>
      <c r="CC8" s="551"/>
      <c r="CD8" s="549"/>
      <c r="CE8" s="550"/>
      <c r="CF8" s="550"/>
      <c r="CJ8" s="536"/>
      <c r="CK8" s="536"/>
      <c r="CL8" s="510"/>
      <c r="CM8" s="541"/>
      <c r="CN8" s="270"/>
      <c r="CO8" s="270"/>
      <c r="CP8" s="536"/>
      <c r="CQ8" s="536"/>
      <c r="CR8" s="536"/>
      <c r="CS8" s="536"/>
      <c r="CT8" s="270"/>
      <c r="CU8" s="270"/>
      <c r="CV8" s="536"/>
      <c r="CW8" s="536"/>
      <c r="CX8" s="536"/>
    </row>
    <row r="9" spans="1:102" ht="15.75" customHeight="1" hidden="1">
      <c r="A9" s="541"/>
      <c r="B9" s="542"/>
      <c r="C9" s="533">
        <v>1</v>
      </c>
      <c r="D9" s="532"/>
      <c r="E9" s="533">
        <f>C9+1</f>
        <v>2</v>
      </c>
      <c r="F9" s="532"/>
      <c r="G9" s="533">
        <f>E9+1</f>
        <v>3</v>
      </c>
      <c r="H9" s="532"/>
      <c r="I9" s="553"/>
      <c r="J9" s="553"/>
      <c r="K9" s="533">
        <f>G9+1</f>
        <v>4</v>
      </c>
      <c r="L9" s="532"/>
      <c r="M9" s="533">
        <f>K9+1</f>
        <v>5</v>
      </c>
      <c r="N9" s="532"/>
      <c r="O9" s="533">
        <f>M9+1</f>
        <v>6</v>
      </c>
      <c r="P9" s="532"/>
      <c r="Q9" s="541"/>
      <c r="R9" s="542"/>
      <c r="S9" s="533">
        <f>O9+1</f>
        <v>7</v>
      </c>
      <c r="T9" s="532"/>
      <c r="U9" s="543">
        <f>S9+1</f>
        <v>8</v>
      </c>
      <c r="V9" s="544"/>
      <c r="W9" s="533">
        <v>9</v>
      </c>
      <c r="X9" s="532"/>
      <c r="Y9" s="533">
        <f>W9+1</f>
        <v>10</v>
      </c>
      <c r="Z9" s="532"/>
      <c r="AA9" s="533">
        <f>Y9+1</f>
        <v>11</v>
      </c>
      <c r="AB9" s="532"/>
      <c r="AC9" s="533">
        <f>AA9+1</f>
        <v>12</v>
      </c>
      <c r="AD9" s="532"/>
      <c r="AE9" s="553"/>
      <c r="AF9" s="553"/>
      <c r="AG9" s="533">
        <f>AC9+1</f>
        <v>13</v>
      </c>
      <c r="AH9" s="532"/>
      <c r="AI9" s="546"/>
      <c r="AJ9" s="547"/>
      <c r="AK9" s="533">
        <v>14</v>
      </c>
      <c r="AL9" s="532"/>
      <c r="AM9" s="533">
        <f>AK9+1</f>
        <v>15</v>
      </c>
      <c r="AN9" s="532"/>
      <c r="AO9" s="533">
        <f>AM9+1</f>
        <v>16</v>
      </c>
      <c r="AP9" s="532"/>
      <c r="AQ9" s="543">
        <v>17</v>
      </c>
      <c r="AR9" s="544"/>
      <c r="AS9" s="533">
        <v>18</v>
      </c>
      <c r="AT9" s="532"/>
      <c r="AU9" s="554" t="s">
        <v>917</v>
      </c>
      <c r="AV9" s="531">
        <v>19</v>
      </c>
      <c r="AW9" s="531"/>
      <c r="AX9" s="531">
        <f>AV9+1</f>
        <v>20</v>
      </c>
      <c r="AY9" s="531"/>
      <c r="AZ9" s="555"/>
      <c r="BA9" s="547"/>
      <c r="BB9" s="531">
        <f>AX9+1</f>
        <v>21</v>
      </c>
      <c r="BC9" s="531"/>
      <c r="BD9" s="531">
        <f>BB9+1</f>
        <v>22</v>
      </c>
      <c r="BE9" s="531"/>
      <c r="BF9" s="531">
        <f>BD9+1</f>
        <v>23</v>
      </c>
      <c r="BG9" s="533"/>
      <c r="BH9" s="533">
        <v>24</v>
      </c>
      <c r="BI9" s="532"/>
      <c r="BJ9" s="543">
        <f>BH9+1</f>
        <v>25</v>
      </c>
      <c r="BK9" s="544"/>
      <c r="BL9" s="533">
        <v>26</v>
      </c>
      <c r="BM9" s="532"/>
      <c r="BN9" s="556"/>
      <c r="BO9" s="533">
        <v>27</v>
      </c>
      <c r="BP9" s="532"/>
      <c r="BQ9" s="509"/>
      <c r="BR9" s="555"/>
      <c r="BS9" s="547"/>
      <c r="BT9" s="533">
        <v>28</v>
      </c>
      <c r="BU9" s="532"/>
      <c r="BV9" s="533">
        <f>BT9+1</f>
        <v>29</v>
      </c>
      <c r="BW9" s="532"/>
      <c r="BX9" s="533">
        <f>BV9+1</f>
        <v>30</v>
      </c>
      <c r="BY9" s="532"/>
      <c r="BZ9" s="553"/>
      <c r="CA9" s="553"/>
      <c r="CB9" s="533">
        <f>BX9+1</f>
        <v>31</v>
      </c>
      <c r="CC9" s="532"/>
      <c r="CD9" s="533">
        <f>CB9+1</f>
        <v>32</v>
      </c>
      <c r="CE9" s="532"/>
      <c r="CF9" s="509"/>
      <c r="CJ9" s="510"/>
      <c r="CK9" s="510"/>
      <c r="CL9" s="510"/>
      <c r="CM9" s="541"/>
      <c r="CN9" s="270"/>
      <c r="CO9" s="270"/>
      <c r="CP9" s="510"/>
      <c r="CQ9" s="510"/>
      <c r="CR9" s="510"/>
      <c r="CS9" s="510"/>
      <c r="CT9" s="270"/>
      <c r="CU9" s="270"/>
      <c r="CV9" s="510"/>
      <c r="CW9" s="510"/>
      <c r="CX9" s="510"/>
    </row>
    <row r="10" spans="1:102" ht="12">
      <c r="A10" s="557"/>
      <c r="B10" s="558"/>
      <c r="C10" s="559" t="s">
        <v>918</v>
      </c>
      <c r="D10" s="560" t="s">
        <v>919</v>
      </c>
      <c r="E10" s="559" t="s">
        <v>918</v>
      </c>
      <c r="F10" s="560" t="s">
        <v>919</v>
      </c>
      <c r="G10" s="559" t="s">
        <v>918</v>
      </c>
      <c r="H10" s="560" t="s">
        <v>919</v>
      </c>
      <c r="I10" s="559" t="s">
        <v>918</v>
      </c>
      <c r="J10" s="560" t="s">
        <v>919</v>
      </c>
      <c r="K10" s="559" t="s">
        <v>918</v>
      </c>
      <c r="L10" s="560" t="s">
        <v>919</v>
      </c>
      <c r="M10" s="559" t="s">
        <v>918</v>
      </c>
      <c r="N10" s="560" t="s">
        <v>920</v>
      </c>
      <c r="O10" s="559" t="s">
        <v>918</v>
      </c>
      <c r="P10" s="560" t="s">
        <v>919</v>
      </c>
      <c r="Q10" s="561"/>
      <c r="R10" s="562"/>
      <c r="S10" s="559" t="s">
        <v>918</v>
      </c>
      <c r="T10" s="560" t="s">
        <v>919</v>
      </c>
      <c r="U10" s="563" t="s">
        <v>918</v>
      </c>
      <c r="V10" s="560" t="s">
        <v>919</v>
      </c>
      <c r="W10" s="559" t="s">
        <v>918</v>
      </c>
      <c r="X10" s="560" t="s">
        <v>919</v>
      </c>
      <c r="Y10" s="559" t="s">
        <v>918</v>
      </c>
      <c r="Z10" s="560" t="s">
        <v>919</v>
      </c>
      <c r="AA10" s="559" t="s">
        <v>918</v>
      </c>
      <c r="AB10" s="559" t="s">
        <v>919</v>
      </c>
      <c r="AC10" s="559" t="s">
        <v>918</v>
      </c>
      <c r="AD10" s="559" t="s">
        <v>919</v>
      </c>
      <c r="AE10" s="559" t="s">
        <v>918</v>
      </c>
      <c r="AF10" s="559" t="s">
        <v>919</v>
      </c>
      <c r="AG10" s="559" t="s">
        <v>918</v>
      </c>
      <c r="AH10" s="560" t="s">
        <v>919</v>
      </c>
      <c r="AI10" s="546"/>
      <c r="AJ10" s="547"/>
      <c r="AK10" s="559" t="s">
        <v>918</v>
      </c>
      <c r="AL10" s="560" t="s">
        <v>919</v>
      </c>
      <c r="AM10" s="559" t="s">
        <v>918</v>
      </c>
      <c r="AN10" s="560" t="s">
        <v>919</v>
      </c>
      <c r="AO10" s="559" t="s">
        <v>918</v>
      </c>
      <c r="AP10" s="560" t="s">
        <v>919</v>
      </c>
      <c r="AQ10" s="559" t="s">
        <v>918</v>
      </c>
      <c r="AR10" s="560" t="s">
        <v>919</v>
      </c>
      <c r="AS10" s="559" t="s">
        <v>918</v>
      </c>
      <c r="AT10" s="560" t="s">
        <v>919</v>
      </c>
      <c r="AU10" s="564"/>
      <c r="AV10" s="559" t="s">
        <v>918</v>
      </c>
      <c r="AW10" s="560" t="s">
        <v>919</v>
      </c>
      <c r="AX10" s="559" t="s">
        <v>918</v>
      </c>
      <c r="AY10" s="560" t="s">
        <v>919</v>
      </c>
      <c r="AZ10" s="555"/>
      <c r="BA10" s="547"/>
      <c r="BB10" s="559" t="s">
        <v>918</v>
      </c>
      <c r="BC10" s="560" t="s">
        <v>919</v>
      </c>
      <c r="BD10" s="559" t="s">
        <v>918</v>
      </c>
      <c r="BE10" s="560" t="s">
        <v>919</v>
      </c>
      <c r="BF10" s="559" t="s">
        <v>918</v>
      </c>
      <c r="BG10" s="560" t="s">
        <v>919</v>
      </c>
      <c r="BH10" s="559" t="s">
        <v>918</v>
      </c>
      <c r="BI10" s="560" t="s">
        <v>919</v>
      </c>
      <c r="BJ10" s="559" t="s">
        <v>918</v>
      </c>
      <c r="BK10" s="560" t="s">
        <v>919</v>
      </c>
      <c r="BL10" s="559" t="s">
        <v>918</v>
      </c>
      <c r="BM10" s="560" t="s">
        <v>919</v>
      </c>
      <c r="BN10" s="565"/>
      <c r="BO10" s="559" t="s">
        <v>918</v>
      </c>
      <c r="BP10" s="560" t="s">
        <v>919</v>
      </c>
      <c r="BQ10" s="560"/>
      <c r="BR10" s="555"/>
      <c r="BS10" s="547"/>
      <c r="BT10" s="559" t="s">
        <v>918</v>
      </c>
      <c r="BU10" s="560" t="s">
        <v>919</v>
      </c>
      <c r="BV10" s="559" t="s">
        <v>918</v>
      </c>
      <c r="BW10" s="560" t="s">
        <v>919</v>
      </c>
      <c r="BX10" s="559" t="s">
        <v>918</v>
      </c>
      <c r="BY10" s="560" t="s">
        <v>919</v>
      </c>
      <c r="BZ10" s="559" t="s">
        <v>918</v>
      </c>
      <c r="CA10" s="560" t="s">
        <v>919</v>
      </c>
      <c r="CB10" s="559" t="s">
        <v>918</v>
      </c>
      <c r="CC10" s="560" t="s">
        <v>919</v>
      </c>
      <c r="CD10" s="559" t="s">
        <v>918</v>
      </c>
      <c r="CE10" s="560" t="s">
        <v>919</v>
      </c>
      <c r="CF10" s="560"/>
      <c r="CJ10" s="561"/>
      <c r="CK10" s="561"/>
      <c r="CL10" s="561"/>
      <c r="CM10" s="561"/>
      <c r="CN10" s="270"/>
      <c r="CO10" s="270"/>
      <c r="CP10" s="561"/>
      <c r="CQ10" s="561"/>
      <c r="CR10" s="561"/>
      <c r="CS10" s="561"/>
      <c r="CT10" s="270"/>
      <c r="CU10" s="270"/>
      <c r="CV10" s="561"/>
      <c r="CW10" s="561"/>
      <c r="CX10" s="561"/>
    </row>
    <row r="11" spans="1:102" ht="12">
      <c r="A11" s="515"/>
      <c r="B11" s="566"/>
      <c r="C11" s="567" t="s">
        <v>921</v>
      </c>
      <c r="D11" s="568" t="s">
        <v>922</v>
      </c>
      <c r="E11" s="567" t="s">
        <v>921</v>
      </c>
      <c r="F11" s="568" t="s">
        <v>922</v>
      </c>
      <c r="G11" s="567" t="s">
        <v>921</v>
      </c>
      <c r="H11" s="568" t="s">
        <v>922</v>
      </c>
      <c r="I11" s="567" t="s">
        <v>921</v>
      </c>
      <c r="J11" s="568" t="s">
        <v>922</v>
      </c>
      <c r="K11" s="567" t="s">
        <v>921</v>
      </c>
      <c r="L11" s="568" t="s">
        <v>922</v>
      </c>
      <c r="M11" s="567" t="s">
        <v>921</v>
      </c>
      <c r="N11" s="568" t="s">
        <v>922</v>
      </c>
      <c r="O11" s="569" t="s">
        <v>921</v>
      </c>
      <c r="P11" s="567" t="s">
        <v>922</v>
      </c>
      <c r="Q11" s="515"/>
      <c r="R11" s="566"/>
      <c r="S11" s="569" t="s">
        <v>921</v>
      </c>
      <c r="T11" s="569" t="s">
        <v>922</v>
      </c>
      <c r="U11" s="570" t="s">
        <v>921</v>
      </c>
      <c r="V11" s="568" t="s">
        <v>922</v>
      </c>
      <c r="W11" s="567" t="s">
        <v>921</v>
      </c>
      <c r="X11" s="570" t="s">
        <v>922</v>
      </c>
      <c r="Y11" s="567" t="s">
        <v>921</v>
      </c>
      <c r="Z11" s="570" t="s">
        <v>922</v>
      </c>
      <c r="AA11" s="567" t="s">
        <v>921</v>
      </c>
      <c r="AB11" s="567" t="s">
        <v>922</v>
      </c>
      <c r="AC11" s="567" t="s">
        <v>921</v>
      </c>
      <c r="AD11" s="567" t="s">
        <v>922</v>
      </c>
      <c r="AE11" s="567" t="s">
        <v>921</v>
      </c>
      <c r="AF11" s="567" t="s">
        <v>922</v>
      </c>
      <c r="AG11" s="567" t="s">
        <v>921</v>
      </c>
      <c r="AH11" s="568" t="s">
        <v>922</v>
      </c>
      <c r="AI11" s="571"/>
      <c r="AJ11" s="572"/>
      <c r="AK11" s="567" t="s">
        <v>921</v>
      </c>
      <c r="AL11" s="568" t="s">
        <v>922</v>
      </c>
      <c r="AM11" s="567" t="s">
        <v>921</v>
      </c>
      <c r="AN11" s="568" t="s">
        <v>922</v>
      </c>
      <c r="AO11" s="567" t="s">
        <v>921</v>
      </c>
      <c r="AP11" s="568" t="s">
        <v>922</v>
      </c>
      <c r="AQ11" s="567" t="s">
        <v>921</v>
      </c>
      <c r="AR11" s="568" t="s">
        <v>922</v>
      </c>
      <c r="AS11" s="567" t="s">
        <v>921</v>
      </c>
      <c r="AT11" s="568" t="s">
        <v>922</v>
      </c>
      <c r="AU11" s="573"/>
      <c r="AV11" s="567" t="s">
        <v>921</v>
      </c>
      <c r="AW11" s="568" t="s">
        <v>922</v>
      </c>
      <c r="AX11" s="567" t="s">
        <v>921</v>
      </c>
      <c r="AY11" s="568" t="s">
        <v>922</v>
      </c>
      <c r="AZ11" s="555"/>
      <c r="BA11" s="572"/>
      <c r="BB11" s="567" t="s">
        <v>921</v>
      </c>
      <c r="BC11" s="570" t="s">
        <v>922</v>
      </c>
      <c r="BD11" s="567" t="s">
        <v>921</v>
      </c>
      <c r="BE11" s="568" t="s">
        <v>922</v>
      </c>
      <c r="BF11" s="567" t="s">
        <v>921</v>
      </c>
      <c r="BG11" s="568" t="s">
        <v>922</v>
      </c>
      <c r="BH11" s="567" t="s">
        <v>921</v>
      </c>
      <c r="BI11" s="568" t="s">
        <v>922</v>
      </c>
      <c r="BJ11" s="567" t="s">
        <v>921</v>
      </c>
      <c r="BK11" s="568" t="s">
        <v>922</v>
      </c>
      <c r="BL11" s="567" t="s">
        <v>921</v>
      </c>
      <c r="BM11" s="568" t="s">
        <v>922</v>
      </c>
      <c r="BN11" s="574" t="s">
        <v>917</v>
      </c>
      <c r="BO11" s="567" t="s">
        <v>921</v>
      </c>
      <c r="BP11" s="568" t="s">
        <v>922</v>
      </c>
      <c r="BQ11" s="568" t="s">
        <v>917</v>
      </c>
      <c r="BR11" s="555"/>
      <c r="BS11" s="572"/>
      <c r="BT11" s="567" t="s">
        <v>921</v>
      </c>
      <c r="BU11" s="568" t="s">
        <v>922</v>
      </c>
      <c r="BV11" s="567" t="s">
        <v>921</v>
      </c>
      <c r="BW11" s="568" t="s">
        <v>922</v>
      </c>
      <c r="BX11" s="567" t="s">
        <v>921</v>
      </c>
      <c r="BY11" s="568" t="s">
        <v>922</v>
      </c>
      <c r="BZ11" s="567" t="s">
        <v>921</v>
      </c>
      <c r="CA11" s="568" t="s">
        <v>922</v>
      </c>
      <c r="CB11" s="567" t="s">
        <v>921</v>
      </c>
      <c r="CC11" s="568" t="s">
        <v>922</v>
      </c>
      <c r="CD11" s="567" t="s">
        <v>921</v>
      </c>
      <c r="CE11" s="568" t="s">
        <v>922</v>
      </c>
      <c r="CF11" s="568" t="s">
        <v>917</v>
      </c>
      <c r="CJ11" s="575"/>
      <c r="CK11" s="575"/>
      <c r="CL11" s="561"/>
      <c r="CM11" s="561"/>
      <c r="CN11" s="270"/>
      <c r="CO11" s="270"/>
      <c r="CP11" s="575"/>
      <c r="CQ11" s="575"/>
      <c r="CR11" s="575"/>
      <c r="CS11" s="575"/>
      <c r="CT11" s="270"/>
      <c r="CU11" s="270"/>
      <c r="CV11" s="575"/>
      <c r="CW11" s="575"/>
      <c r="CX11" s="575"/>
    </row>
    <row r="12" spans="1:102" ht="12">
      <c r="A12" s="270" t="s">
        <v>491</v>
      </c>
      <c r="B12" s="576" t="s">
        <v>426</v>
      </c>
      <c r="C12" s="577">
        <f aca="true" t="shared" si="0" ref="C12:D15">E12+G12+I12+K12</f>
        <v>2068</v>
      </c>
      <c r="D12" s="577">
        <f t="shared" si="0"/>
        <v>1414.6</v>
      </c>
      <c r="E12" s="577"/>
      <c r="F12" s="577"/>
      <c r="G12" s="577">
        <v>2000</v>
      </c>
      <c r="H12" s="577">
        <v>1332.6</v>
      </c>
      <c r="I12" s="577">
        <v>68</v>
      </c>
      <c r="J12" s="577">
        <v>82</v>
      </c>
      <c r="K12" s="577"/>
      <c r="L12" s="577"/>
      <c r="M12" s="577"/>
      <c r="N12" s="577"/>
      <c r="O12" s="577">
        <f aca="true" t="shared" si="1" ref="O12:P15">S12+U12+W12+Y12+AA12+AC12+AE12</f>
        <v>2392</v>
      </c>
      <c r="P12" s="577">
        <f t="shared" si="1"/>
        <v>6946.200000000001</v>
      </c>
      <c r="Q12" s="270" t="s">
        <v>491</v>
      </c>
      <c r="R12" s="576" t="s">
        <v>426</v>
      </c>
      <c r="S12" s="578">
        <v>200</v>
      </c>
      <c r="T12" s="578">
        <v>470.1</v>
      </c>
      <c r="U12" s="579"/>
      <c r="V12" s="579"/>
      <c r="W12" s="578">
        <v>2000</v>
      </c>
      <c r="X12" s="578">
        <v>6274.1</v>
      </c>
      <c r="Y12" s="578"/>
      <c r="Z12" s="578"/>
      <c r="AA12" s="578"/>
      <c r="AB12" s="578"/>
      <c r="AC12" s="578"/>
      <c r="AD12" s="578"/>
      <c r="AE12" s="578">
        <v>192</v>
      </c>
      <c r="AF12" s="578">
        <v>202</v>
      </c>
      <c r="AG12" s="580">
        <f aca="true" t="shared" si="2" ref="AG12:AH15">C12+M12+O12</f>
        <v>4460</v>
      </c>
      <c r="AH12" s="580">
        <f>D12+N12+P12</f>
        <v>8360.800000000001</v>
      </c>
      <c r="AI12" s="270" t="s">
        <v>491</v>
      </c>
      <c r="AJ12" s="576" t="s">
        <v>426</v>
      </c>
      <c r="AK12" s="578">
        <v>200</v>
      </c>
      <c r="AL12" s="578">
        <v>56.6</v>
      </c>
      <c r="AM12" s="578">
        <v>30</v>
      </c>
      <c r="AN12" s="578"/>
      <c r="AO12" s="581">
        <v>360</v>
      </c>
      <c r="AP12" s="579">
        <v>147.8</v>
      </c>
      <c r="AQ12" s="578">
        <f aca="true" t="shared" si="3" ref="AQ12:AR36">AK12+AM12+AO12</f>
        <v>590</v>
      </c>
      <c r="AR12" s="578">
        <f t="shared" si="3"/>
        <v>204.4</v>
      </c>
      <c r="AS12" s="580">
        <f aca="true" t="shared" si="4" ref="AS12:AT15">AG12+AQ12</f>
        <v>5050</v>
      </c>
      <c r="AT12" s="580">
        <f t="shared" si="4"/>
        <v>8565.2</v>
      </c>
      <c r="AU12" s="580">
        <f>AT12/AS12*100</f>
        <v>169.60792079207923</v>
      </c>
      <c r="AV12" s="577"/>
      <c r="AW12" s="577"/>
      <c r="AX12" s="577"/>
      <c r="AY12" s="577"/>
      <c r="AZ12" s="513" t="s">
        <v>491</v>
      </c>
      <c r="BA12" s="582" t="s">
        <v>426</v>
      </c>
      <c r="BB12" s="578"/>
      <c r="BC12" s="270"/>
      <c r="BD12" s="578"/>
      <c r="BE12" s="578"/>
      <c r="BF12" s="578"/>
      <c r="BG12" s="578"/>
      <c r="BH12" s="578"/>
      <c r="BI12" s="578"/>
      <c r="BJ12" s="270"/>
      <c r="BK12" s="270"/>
      <c r="BL12" s="583">
        <v>0</v>
      </c>
      <c r="BM12" s="583">
        <f aca="true" t="shared" si="5" ref="BL12:BM15">AW12+AY12+BC12+BE12+BG12+BI12+BK12</f>
        <v>0</v>
      </c>
      <c r="BO12" s="583">
        <f aca="true" t="shared" si="6" ref="BO12:BP15">AS12+BL12</f>
        <v>5050</v>
      </c>
      <c r="BP12" s="583">
        <f t="shared" si="6"/>
        <v>8565.2</v>
      </c>
      <c r="BQ12" s="583">
        <f>BP12/BO12*100</f>
        <v>169.60792079207923</v>
      </c>
      <c r="BR12" s="513" t="s">
        <v>491</v>
      </c>
      <c r="BS12" s="582" t="s">
        <v>426</v>
      </c>
      <c r="BT12" s="585">
        <v>750</v>
      </c>
      <c r="BU12" s="583">
        <v>992.4</v>
      </c>
      <c r="BV12" s="583">
        <v>1300</v>
      </c>
      <c r="BW12" s="586">
        <v>2206.9</v>
      </c>
      <c r="BX12" s="577"/>
      <c r="BY12" s="577"/>
      <c r="BZ12" s="577">
        <v>35</v>
      </c>
      <c r="CA12" s="577"/>
      <c r="CB12" s="577">
        <f>BT12+BV12+BX12+BZ12</f>
        <v>2085</v>
      </c>
      <c r="CC12" s="577">
        <f>BU12+BW12+BY12+CA12</f>
        <v>3199.3</v>
      </c>
      <c r="CD12" s="577">
        <f aca="true" t="shared" si="7" ref="CD12:CE15">BO12+CB12</f>
        <v>7135</v>
      </c>
      <c r="CE12" s="577">
        <f t="shared" si="7"/>
        <v>11764.5</v>
      </c>
      <c r="CF12" s="577">
        <f>CE12/CD12*100</f>
        <v>164.8843728100911</v>
      </c>
      <c r="CG12" s="577"/>
      <c r="CJ12" s="577"/>
      <c r="CK12" s="577"/>
      <c r="CL12" s="270"/>
      <c r="CM12" s="576"/>
      <c r="CN12" s="270"/>
      <c r="CO12" s="270"/>
      <c r="CP12" s="578"/>
      <c r="CQ12" s="578"/>
      <c r="CR12" s="578"/>
      <c r="CS12" s="578"/>
      <c r="CT12" s="270"/>
      <c r="CU12" s="270"/>
      <c r="CV12" s="578"/>
      <c r="CW12" s="578"/>
      <c r="CX12" s="578"/>
    </row>
    <row r="13" spans="1:102" ht="12">
      <c r="A13" s="270" t="s">
        <v>492</v>
      </c>
      <c r="B13" s="576" t="s">
        <v>174</v>
      </c>
      <c r="C13" s="577">
        <f t="shared" si="0"/>
        <v>2021</v>
      </c>
      <c r="D13" s="577">
        <f t="shared" si="0"/>
        <v>807.2</v>
      </c>
      <c r="E13" s="577"/>
      <c r="F13" s="577"/>
      <c r="G13" s="577">
        <v>2000</v>
      </c>
      <c r="H13" s="577">
        <v>797.2</v>
      </c>
      <c r="I13" s="577">
        <v>21</v>
      </c>
      <c r="J13" s="577">
        <v>10</v>
      </c>
      <c r="K13" s="577"/>
      <c r="L13" s="577"/>
      <c r="M13" s="577"/>
      <c r="N13" s="577">
        <v>8</v>
      </c>
      <c r="O13" s="577">
        <f t="shared" si="1"/>
        <v>1366.6</v>
      </c>
      <c r="P13" s="577">
        <f t="shared" si="1"/>
        <v>1524.9</v>
      </c>
      <c r="Q13" s="270" t="s">
        <v>492</v>
      </c>
      <c r="R13" s="576" t="s">
        <v>174</v>
      </c>
      <c r="S13" s="578">
        <v>366.6</v>
      </c>
      <c r="T13" s="578">
        <v>444.7</v>
      </c>
      <c r="U13" s="579"/>
      <c r="V13" s="579"/>
      <c r="W13" s="578">
        <v>1000</v>
      </c>
      <c r="X13" s="578">
        <v>1049.8</v>
      </c>
      <c r="Y13" s="578"/>
      <c r="Z13" s="578"/>
      <c r="AA13" s="578"/>
      <c r="AB13" s="578">
        <v>1.3</v>
      </c>
      <c r="AC13" s="578"/>
      <c r="AD13" s="578">
        <v>17.9</v>
      </c>
      <c r="AE13" s="578"/>
      <c r="AF13" s="578">
        <v>11.2</v>
      </c>
      <c r="AG13" s="578">
        <f t="shared" si="2"/>
        <v>3387.6</v>
      </c>
      <c r="AH13" s="578">
        <f t="shared" si="2"/>
        <v>2340.1000000000004</v>
      </c>
      <c r="AI13" s="270" t="s">
        <v>492</v>
      </c>
      <c r="AJ13" s="576" t="s">
        <v>174</v>
      </c>
      <c r="AK13" s="578">
        <v>200</v>
      </c>
      <c r="AL13" s="578">
        <v>6.2</v>
      </c>
      <c r="AM13" s="578">
        <v>28.4</v>
      </c>
      <c r="AN13" s="578">
        <v>18.9</v>
      </c>
      <c r="AO13" s="581">
        <v>333.2</v>
      </c>
      <c r="AP13" s="579">
        <v>90</v>
      </c>
      <c r="AQ13" s="578">
        <f t="shared" si="3"/>
        <v>561.6</v>
      </c>
      <c r="AR13" s="578">
        <f t="shared" si="3"/>
        <v>115.1</v>
      </c>
      <c r="AS13" s="578">
        <f t="shared" si="4"/>
        <v>3949.2</v>
      </c>
      <c r="AT13" s="578">
        <f t="shared" si="4"/>
        <v>2455.2000000000003</v>
      </c>
      <c r="AU13" s="578">
        <f aca="true" t="shared" si="8" ref="AU13:AU37">AT13/AS13*100</f>
        <v>62.16955332725617</v>
      </c>
      <c r="AV13" s="577"/>
      <c r="AW13" s="577"/>
      <c r="AX13" s="577"/>
      <c r="AY13" s="577"/>
      <c r="AZ13" s="513" t="s">
        <v>492</v>
      </c>
      <c r="BA13" s="582" t="s">
        <v>174</v>
      </c>
      <c r="BB13" s="578"/>
      <c r="BC13" s="270"/>
      <c r="BD13" s="578"/>
      <c r="BE13" s="578"/>
      <c r="BF13" s="578"/>
      <c r="BG13" s="578"/>
      <c r="BH13" s="578"/>
      <c r="BI13" s="578"/>
      <c r="BJ13" s="270"/>
      <c r="BK13" s="270"/>
      <c r="BL13" s="583">
        <f t="shared" si="5"/>
        <v>0</v>
      </c>
      <c r="BM13" s="583">
        <f t="shared" si="5"/>
        <v>0</v>
      </c>
      <c r="BO13" s="583">
        <f t="shared" si="6"/>
        <v>3949.2</v>
      </c>
      <c r="BP13" s="583">
        <f t="shared" si="6"/>
        <v>2455.2000000000003</v>
      </c>
      <c r="BQ13" s="583">
        <f aca="true" t="shared" si="9" ref="BQ13:BQ37">BP13/BO13*100</f>
        <v>62.16955332725617</v>
      </c>
      <c r="BR13" s="513" t="s">
        <v>492</v>
      </c>
      <c r="BS13" s="582" t="s">
        <v>174</v>
      </c>
      <c r="BT13" s="585">
        <v>550</v>
      </c>
      <c r="BU13" s="583">
        <v>311</v>
      </c>
      <c r="BV13" s="583">
        <v>600</v>
      </c>
      <c r="BW13" s="586">
        <v>559.5</v>
      </c>
      <c r="BX13" s="577"/>
      <c r="BY13" s="577"/>
      <c r="BZ13" s="577">
        <v>35</v>
      </c>
      <c r="CA13" s="577">
        <v>2.1</v>
      </c>
      <c r="CB13" s="577">
        <f aca="true" t="shared" si="10" ref="CB13:CC35">BT13+BV13+BX13+BZ13</f>
        <v>1185</v>
      </c>
      <c r="CC13" s="577">
        <f t="shared" si="10"/>
        <v>872.6</v>
      </c>
      <c r="CD13" s="577">
        <f t="shared" si="7"/>
        <v>5134.2</v>
      </c>
      <c r="CE13" s="577">
        <f t="shared" si="7"/>
        <v>3327.8</v>
      </c>
      <c r="CF13" s="577">
        <f aca="true" t="shared" si="11" ref="CF13:CF37">CE13/CD13*100</f>
        <v>64.81632971056835</v>
      </c>
      <c r="CG13" s="577"/>
      <c r="CJ13" s="577"/>
      <c r="CK13" s="577"/>
      <c r="CL13" s="270"/>
      <c r="CM13" s="576"/>
      <c r="CN13" s="270"/>
      <c r="CO13" s="270"/>
      <c r="CP13" s="578"/>
      <c r="CQ13" s="578"/>
      <c r="CR13" s="578"/>
      <c r="CS13" s="578"/>
      <c r="CT13" s="270"/>
      <c r="CU13" s="270"/>
      <c r="CV13" s="578"/>
      <c r="CW13" s="578"/>
      <c r="CX13" s="578"/>
    </row>
    <row r="14" spans="1:102" ht="12">
      <c r="A14" s="270" t="s">
        <v>493</v>
      </c>
      <c r="B14" s="576" t="s">
        <v>175</v>
      </c>
      <c r="C14" s="577">
        <f t="shared" si="0"/>
        <v>280</v>
      </c>
      <c r="D14" s="577">
        <f t="shared" si="0"/>
        <v>920.9</v>
      </c>
      <c r="E14" s="577"/>
      <c r="F14" s="577"/>
      <c r="G14" s="577">
        <v>260</v>
      </c>
      <c r="H14" s="577">
        <v>880.9</v>
      </c>
      <c r="I14" s="577">
        <v>20</v>
      </c>
      <c r="J14" s="577">
        <v>20</v>
      </c>
      <c r="K14" s="577"/>
      <c r="L14" s="577">
        <v>20</v>
      </c>
      <c r="M14" s="577"/>
      <c r="N14" s="577">
        <v>10</v>
      </c>
      <c r="O14" s="577">
        <f t="shared" si="1"/>
        <v>100</v>
      </c>
      <c r="P14" s="577">
        <f t="shared" si="1"/>
        <v>532.3</v>
      </c>
      <c r="Q14" s="270" t="s">
        <v>493</v>
      </c>
      <c r="R14" s="576" t="s">
        <v>175</v>
      </c>
      <c r="S14" s="578">
        <v>90</v>
      </c>
      <c r="T14" s="578">
        <v>317.9</v>
      </c>
      <c r="U14" s="579"/>
      <c r="V14" s="579"/>
      <c r="W14" s="578"/>
      <c r="X14" s="578">
        <v>64.4</v>
      </c>
      <c r="Y14" s="578"/>
      <c r="Z14" s="578"/>
      <c r="AA14" s="578"/>
      <c r="AB14" s="578"/>
      <c r="AC14" s="578"/>
      <c r="AD14" s="578">
        <v>150</v>
      </c>
      <c r="AE14" s="578">
        <v>10</v>
      </c>
      <c r="AF14" s="578"/>
      <c r="AG14" s="578">
        <f t="shared" si="2"/>
        <v>380</v>
      </c>
      <c r="AH14" s="578">
        <f t="shared" si="2"/>
        <v>1463.1999999999998</v>
      </c>
      <c r="AI14" s="270" t="s">
        <v>493</v>
      </c>
      <c r="AJ14" s="576"/>
      <c r="AK14" s="578">
        <v>20</v>
      </c>
      <c r="AL14" s="578">
        <v>243.7</v>
      </c>
      <c r="AM14" s="578">
        <v>10</v>
      </c>
      <c r="AN14" s="578"/>
      <c r="AO14" s="581">
        <v>60</v>
      </c>
      <c r="AP14" s="579"/>
      <c r="AQ14" s="578">
        <f t="shared" si="3"/>
        <v>90</v>
      </c>
      <c r="AR14" s="578">
        <f t="shared" si="3"/>
        <v>243.7</v>
      </c>
      <c r="AS14" s="578">
        <f t="shared" si="4"/>
        <v>470</v>
      </c>
      <c r="AT14" s="578">
        <f t="shared" si="4"/>
        <v>1706.8999999999999</v>
      </c>
      <c r="AU14" s="578">
        <f t="shared" si="8"/>
        <v>363.17021276595744</v>
      </c>
      <c r="AV14" s="577"/>
      <c r="AW14" s="577"/>
      <c r="AX14" s="577"/>
      <c r="AY14" s="577"/>
      <c r="AZ14" s="513" t="s">
        <v>493</v>
      </c>
      <c r="BA14" s="582" t="s">
        <v>175</v>
      </c>
      <c r="BB14" s="578"/>
      <c r="BC14" s="270"/>
      <c r="BD14" s="578"/>
      <c r="BE14" s="578"/>
      <c r="BF14" s="578"/>
      <c r="BG14" s="578"/>
      <c r="BH14" s="578"/>
      <c r="BI14" s="578"/>
      <c r="BJ14" s="270"/>
      <c r="BK14" s="270"/>
      <c r="BL14" s="583">
        <f t="shared" si="5"/>
        <v>0</v>
      </c>
      <c r="BM14" s="583">
        <f t="shared" si="5"/>
        <v>0</v>
      </c>
      <c r="BO14" s="583">
        <f t="shared" si="6"/>
        <v>470</v>
      </c>
      <c r="BP14" s="583">
        <f t="shared" si="6"/>
        <v>1706.8999999999999</v>
      </c>
      <c r="BQ14" s="583">
        <f t="shared" si="9"/>
        <v>363.17021276595744</v>
      </c>
      <c r="BR14" s="513" t="s">
        <v>493</v>
      </c>
      <c r="BS14" s="582" t="s">
        <v>175</v>
      </c>
      <c r="BT14" s="585">
        <v>400</v>
      </c>
      <c r="BU14" s="583">
        <v>469.4</v>
      </c>
      <c r="BV14" s="583">
        <v>350</v>
      </c>
      <c r="BW14" s="586">
        <v>980.5</v>
      </c>
      <c r="BX14" s="577"/>
      <c r="BY14" s="577"/>
      <c r="BZ14" s="577">
        <v>25</v>
      </c>
      <c r="CA14" s="577">
        <v>32.1</v>
      </c>
      <c r="CB14" s="577">
        <f t="shared" si="10"/>
        <v>775</v>
      </c>
      <c r="CC14" s="577">
        <f t="shared" si="10"/>
        <v>1482</v>
      </c>
      <c r="CD14" s="577">
        <f t="shared" si="7"/>
        <v>1245</v>
      </c>
      <c r="CE14" s="577">
        <f t="shared" si="7"/>
        <v>3188.8999999999996</v>
      </c>
      <c r="CF14" s="577">
        <f t="shared" si="11"/>
        <v>256.1365461847389</v>
      </c>
      <c r="CG14" s="577"/>
      <c r="CJ14" s="577"/>
      <c r="CK14" s="577"/>
      <c r="CL14" s="270"/>
      <c r="CM14" s="576"/>
      <c r="CN14" s="270"/>
      <c r="CO14" s="270"/>
      <c r="CP14" s="578"/>
      <c r="CQ14" s="578"/>
      <c r="CR14" s="578"/>
      <c r="CS14" s="578"/>
      <c r="CT14" s="270"/>
      <c r="CU14" s="270"/>
      <c r="CV14" s="578"/>
      <c r="CW14" s="578"/>
      <c r="CX14" s="578"/>
    </row>
    <row r="15" spans="1:102" ht="12">
      <c r="A15" s="270" t="s">
        <v>494</v>
      </c>
      <c r="B15" s="576" t="s">
        <v>176</v>
      </c>
      <c r="C15" s="577">
        <f t="shared" si="0"/>
        <v>1500</v>
      </c>
      <c r="D15" s="577">
        <f t="shared" si="0"/>
        <v>1769.1</v>
      </c>
      <c r="E15" s="577"/>
      <c r="F15" s="577"/>
      <c r="G15" s="577">
        <v>1500</v>
      </c>
      <c r="H15" s="577">
        <v>1769.1</v>
      </c>
      <c r="I15" s="577"/>
      <c r="J15" s="577"/>
      <c r="K15" s="577"/>
      <c r="L15" s="577"/>
      <c r="M15" s="577"/>
      <c r="N15" s="577">
        <v>9</v>
      </c>
      <c r="O15" s="577">
        <f t="shared" si="1"/>
        <v>1460</v>
      </c>
      <c r="P15" s="577">
        <f t="shared" si="1"/>
        <v>2694.3</v>
      </c>
      <c r="Q15" s="270" t="s">
        <v>494</v>
      </c>
      <c r="R15" s="576" t="s">
        <v>176</v>
      </c>
      <c r="S15" s="578">
        <v>200</v>
      </c>
      <c r="T15" s="578">
        <v>969.4</v>
      </c>
      <c r="U15" s="579"/>
      <c r="V15" s="579"/>
      <c r="W15" s="578">
        <v>500</v>
      </c>
      <c r="X15" s="578">
        <v>1724.9</v>
      </c>
      <c r="Y15" s="578"/>
      <c r="Z15" s="578"/>
      <c r="AA15" s="578"/>
      <c r="AB15" s="578"/>
      <c r="AC15" s="578"/>
      <c r="AD15" s="578"/>
      <c r="AE15" s="578">
        <v>760</v>
      </c>
      <c r="AF15" s="578"/>
      <c r="AG15" s="578">
        <f t="shared" si="2"/>
        <v>2960</v>
      </c>
      <c r="AH15" s="578">
        <f t="shared" si="2"/>
        <v>4472.4</v>
      </c>
      <c r="AI15" s="270" t="s">
        <v>494</v>
      </c>
      <c r="AJ15" s="576" t="s">
        <v>176</v>
      </c>
      <c r="AK15" s="578"/>
      <c r="AL15" s="578">
        <v>1344</v>
      </c>
      <c r="AM15" s="578">
        <v>20</v>
      </c>
      <c r="AN15" s="578">
        <v>360</v>
      </c>
      <c r="AO15" s="581"/>
      <c r="AP15" s="579"/>
      <c r="AQ15" s="578">
        <f t="shared" si="3"/>
        <v>20</v>
      </c>
      <c r="AR15" s="578">
        <f t="shared" si="3"/>
        <v>1704</v>
      </c>
      <c r="AS15" s="578">
        <f t="shared" si="4"/>
        <v>2980</v>
      </c>
      <c r="AT15" s="578">
        <f t="shared" si="4"/>
        <v>6176.4</v>
      </c>
      <c r="AU15" s="578">
        <f t="shared" si="8"/>
        <v>207.26174496644293</v>
      </c>
      <c r="AV15" s="577"/>
      <c r="AW15" s="577"/>
      <c r="AX15" s="577"/>
      <c r="AY15" s="577"/>
      <c r="AZ15" s="513" t="s">
        <v>494</v>
      </c>
      <c r="BA15" s="582" t="s">
        <v>176</v>
      </c>
      <c r="BB15" s="578"/>
      <c r="BC15" s="270"/>
      <c r="BD15" s="578"/>
      <c r="BE15" s="578"/>
      <c r="BF15" s="507"/>
      <c r="BG15" s="507"/>
      <c r="BH15" s="578"/>
      <c r="BI15" s="578"/>
      <c r="BJ15" s="270"/>
      <c r="BK15" s="270"/>
      <c r="BL15" s="583">
        <f t="shared" si="5"/>
        <v>0</v>
      </c>
      <c r="BM15" s="583">
        <f t="shared" si="5"/>
        <v>0</v>
      </c>
      <c r="BO15" s="583">
        <f t="shared" si="6"/>
        <v>2980</v>
      </c>
      <c r="BP15" s="583">
        <f t="shared" si="6"/>
        <v>6176.4</v>
      </c>
      <c r="BQ15" s="583">
        <f t="shared" si="9"/>
        <v>207.26174496644293</v>
      </c>
      <c r="BR15" s="513" t="s">
        <v>494</v>
      </c>
      <c r="BS15" s="582" t="s">
        <v>176</v>
      </c>
      <c r="BT15" s="585">
        <v>900</v>
      </c>
      <c r="BU15" s="583">
        <v>159.8</v>
      </c>
      <c r="BV15" s="583">
        <v>700</v>
      </c>
      <c r="BW15" s="586">
        <v>1291.5</v>
      </c>
      <c r="BX15" s="577"/>
      <c r="BY15" s="577"/>
      <c r="BZ15" s="577">
        <v>35</v>
      </c>
      <c r="CA15" s="577"/>
      <c r="CB15" s="577">
        <f t="shared" si="10"/>
        <v>1635</v>
      </c>
      <c r="CC15" s="577">
        <f t="shared" si="10"/>
        <v>1451.3</v>
      </c>
      <c r="CD15" s="577">
        <f t="shared" si="7"/>
        <v>4615</v>
      </c>
      <c r="CE15" s="577">
        <f t="shared" si="7"/>
        <v>7627.7</v>
      </c>
      <c r="CF15" s="577">
        <f t="shared" si="11"/>
        <v>165.28060671722645</v>
      </c>
      <c r="CG15" s="577"/>
      <c r="CJ15" s="577"/>
      <c r="CK15" s="577"/>
      <c r="CL15" s="270"/>
      <c r="CM15" s="576"/>
      <c r="CN15" s="270"/>
      <c r="CO15" s="270"/>
      <c r="CP15" s="578"/>
      <c r="CQ15" s="578"/>
      <c r="CR15" s="578"/>
      <c r="CS15" s="578"/>
      <c r="CT15" s="270"/>
      <c r="CU15" s="270"/>
      <c r="CV15" s="578"/>
      <c r="CW15" s="578"/>
      <c r="CX15" s="578"/>
    </row>
    <row r="16" spans="1:102" ht="12">
      <c r="A16" s="270"/>
      <c r="B16" s="576"/>
      <c r="C16" s="577"/>
      <c r="D16" s="577"/>
      <c r="E16" s="577"/>
      <c r="F16" s="577"/>
      <c r="G16" s="507"/>
      <c r="H16" s="507"/>
      <c r="I16" s="507"/>
      <c r="J16" s="507"/>
      <c r="K16" s="577"/>
      <c r="L16" s="507"/>
      <c r="M16" s="577"/>
      <c r="N16" s="507"/>
      <c r="O16" s="577"/>
      <c r="P16" s="577"/>
      <c r="Q16" s="270"/>
      <c r="R16" s="576"/>
      <c r="S16" s="578"/>
      <c r="T16" s="578"/>
      <c r="U16" s="540"/>
      <c r="V16" s="540"/>
      <c r="W16" s="578"/>
      <c r="X16" s="507"/>
      <c r="Y16" s="578"/>
      <c r="Z16" s="507"/>
      <c r="AA16" s="507"/>
      <c r="AB16" s="507"/>
      <c r="AC16" s="507"/>
      <c r="AD16" s="507"/>
      <c r="AE16" s="507"/>
      <c r="AF16" s="507"/>
      <c r="AG16" s="578"/>
      <c r="AH16" s="578"/>
      <c r="AI16" s="270"/>
      <c r="AJ16" s="576"/>
      <c r="AK16" s="507"/>
      <c r="AL16" s="507"/>
      <c r="AM16" s="507"/>
      <c r="AN16" s="578"/>
      <c r="AO16" s="581"/>
      <c r="AP16" s="540"/>
      <c r="AQ16" s="578"/>
      <c r="AR16" s="578"/>
      <c r="AS16" s="578"/>
      <c r="AT16" s="578"/>
      <c r="AU16" s="578"/>
      <c r="AV16" s="507"/>
      <c r="AW16" s="507"/>
      <c r="AX16" s="577"/>
      <c r="AY16" s="507"/>
      <c r="BA16" s="582"/>
      <c r="BB16" s="578"/>
      <c r="BC16" s="270"/>
      <c r="BD16" s="507"/>
      <c r="BE16" s="507"/>
      <c r="BF16" s="578"/>
      <c r="BG16" s="578"/>
      <c r="BH16" s="507"/>
      <c r="BI16" s="578"/>
      <c r="BJ16" s="270"/>
      <c r="BK16" s="270"/>
      <c r="BL16" s="583"/>
      <c r="BM16" s="583"/>
      <c r="BO16" s="583"/>
      <c r="BP16" s="583"/>
      <c r="BQ16" s="583"/>
      <c r="BS16" s="582"/>
      <c r="BT16" s="585"/>
      <c r="BV16" s="583"/>
      <c r="BW16" s="586"/>
      <c r="BX16" s="577"/>
      <c r="BY16" s="577"/>
      <c r="BZ16" s="577"/>
      <c r="CA16" s="577"/>
      <c r="CB16" s="577"/>
      <c r="CC16" s="577"/>
      <c r="CD16" s="577"/>
      <c r="CE16" s="577"/>
      <c r="CF16" s="577"/>
      <c r="CG16" s="577"/>
      <c r="CJ16" s="577"/>
      <c r="CK16" s="507"/>
      <c r="CL16" s="270"/>
      <c r="CM16" s="576"/>
      <c r="CN16" s="270"/>
      <c r="CO16" s="270"/>
      <c r="CP16" s="507"/>
      <c r="CQ16" s="507"/>
      <c r="CR16" s="507"/>
      <c r="CS16" s="507"/>
      <c r="CT16" s="270"/>
      <c r="CU16" s="270"/>
      <c r="CV16" s="578"/>
      <c r="CW16" s="578"/>
      <c r="CX16" s="578"/>
    </row>
    <row r="17" spans="1:102" ht="12">
      <c r="A17" s="270" t="s">
        <v>495</v>
      </c>
      <c r="B17" s="576" t="s">
        <v>177</v>
      </c>
      <c r="C17" s="577">
        <f aca="true" t="shared" si="12" ref="C17:D20">E17+G17+I17+K17</f>
        <v>605.6</v>
      </c>
      <c r="D17" s="577">
        <f>F17+H17+J17+L17</f>
        <v>1416.1</v>
      </c>
      <c r="E17" s="577"/>
      <c r="F17" s="577"/>
      <c r="G17" s="577">
        <v>476</v>
      </c>
      <c r="H17" s="577">
        <v>1416.1</v>
      </c>
      <c r="I17" s="577">
        <v>69.6</v>
      </c>
      <c r="J17" s="577"/>
      <c r="K17" s="577">
        <v>60</v>
      </c>
      <c r="L17" s="577"/>
      <c r="M17" s="577">
        <v>128</v>
      </c>
      <c r="N17" s="577"/>
      <c r="O17" s="577">
        <f aca="true" t="shared" si="13" ref="O17:P20">S17+U17+W17+Y17+AA17+AC17+AE17</f>
        <v>600</v>
      </c>
      <c r="P17" s="577">
        <f t="shared" si="13"/>
        <v>1303.4</v>
      </c>
      <c r="Q17" s="270" t="s">
        <v>495</v>
      </c>
      <c r="R17" s="576" t="s">
        <v>177</v>
      </c>
      <c r="S17" s="578">
        <v>400</v>
      </c>
      <c r="T17" s="578">
        <v>500.4</v>
      </c>
      <c r="U17" s="579"/>
      <c r="V17" s="579"/>
      <c r="W17" s="578">
        <v>200</v>
      </c>
      <c r="X17" s="578">
        <v>803</v>
      </c>
      <c r="Y17" s="578"/>
      <c r="Z17" s="578"/>
      <c r="AA17" s="578"/>
      <c r="AB17" s="578"/>
      <c r="AC17" s="578"/>
      <c r="AD17" s="578"/>
      <c r="AE17" s="578"/>
      <c r="AF17" s="578"/>
      <c r="AG17" s="578">
        <f aca="true" t="shared" si="14" ref="AG17:AH20">C17+M17+O17</f>
        <v>1333.6</v>
      </c>
      <c r="AH17" s="578">
        <f t="shared" si="14"/>
        <v>2719.5</v>
      </c>
      <c r="AI17" s="270" t="s">
        <v>495</v>
      </c>
      <c r="AJ17" s="576" t="s">
        <v>177</v>
      </c>
      <c r="AK17" s="578"/>
      <c r="AL17" s="578">
        <v>148.7</v>
      </c>
      <c r="AM17" s="578">
        <v>1000</v>
      </c>
      <c r="AN17" s="578">
        <v>662</v>
      </c>
      <c r="AO17" s="581"/>
      <c r="AP17" s="579"/>
      <c r="AQ17" s="578">
        <f t="shared" si="3"/>
        <v>1000</v>
      </c>
      <c r="AR17" s="578">
        <f t="shared" si="3"/>
        <v>810.7</v>
      </c>
      <c r="AS17" s="578">
        <f aca="true" t="shared" si="15" ref="AS17:AT20">AG17+AQ17</f>
        <v>2333.6</v>
      </c>
      <c r="AT17" s="578">
        <f t="shared" si="15"/>
        <v>3530.2</v>
      </c>
      <c r="AU17" s="578">
        <f t="shared" si="8"/>
        <v>151.27699691463832</v>
      </c>
      <c r="AV17" s="577"/>
      <c r="AW17" s="577"/>
      <c r="AX17" s="577"/>
      <c r="AY17" s="577"/>
      <c r="AZ17" s="513" t="s">
        <v>495</v>
      </c>
      <c r="BA17" s="582" t="s">
        <v>177</v>
      </c>
      <c r="BB17" s="578"/>
      <c r="BC17" s="270"/>
      <c r="BD17" s="578"/>
      <c r="BE17" s="578"/>
      <c r="BF17" s="578"/>
      <c r="BG17" s="578"/>
      <c r="BH17" s="578"/>
      <c r="BI17" s="578"/>
      <c r="BJ17" s="270"/>
      <c r="BK17" s="270"/>
      <c r="BL17" s="583">
        <f aca="true" t="shared" si="16" ref="BL17:BM20">AV17+AX17+BB17+BD17+BF17+BH17+BJ17</f>
        <v>0</v>
      </c>
      <c r="BM17" s="583">
        <f t="shared" si="16"/>
        <v>0</v>
      </c>
      <c r="BO17" s="583">
        <f aca="true" t="shared" si="17" ref="BO17:BP20">AS17+BL17</f>
        <v>2333.6</v>
      </c>
      <c r="BP17" s="583">
        <f t="shared" si="17"/>
        <v>3530.2</v>
      </c>
      <c r="BQ17" s="583">
        <f t="shared" si="9"/>
        <v>151.27699691463832</v>
      </c>
      <c r="BR17" s="513" t="s">
        <v>495</v>
      </c>
      <c r="BS17" s="582" t="s">
        <v>177</v>
      </c>
      <c r="BT17" s="585">
        <v>640</v>
      </c>
      <c r="BU17" s="583">
        <v>335</v>
      </c>
      <c r="BV17" s="583">
        <v>650</v>
      </c>
      <c r="BW17" s="586">
        <v>758.8</v>
      </c>
      <c r="BX17" s="577"/>
      <c r="BY17" s="577"/>
      <c r="BZ17" s="577">
        <v>40</v>
      </c>
      <c r="CA17" s="577">
        <v>12.6</v>
      </c>
      <c r="CB17" s="577">
        <f t="shared" si="10"/>
        <v>1330</v>
      </c>
      <c r="CC17" s="577">
        <f t="shared" si="10"/>
        <v>1106.3999999999999</v>
      </c>
      <c r="CD17" s="577">
        <f aca="true" t="shared" si="18" ref="CD17:CE20">BO17+CB17</f>
        <v>3663.6</v>
      </c>
      <c r="CE17" s="577">
        <f t="shared" si="18"/>
        <v>4636.599999999999</v>
      </c>
      <c r="CF17" s="577">
        <f t="shared" si="11"/>
        <v>126.55857626378423</v>
      </c>
      <c r="CG17" s="577"/>
      <c r="CJ17" s="577"/>
      <c r="CK17" s="577"/>
      <c r="CL17" s="270"/>
      <c r="CM17" s="576"/>
      <c r="CN17" s="270"/>
      <c r="CO17" s="270"/>
      <c r="CP17" s="578"/>
      <c r="CQ17" s="578"/>
      <c r="CR17" s="578"/>
      <c r="CS17" s="578"/>
      <c r="CT17" s="270"/>
      <c r="CU17" s="270"/>
      <c r="CV17" s="578"/>
      <c r="CW17" s="578"/>
      <c r="CX17" s="578"/>
    </row>
    <row r="18" spans="1:102" ht="12">
      <c r="A18" s="270" t="s">
        <v>496</v>
      </c>
      <c r="B18" s="576" t="s">
        <v>178</v>
      </c>
      <c r="C18" s="577">
        <f>SUM(E18,G18,I18,K18)</f>
        <v>1830</v>
      </c>
      <c r="D18" s="577">
        <f t="shared" si="12"/>
        <v>2293.7</v>
      </c>
      <c r="E18" s="577" t="s">
        <v>406</v>
      </c>
      <c r="F18" s="577"/>
      <c r="G18" s="577">
        <v>1800</v>
      </c>
      <c r="H18" s="577">
        <v>2273.7</v>
      </c>
      <c r="I18" s="577">
        <v>20</v>
      </c>
      <c r="J18" s="577">
        <v>20</v>
      </c>
      <c r="K18" s="577">
        <v>10</v>
      </c>
      <c r="L18" s="577"/>
      <c r="M18" s="577"/>
      <c r="N18" s="577"/>
      <c r="O18" s="577">
        <f t="shared" si="13"/>
        <v>110</v>
      </c>
      <c r="P18" s="577">
        <f t="shared" si="13"/>
        <v>451.4</v>
      </c>
      <c r="Q18" s="270" t="s">
        <v>496</v>
      </c>
      <c r="R18" s="576" t="s">
        <v>178</v>
      </c>
      <c r="S18" s="578">
        <v>100</v>
      </c>
      <c r="T18" s="578">
        <v>301.4</v>
      </c>
      <c r="U18" s="579"/>
      <c r="V18" s="579"/>
      <c r="W18" s="578"/>
      <c r="X18" s="578">
        <v>131</v>
      </c>
      <c r="Y18" s="578"/>
      <c r="Z18" s="578"/>
      <c r="AA18" s="578"/>
      <c r="AB18" s="578"/>
      <c r="AC18" s="578"/>
      <c r="AD18" s="578"/>
      <c r="AE18" s="578">
        <v>10</v>
      </c>
      <c r="AF18" s="578">
        <v>19</v>
      </c>
      <c r="AG18" s="578">
        <f t="shared" si="14"/>
        <v>1940</v>
      </c>
      <c r="AH18" s="578">
        <f t="shared" si="14"/>
        <v>2745.1</v>
      </c>
      <c r="AI18" s="270" t="s">
        <v>496</v>
      </c>
      <c r="AJ18" s="576" t="s">
        <v>178</v>
      </c>
      <c r="AK18" s="578">
        <v>10</v>
      </c>
      <c r="AL18" s="578">
        <v>50</v>
      </c>
      <c r="AM18" s="578">
        <v>1360</v>
      </c>
      <c r="AN18" s="578"/>
      <c r="AO18" s="581"/>
      <c r="AP18" s="579">
        <v>561</v>
      </c>
      <c r="AQ18" s="578">
        <f t="shared" si="3"/>
        <v>1370</v>
      </c>
      <c r="AR18" s="578">
        <f t="shared" si="3"/>
        <v>611</v>
      </c>
      <c r="AS18" s="578">
        <f t="shared" si="15"/>
        <v>3310</v>
      </c>
      <c r="AT18" s="578">
        <f t="shared" si="15"/>
        <v>3356.1</v>
      </c>
      <c r="AU18" s="578">
        <f t="shared" si="8"/>
        <v>101.392749244713</v>
      </c>
      <c r="AV18" s="577"/>
      <c r="AW18" s="577"/>
      <c r="AX18" s="578"/>
      <c r="AY18" s="577"/>
      <c r="AZ18" s="513" t="s">
        <v>496</v>
      </c>
      <c r="BA18" s="582" t="s">
        <v>178</v>
      </c>
      <c r="BB18" s="578"/>
      <c r="BC18" s="270"/>
      <c r="BD18" s="578"/>
      <c r="BE18" s="578"/>
      <c r="BF18" s="578"/>
      <c r="BG18" s="578"/>
      <c r="BH18" s="578"/>
      <c r="BI18" s="578"/>
      <c r="BJ18" s="270"/>
      <c r="BK18" s="270"/>
      <c r="BL18" s="583">
        <f t="shared" si="16"/>
        <v>0</v>
      </c>
      <c r="BM18" s="583">
        <f t="shared" si="16"/>
        <v>0</v>
      </c>
      <c r="BO18" s="583">
        <f t="shared" si="17"/>
        <v>3310</v>
      </c>
      <c r="BP18" s="583">
        <f t="shared" si="17"/>
        <v>3356.1</v>
      </c>
      <c r="BQ18" s="583">
        <f t="shared" si="9"/>
        <v>101.392749244713</v>
      </c>
      <c r="BR18" s="513" t="s">
        <v>496</v>
      </c>
      <c r="BS18" s="582" t="s">
        <v>178</v>
      </c>
      <c r="BT18" s="585">
        <v>550</v>
      </c>
      <c r="BU18" s="583">
        <v>1012.3</v>
      </c>
      <c r="BV18" s="583">
        <v>600</v>
      </c>
      <c r="BW18" s="586">
        <v>2007.7</v>
      </c>
      <c r="BX18" s="577"/>
      <c r="BY18" s="577"/>
      <c r="BZ18" s="577">
        <v>40</v>
      </c>
      <c r="CA18" s="577">
        <v>40</v>
      </c>
      <c r="CB18" s="577">
        <f t="shared" si="10"/>
        <v>1190</v>
      </c>
      <c r="CC18" s="577">
        <f t="shared" si="10"/>
        <v>3060</v>
      </c>
      <c r="CD18" s="577">
        <f t="shared" si="18"/>
        <v>4500</v>
      </c>
      <c r="CE18" s="577">
        <f t="shared" si="18"/>
        <v>6416.1</v>
      </c>
      <c r="CF18" s="577">
        <f t="shared" si="11"/>
        <v>142.58</v>
      </c>
      <c r="CG18" s="577"/>
      <c r="CJ18" s="578"/>
      <c r="CK18" s="577"/>
      <c r="CL18" s="270"/>
      <c r="CM18" s="576"/>
      <c r="CN18" s="270"/>
      <c r="CO18" s="270"/>
      <c r="CP18" s="578"/>
      <c r="CQ18" s="578"/>
      <c r="CR18" s="578"/>
      <c r="CS18" s="578"/>
      <c r="CT18" s="270"/>
      <c r="CU18" s="270"/>
      <c r="CV18" s="578"/>
      <c r="CW18" s="578"/>
      <c r="CX18" s="578"/>
    </row>
    <row r="19" spans="1:102" ht="12">
      <c r="A19" s="270" t="s">
        <v>267</v>
      </c>
      <c r="B19" s="576" t="s">
        <v>179</v>
      </c>
      <c r="C19" s="577">
        <f t="shared" si="12"/>
        <v>4016.4</v>
      </c>
      <c r="D19" s="577">
        <f t="shared" si="12"/>
        <v>1613.5</v>
      </c>
      <c r="E19" s="577"/>
      <c r="F19" s="577"/>
      <c r="G19" s="577">
        <v>3880</v>
      </c>
      <c r="H19" s="577">
        <v>1573.5</v>
      </c>
      <c r="I19" s="577">
        <v>36.4</v>
      </c>
      <c r="J19" s="577">
        <v>40</v>
      </c>
      <c r="K19" s="577">
        <v>100</v>
      </c>
      <c r="L19" s="577"/>
      <c r="M19" s="577"/>
      <c r="N19" s="577">
        <v>162</v>
      </c>
      <c r="O19" s="577">
        <f t="shared" si="13"/>
        <v>12500</v>
      </c>
      <c r="P19" s="577">
        <f t="shared" si="13"/>
        <v>13972.1</v>
      </c>
      <c r="Q19" s="270" t="s">
        <v>267</v>
      </c>
      <c r="R19" s="576" t="s">
        <v>179</v>
      </c>
      <c r="S19" s="578">
        <v>500</v>
      </c>
      <c r="T19" s="578">
        <v>530.6</v>
      </c>
      <c r="U19" s="579"/>
      <c r="V19" s="579"/>
      <c r="W19" s="578">
        <v>12000</v>
      </c>
      <c r="X19" s="578">
        <v>13441.5</v>
      </c>
      <c r="Y19" s="578"/>
      <c r="Z19" s="578"/>
      <c r="AA19" s="578"/>
      <c r="AB19" s="578"/>
      <c r="AC19" s="578"/>
      <c r="AD19" s="578"/>
      <c r="AE19" s="578"/>
      <c r="AF19" s="578"/>
      <c r="AG19" s="578">
        <f t="shared" si="14"/>
        <v>16516.4</v>
      </c>
      <c r="AH19" s="578">
        <f t="shared" si="14"/>
        <v>15747.6</v>
      </c>
      <c r="AI19" s="270" t="s">
        <v>267</v>
      </c>
      <c r="AJ19" s="576" t="s">
        <v>179</v>
      </c>
      <c r="AK19" s="578">
        <v>1200</v>
      </c>
      <c r="AL19" s="578">
        <v>576.9</v>
      </c>
      <c r="AM19" s="578">
        <v>20</v>
      </c>
      <c r="AN19" s="578">
        <v>43</v>
      </c>
      <c r="AO19" s="581"/>
      <c r="AP19" s="579"/>
      <c r="AQ19" s="578">
        <f t="shared" si="3"/>
        <v>1220</v>
      </c>
      <c r="AR19" s="578">
        <f t="shared" si="3"/>
        <v>619.9</v>
      </c>
      <c r="AS19" s="578">
        <f t="shared" si="15"/>
        <v>17736.4</v>
      </c>
      <c r="AT19" s="578">
        <f t="shared" si="15"/>
        <v>16367.5</v>
      </c>
      <c r="AU19" s="578">
        <f t="shared" si="8"/>
        <v>92.28197379400555</v>
      </c>
      <c r="AV19" s="577"/>
      <c r="AW19" s="577"/>
      <c r="AX19" s="577"/>
      <c r="AY19" s="577"/>
      <c r="AZ19" s="513" t="s">
        <v>267</v>
      </c>
      <c r="BA19" s="582" t="s">
        <v>179</v>
      </c>
      <c r="BB19" s="578"/>
      <c r="BC19" s="270"/>
      <c r="BD19" s="578"/>
      <c r="BE19" s="578"/>
      <c r="BF19" s="578"/>
      <c r="BG19" s="578"/>
      <c r="BH19" s="578"/>
      <c r="BI19" s="578"/>
      <c r="BJ19" s="270"/>
      <c r="BK19" s="270"/>
      <c r="BL19" s="583">
        <f t="shared" si="16"/>
        <v>0</v>
      </c>
      <c r="BM19" s="583">
        <f t="shared" si="16"/>
        <v>0</v>
      </c>
      <c r="BO19" s="583">
        <f t="shared" si="17"/>
        <v>17736.4</v>
      </c>
      <c r="BP19" s="583">
        <f t="shared" si="17"/>
        <v>16367.5</v>
      </c>
      <c r="BQ19" s="583">
        <f t="shared" si="9"/>
        <v>92.28197379400555</v>
      </c>
      <c r="BR19" s="513" t="s">
        <v>267</v>
      </c>
      <c r="BS19" s="582" t="s">
        <v>179</v>
      </c>
      <c r="BT19" s="585">
        <v>500</v>
      </c>
      <c r="BU19" s="583">
        <v>255</v>
      </c>
      <c r="BV19" s="583">
        <v>400</v>
      </c>
      <c r="BW19" s="586">
        <v>1678.3</v>
      </c>
      <c r="BX19" s="577"/>
      <c r="BY19" s="577"/>
      <c r="BZ19" s="577">
        <v>40</v>
      </c>
      <c r="CA19" s="577">
        <v>19.6</v>
      </c>
      <c r="CB19" s="577">
        <f t="shared" si="10"/>
        <v>940</v>
      </c>
      <c r="CC19" s="577">
        <f t="shared" si="10"/>
        <v>1952.8999999999999</v>
      </c>
      <c r="CD19" s="577">
        <f t="shared" si="18"/>
        <v>18676.4</v>
      </c>
      <c r="CE19" s="577">
        <f t="shared" si="18"/>
        <v>18320.4</v>
      </c>
      <c r="CF19" s="577">
        <f t="shared" si="11"/>
        <v>98.09385106337409</v>
      </c>
      <c r="CG19" s="577"/>
      <c r="CJ19" s="577"/>
      <c r="CK19" s="577"/>
      <c r="CL19" s="270"/>
      <c r="CM19" s="576"/>
      <c r="CN19" s="270"/>
      <c r="CO19" s="270"/>
      <c r="CP19" s="578"/>
      <c r="CQ19" s="578"/>
      <c r="CR19" s="578"/>
      <c r="CS19" s="578"/>
      <c r="CT19" s="270"/>
      <c r="CU19" s="270"/>
      <c r="CV19" s="578"/>
      <c r="CW19" s="578"/>
      <c r="CX19" s="578"/>
    </row>
    <row r="20" spans="1:102" ht="12">
      <c r="A20" s="270" t="s">
        <v>268</v>
      </c>
      <c r="B20" s="576" t="s">
        <v>180</v>
      </c>
      <c r="C20" s="577">
        <f t="shared" si="12"/>
        <v>2398</v>
      </c>
      <c r="D20" s="577">
        <f t="shared" si="12"/>
        <v>818.4</v>
      </c>
      <c r="E20" s="577"/>
      <c r="F20" s="577"/>
      <c r="G20" s="577">
        <v>2250</v>
      </c>
      <c r="H20" s="577">
        <v>766.4</v>
      </c>
      <c r="I20" s="577">
        <v>48</v>
      </c>
      <c r="J20" s="577">
        <v>32</v>
      </c>
      <c r="K20" s="577">
        <v>100</v>
      </c>
      <c r="L20" s="577">
        <v>20</v>
      </c>
      <c r="M20" s="577"/>
      <c r="N20" s="577">
        <v>16</v>
      </c>
      <c r="O20" s="577">
        <f t="shared" si="13"/>
        <v>650</v>
      </c>
      <c r="P20" s="577">
        <f t="shared" si="13"/>
        <v>1297.5</v>
      </c>
      <c r="Q20" s="270" t="s">
        <v>268</v>
      </c>
      <c r="R20" s="576" t="s">
        <v>180</v>
      </c>
      <c r="S20" s="578">
        <v>320</v>
      </c>
      <c r="T20" s="578">
        <v>406.9</v>
      </c>
      <c r="U20" s="579"/>
      <c r="V20" s="579"/>
      <c r="W20" s="578">
        <v>200</v>
      </c>
      <c r="X20" s="578">
        <v>313.6</v>
      </c>
      <c r="Y20" s="578"/>
      <c r="Z20" s="578"/>
      <c r="AA20" s="578">
        <v>50</v>
      </c>
      <c r="AB20" s="578">
        <v>500</v>
      </c>
      <c r="AC20" s="578"/>
      <c r="AD20" s="578"/>
      <c r="AE20" s="578">
        <v>80</v>
      </c>
      <c r="AF20" s="578">
        <v>77</v>
      </c>
      <c r="AG20" s="578">
        <f t="shared" si="14"/>
        <v>3048</v>
      </c>
      <c r="AH20" s="578">
        <f t="shared" si="14"/>
        <v>2131.9</v>
      </c>
      <c r="AI20" s="270" t="s">
        <v>268</v>
      </c>
      <c r="AJ20" s="576" t="s">
        <v>180</v>
      </c>
      <c r="AK20" s="578"/>
      <c r="AL20" s="578">
        <v>961</v>
      </c>
      <c r="AM20" s="578">
        <v>25</v>
      </c>
      <c r="AN20" s="578">
        <v>135</v>
      </c>
      <c r="AO20" s="581"/>
      <c r="AP20" s="579"/>
      <c r="AQ20" s="578">
        <f t="shared" si="3"/>
        <v>25</v>
      </c>
      <c r="AR20" s="578">
        <f t="shared" si="3"/>
        <v>1096</v>
      </c>
      <c r="AS20" s="578">
        <f t="shared" si="15"/>
        <v>3073</v>
      </c>
      <c r="AT20" s="578">
        <f t="shared" si="15"/>
        <v>3227.9</v>
      </c>
      <c r="AU20" s="578">
        <f t="shared" si="8"/>
        <v>105.04067686300034</v>
      </c>
      <c r="AV20" s="577"/>
      <c r="AW20" s="577"/>
      <c r="AX20" s="577"/>
      <c r="AY20" s="577"/>
      <c r="AZ20" s="513" t="s">
        <v>268</v>
      </c>
      <c r="BA20" s="582" t="s">
        <v>180</v>
      </c>
      <c r="BB20" s="578"/>
      <c r="BC20" s="270"/>
      <c r="BD20" s="578"/>
      <c r="BE20" s="578"/>
      <c r="BF20" s="507"/>
      <c r="BG20" s="507"/>
      <c r="BH20" s="578"/>
      <c r="BI20" s="578"/>
      <c r="BJ20" s="270"/>
      <c r="BK20" s="270"/>
      <c r="BL20" s="583">
        <f t="shared" si="16"/>
        <v>0</v>
      </c>
      <c r="BM20" s="583">
        <f t="shared" si="16"/>
        <v>0</v>
      </c>
      <c r="BO20" s="583">
        <f t="shared" si="17"/>
        <v>3073</v>
      </c>
      <c r="BP20" s="583">
        <f t="shared" si="17"/>
        <v>3227.9</v>
      </c>
      <c r="BQ20" s="583">
        <f t="shared" si="9"/>
        <v>105.04067686300034</v>
      </c>
      <c r="BR20" s="513" t="s">
        <v>268</v>
      </c>
      <c r="BS20" s="582" t="s">
        <v>180</v>
      </c>
      <c r="BT20" s="585">
        <v>600</v>
      </c>
      <c r="BU20" s="583">
        <v>736.9</v>
      </c>
      <c r="BV20" s="583">
        <v>600</v>
      </c>
      <c r="BW20" s="586">
        <v>2025.5</v>
      </c>
      <c r="BX20" s="577"/>
      <c r="BY20" s="577"/>
      <c r="BZ20" s="577">
        <v>35</v>
      </c>
      <c r="CA20" s="577">
        <v>35</v>
      </c>
      <c r="CB20" s="577">
        <f t="shared" si="10"/>
        <v>1235</v>
      </c>
      <c r="CC20" s="577">
        <f t="shared" si="10"/>
        <v>2797.4</v>
      </c>
      <c r="CD20" s="577">
        <f t="shared" si="18"/>
        <v>4308</v>
      </c>
      <c r="CE20" s="577">
        <f t="shared" si="18"/>
        <v>6025.3</v>
      </c>
      <c r="CF20" s="577">
        <f t="shared" si="11"/>
        <v>139.86304549675023</v>
      </c>
      <c r="CG20" s="577"/>
      <c r="CJ20" s="577"/>
      <c r="CK20" s="577"/>
      <c r="CL20" s="270"/>
      <c r="CM20" s="576"/>
      <c r="CN20" s="270"/>
      <c r="CO20" s="270"/>
      <c r="CP20" s="578"/>
      <c r="CQ20" s="578"/>
      <c r="CR20" s="578"/>
      <c r="CS20" s="578"/>
      <c r="CT20" s="270"/>
      <c r="CU20" s="270"/>
      <c r="CV20" s="578"/>
      <c r="CW20" s="578"/>
      <c r="CX20" s="578"/>
    </row>
    <row r="21" spans="1:102" ht="12">
      <c r="A21" s="270"/>
      <c r="B21" s="576"/>
      <c r="C21" s="577"/>
      <c r="D21" s="577"/>
      <c r="E21" s="577"/>
      <c r="F21" s="577"/>
      <c r="G21" s="507"/>
      <c r="H21" s="578"/>
      <c r="I21" s="578"/>
      <c r="J21" s="578"/>
      <c r="K21" s="577"/>
      <c r="L21" s="507"/>
      <c r="M21" s="577"/>
      <c r="N21" s="507"/>
      <c r="O21" s="577"/>
      <c r="P21" s="577"/>
      <c r="Q21" s="270"/>
      <c r="R21" s="576"/>
      <c r="S21" s="578"/>
      <c r="T21" s="578"/>
      <c r="U21" s="540"/>
      <c r="V21" s="540"/>
      <c r="W21" s="578"/>
      <c r="X21" s="507"/>
      <c r="Y21" s="578"/>
      <c r="Z21" s="507"/>
      <c r="AA21" s="507"/>
      <c r="AB21" s="507"/>
      <c r="AC21" s="507"/>
      <c r="AD21" s="507"/>
      <c r="AE21" s="507"/>
      <c r="AF21" s="507"/>
      <c r="AG21" s="578"/>
      <c r="AH21" s="578"/>
      <c r="AI21" s="270"/>
      <c r="AJ21" s="576"/>
      <c r="AK21" s="507"/>
      <c r="AL21" s="507"/>
      <c r="AM21" s="507"/>
      <c r="AN21" s="578"/>
      <c r="AO21" s="581"/>
      <c r="AP21" s="540"/>
      <c r="AQ21" s="578"/>
      <c r="AR21" s="578"/>
      <c r="AS21" s="578"/>
      <c r="AT21" s="578"/>
      <c r="AU21" s="578"/>
      <c r="AV21" s="507"/>
      <c r="AW21" s="507"/>
      <c r="AX21" s="577"/>
      <c r="AY21" s="507"/>
      <c r="BA21" s="582"/>
      <c r="BB21" s="578"/>
      <c r="BC21" s="270"/>
      <c r="BD21" s="507"/>
      <c r="BE21" s="507"/>
      <c r="BF21" s="578"/>
      <c r="BG21" s="578"/>
      <c r="BH21" s="507"/>
      <c r="BI21" s="578"/>
      <c r="BJ21" s="270"/>
      <c r="BK21" s="270"/>
      <c r="BL21" s="583"/>
      <c r="BM21" s="583"/>
      <c r="BO21" s="583"/>
      <c r="BP21" s="583"/>
      <c r="BQ21" s="583"/>
      <c r="BS21" s="582"/>
      <c r="BT21" s="585"/>
      <c r="BW21" s="586"/>
      <c r="BX21" s="577"/>
      <c r="BY21" s="577"/>
      <c r="BZ21" s="577"/>
      <c r="CA21" s="577"/>
      <c r="CB21" s="577"/>
      <c r="CC21" s="577"/>
      <c r="CD21" s="577"/>
      <c r="CE21" s="577"/>
      <c r="CF21" s="577"/>
      <c r="CG21" s="577"/>
      <c r="CJ21" s="577"/>
      <c r="CK21" s="507"/>
      <c r="CL21" s="270"/>
      <c r="CM21" s="576"/>
      <c r="CN21" s="270"/>
      <c r="CO21" s="270"/>
      <c r="CP21" s="507"/>
      <c r="CQ21" s="507"/>
      <c r="CR21" s="507"/>
      <c r="CS21" s="507"/>
      <c r="CT21" s="270"/>
      <c r="CU21" s="270"/>
      <c r="CV21" s="578"/>
      <c r="CW21" s="578"/>
      <c r="CX21" s="578"/>
    </row>
    <row r="22" spans="1:102" ht="12">
      <c r="A22" s="270" t="s">
        <v>260</v>
      </c>
      <c r="B22" s="576" t="s">
        <v>181</v>
      </c>
      <c r="C22" s="577">
        <f aca="true" t="shared" si="19" ref="C22:D25">E22+G22+I22+K22</f>
        <v>2020</v>
      </c>
      <c r="D22" s="577">
        <f t="shared" si="19"/>
        <v>2215.4</v>
      </c>
      <c r="E22" s="577"/>
      <c r="F22" s="577"/>
      <c r="G22" s="577">
        <v>2000</v>
      </c>
      <c r="H22" s="577">
        <v>2130.4</v>
      </c>
      <c r="I22" s="577">
        <v>20</v>
      </c>
      <c r="J22" s="577">
        <v>85</v>
      </c>
      <c r="K22" s="577"/>
      <c r="L22" s="577"/>
      <c r="M22" s="577"/>
      <c r="N22" s="577">
        <v>47</v>
      </c>
      <c r="O22" s="577">
        <f aca="true" t="shared" si="20" ref="O22:P25">S22+U22+W22+Y22+AA22+AC22+AE22</f>
        <v>300</v>
      </c>
      <c r="P22" s="577">
        <f t="shared" si="20"/>
        <v>917.5999999999999</v>
      </c>
      <c r="Q22" s="270" t="s">
        <v>260</v>
      </c>
      <c r="R22" s="576" t="s">
        <v>181</v>
      </c>
      <c r="S22" s="578">
        <v>300</v>
      </c>
      <c r="T22" s="578">
        <v>248.7</v>
      </c>
      <c r="U22" s="579"/>
      <c r="V22" s="579"/>
      <c r="W22" s="578"/>
      <c r="X22" s="578">
        <v>487.2</v>
      </c>
      <c r="Y22" s="578"/>
      <c r="Z22" s="578"/>
      <c r="AA22" s="578"/>
      <c r="AB22" s="578"/>
      <c r="AC22" s="578"/>
      <c r="AD22" s="578"/>
      <c r="AE22" s="578"/>
      <c r="AF22" s="578">
        <v>181.7</v>
      </c>
      <c r="AG22" s="578">
        <f aca="true" t="shared" si="21" ref="AG22:AH25">C22+M22+O22</f>
        <v>2320</v>
      </c>
      <c r="AH22" s="578">
        <f t="shared" si="21"/>
        <v>3180</v>
      </c>
      <c r="AI22" s="270" t="s">
        <v>260</v>
      </c>
      <c r="AJ22" s="576" t="s">
        <v>181</v>
      </c>
      <c r="AK22" s="578">
        <v>200</v>
      </c>
      <c r="AL22" s="578"/>
      <c r="AM22" s="578">
        <v>80</v>
      </c>
      <c r="AN22" s="578">
        <v>12.6</v>
      </c>
      <c r="AO22" s="581">
        <v>400</v>
      </c>
      <c r="AP22" s="579">
        <v>97.4</v>
      </c>
      <c r="AQ22" s="578">
        <f t="shared" si="3"/>
        <v>680</v>
      </c>
      <c r="AR22" s="578">
        <f t="shared" si="3"/>
        <v>110</v>
      </c>
      <c r="AS22" s="578">
        <f aca="true" t="shared" si="22" ref="AS22:AT25">AG22+AQ22</f>
        <v>3000</v>
      </c>
      <c r="AT22" s="578">
        <f t="shared" si="22"/>
        <v>3290</v>
      </c>
      <c r="AU22" s="578">
        <f t="shared" si="8"/>
        <v>109.66666666666667</v>
      </c>
      <c r="AV22" s="577"/>
      <c r="AW22" s="577"/>
      <c r="AX22" s="577"/>
      <c r="AY22" s="577"/>
      <c r="AZ22" s="513" t="s">
        <v>260</v>
      </c>
      <c r="BA22" s="582" t="s">
        <v>181</v>
      </c>
      <c r="BB22" s="578"/>
      <c r="BC22" s="270"/>
      <c r="BD22" s="578"/>
      <c r="BE22" s="578"/>
      <c r="BF22" s="578"/>
      <c r="BG22" s="578"/>
      <c r="BH22" s="578"/>
      <c r="BI22" s="578"/>
      <c r="BJ22" s="270"/>
      <c r="BK22" s="270"/>
      <c r="BL22" s="583">
        <f aca="true" t="shared" si="23" ref="BL22:BM25">AV22+AX22+BB22+BD22+BF22+BH22+BJ22</f>
        <v>0</v>
      </c>
      <c r="BM22" s="583">
        <f t="shared" si="23"/>
        <v>0</v>
      </c>
      <c r="BO22" s="583">
        <f aca="true" t="shared" si="24" ref="BO22:BP25">AS22+BL22</f>
        <v>3000</v>
      </c>
      <c r="BP22" s="583">
        <f t="shared" si="24"/>
        <v>3290</v>
      </c>
      <c r="BQ22" s="583">
        <f t="shared" si="9"/>
        <v>109.66666666666667</v>
      </c>
      <c r="BR22" s="513" t="s">
        <v>260</v>
      </c>
      <c r="BS22" s="582" t="s">
        <v>181</v>
      </c>
      <c r="BT22" s="585">
        <v>400</v>
      </c>
      <c r="BU22" s="583">
        <v>1335</v>
      </c>
      <c r="BV22" s="583">
        <v>500</v>
      </c>
      <c r="BW22" s="586">
        <v>146.4</v>
      </c>
      <c r="BX22" s="577"/>
      <c r="BY22" s="577"/>
      <c r="BZ22" s="577">
        <v>30</v>
      </c>
      <c r="CA22" s="577"/>
      <c r="CB22" s="577">
        <f t="shared" si="10"/>
        <v>930</v>
      </c>
      <c r="CC22" s="577">
        <f t="shared" si="10"/>
        <v>1481.4</v>
      </c>
      <c r="CD22" s="577">
        <f aca="true" t="shared" si="25" ref="CD22:CE25">BO22+CB22</f>
        <v>3930</v>
      </c>
      <c r="CE22" s="577">
        <f t="shared" si="25"/>
        <v>4771.4</v>
      </c>
      <c r="CF22" s="577">
        <f t="shared" si="11"/>
        <v>121.40966921119592</v>
      </c>
      <c r="CG22" s="577"/>
      <c r="CJ22" s="577"/>
      <c r="CK22" s="577"/>
      <c r="CL22" s="270"/>
      <c r="CM22" s="576"/>
      <c r="CN22" s="270"/>
      <c r="CO22" s="270"/>
      <c r="CP22" s="578"/>
      <c r="CQ22" s="578"/>
      <c r="CR22" s="578"/>
      <c r="CS22" s="578"/>
      <c r="CT22" s="270"/>
      <c r="CU22" s="270"/>
      <c r="CV22" s="578"/>
      <c r="CW22" s="578"/>
      <c r="CX22" s="578"/>
    </row>
    <row r="23" spans="1:102" ht="12">
      <c r="A23" s="270" t="s">
        <v>261</v>
      </c>
      <c r="B23" s="576" t="s">
        <v>182</v>
      </c>
      <c r="C23" s="577">
        <f t="shared" si="19"/>
        <v>4067</v>
      </c>
      <c r="D23" s="577">
        <f t="shared" si="19"/>
        <v>398.8</v>
      </c>
      <c r="E23" s="577"/>
      <c r="F23" s="577"/>
      <c r="G23" s="577">
        <v>4000</v>
      </c>
      <c r="H23" s="577">
        <v>384.8</v>
      </c>
      <c r="I23" s="577">
        <v>17</v>
      </c>
      <c r="J23" s="577">
        <v>4</v>
      </c>
      <c r="K23" s="577">
        <v>50</v>
      </c>
      <c r="L23" s="577">
        <v>10</v>
      </c>
      <c r="M23" s="577"/>
      <c r="N23" s="577">
        <v>12</v>
      </c>
      <c r="O23" s="577">
        <f t="shared" si="20"/>
        <v>850</v>
      </c>
      <c r="P23" s="577">
        <f t="shared" si="20"/>
        <v>4103.7</v>
      </c>
      <c r="Q23" s="270" t="s">
        <v>261</v>
      </c>
      <c r="R23" s="576" t="s">
        <v>182</v>
      </c>
      <c r="S23" s="578">
        <v>250</v>
      </c>
      <c r="T23" s="578">
        <v>414</v>
      </c>
      <c r="U23" s="579"/>
      <c r="V23" s="579"/>
      <c r="W23" s="578">
        <v>600</v>
      </c>
      <c r="X23" s="578">
        <v>3689.7</v>
      </c>
      <c r="Y23" s="578"/>
      <c r="Z23" s="578"/>
      <c r="AA23" s="578"/>
      <c r="AB23" s="578"/>
      <c r="AC23" s="578"/>
      <c r="AD23" s="578"/>
      <c r="AE23" s="578"/>
      <c r="AF23" s="578"/>
      <c r="AG23" s="578">
        <f t="shared" si="21"/>
        <v>4917</v>
      </c>
      <c r="AH23" s="578">
        <f t="shared" si="21"/>
        <v>4514.5</v>
      </c>
      <c r="AI23" s="270" t="s">
        <v>261</v>
      </c>
      <c r="AJ23" s="576" t="s">
        <v>182</v>
      </c>
      <c r="AK23" s="578">
        <v>200</v>
      </c>
      <c r="AL23" s="578">
        <v>192</v>
      </c>
      <c r="AM23" s="578">
        <v>20</v>
      </c>
      <c r="AN23" s="578"/>
      <c r="AO23" s="581"/>
      <c r="AP23" s="579"/>
      <c r="AQ23" s="578">
        <f t="shared" si="3"/>
        <v>220</v>
      </c>
      <c r="AR23" s="578">
        <f t="shared" si="3"/>
        <v>192</v>
      </c>
      <c r="AS23" s="578">
        <f t="shared" si="22"/>
        <v>5137</v>
      </c>
      <c r="AT23" s="578">
        <f t="shared" si="22"/>
        <v>4706.5</v>
      </c>
      <c r="AU23" s="578">
        <f t="shared" si="8"/>
        <v>91.61962234767374</v>
      </c>
      <c r="AV23" s="577"/>
      <c r="AW23" s="577"/>
      <c r="AX23" s="578"/>
      <c r="AY23" s="577"/>
      <c r="AZ23" s="513" t="s">
        <v>261</v>
      </c>
      <c r="BA23" s="582" t="s">
        <v>182</v>
      </c>
      <c r="BB23" s="578"/>
      <c r="BC23" s="270"/>
      <c r="BD23" s="578"/>
      <c r="BE23" s="578"/>
      <c r="BF23" s="578"/>
      <c r="BG23" s="578"/>
      <c r="BH23" s="578"/>
      <c r="BI23" s="578"/>
      <c r="BJ23" s="270"/>
      <c r="BK23" s="270"/>
      <c r="BL23" s="583">
        <f t="shared" si="23"/>
        <v>0</v>
      </c>
      <c r="BM23" s="583">
        <f t="shared" si="23"/>
        <v>0</v>
      </c>
      <c r="BO23" s="583">
        <f t="shared" si="24"/>
        <v>5137</v>
      </c>
      <c r="BP23" s="583">
        <f t="shared" si="24"/>
        <v>4706.5</v>
      </c>
      <c r="BQ23" s="583">
        <f t="shared" si="9"/>
        <v>91.61962234767374</v>
      </c>
      <c r="BR23" s="513" t="s">
        <v>261</v>
      </c>
      <c r="BS23" s="582" t="s">
        <v>182</v>
      </c>
      <c r="BT23" s="585">
        <v>550</v>
      </c>
      <c r="BU23" s="583">
        <v>484.5</v>
      </c>
      <c r="BV23" s="583">
        <v>900</v>
      </c>
      <c r="BW23" s="586">
        <v>1287.1</v>
      </c>
      <c r="BX23" s="577"/>
      <c r="BY23" s="577"/>
      <c r="BZ23" s="577">
        <v>35</v>
      </c>
      <c r="CA23" s="577">
        <v>3.5</v>
      </c>
      <c r="CB23" s="577">
        <f t="shared" si="10"/>
        <v>1485</v>
      </c>
      <c r="CC23" s="577">
        <f t="shared" si="10"/>
        <v>1775.1</v>
      </c>
      <c r="CD23" s="577">
        <f t="shared" si="25"/>
        <v>6622</v>
      </c>
      <c r="CE23" s="577">
        <f t="shared" si="25"/>
        <v>6481.6</v>
      </c>
      <c r="CF23" s="577">
        <f t="shared" si="11"/>
        <v>97.87979462398067</v>
      </c>
      <c r="CG23" s="577"/>
      <c r="CJ23" s="578"/>
      <c r="CK23" s="577"/>
      <c r="CL23" s="270"/>
      <c r="CM23" s="576"/>
      <c r="CN23" s="270"/>
      <c r="CO23" s="270"/>
      <c r="CP23" s="578"/>
      <c r="CQ23" s="578"/>
      <c r="CR23" s="578"/>
      <c r="CS23" s="578"/>
      <c r="CT23" s="270"/>
      <c r="CU23" s="270"/>
      <c r="CV23" s="578"/>
      <c r="CW23" s="578"/>
      <c r="CX23" s="578"/>
    </row>
    <row r="24" spans="1:102" ht="12">
      <c r="A24" s="270" t="s">
        <v>469</v>
      </c>
      <c r="B24" s="576" t="s">
        <v>183</v>
      </c>
      <c r="C24" s="577">
        <f t="shared" si="19"/>
        <v>1048</v>
      </c>
      <c r="D24" s="577">
        <f t="shared" si="19"/>
        <v>774.1</v>
      </c>
      <c r="E24" s="577"/>
      <c r="F24" s="577"/>
      <c r="G24" s="577">
        <v>1000</v>
      </c>
      <c r="H24" s="577">
        <v>734.1</v>
      </c>
      <c r="I24" s="577">
        <v>48</v>
      </c>
      <c r="J24" s="577">
        <v>40</v>
      </c>
      <c r="K24" s="577"/>
      <c r="L24" s="577"/>
      <c r="M24" s="577"/>
      <c r="N24" s="577">
        <v>4</v>
      </c>
      <c r="O24" s="577">
        <f t="shared" si="20"/>
        <v>710</v>
      </c>
      <c r="P24" s="577">
        <f t="shared" si="20"/>
        <v>859.5999999999999</v>
      </c>
      <c r="Q24" s="270" t="s">
        <v>469</v>
      </c>
      <c r="R24" s="576" t="s">
        <v>183</v>
      </c>
      <c r="S24" s="578">
        <v>110</v>
      </c>
      <c r="T24" s="578">
        <v>267.2</v>
      </c>
      <c r="U24" s="579"/>
      <c r="V24" s="579"/>
      <c r="W24" s="578">
        <v>400</v>
      </c>
      <c r="X24" s="578">
        <v>432.4</v>
      </c>
      <c r="Y24" s="578"/>
      <c r="Z24" s="578"/>
      <c r="AA24" s="578"/>
      <c r="AB24" s="578"/>
      <c r="AC24" s="578"/>
      <c r="AD24" s="578">
        <v>60</v>
      </c>
      <c r="AE24" s="578">
        <v>200</v>
      </c>
      <c r="AF24" s="578">
        <v>100</v>
      </c>
      <c r="AG24" s="578">
        <f t="shared" si="21"/>
        <v>1758</v>
      </c>
      <c r="AH24" s="578">
        <f t="shared" si="21"/>
        <v>1637.6999999999998</v>
      </c>
      <c r="AI24" s="270" t="s">
        <v>469</v>
      </c>
      <c r="AJ24" s="576" t="s">
        <v>183</v>
      </c>
      <c r="AK24" s="578">
        <v>120</v>
      </c>
      <c r="AL24" s="578"/>
      <c r="AM24" s="578">
        <v>20</v>
      </c>
      <c r="AN24" s="578">
        <v>64.1</v>
      </c>
      <c r="AO24" s="581">
        <v>100</v>
      </c>
      <c r="AP24" s="579">
        <v>384.3</v>
      </c>
      <c r="AQ24" s="578">
        <f t="shared" si="3"/>
        <v>240</v>
      </c>
      <c r="AR24" s="578">
        <f t="shared" si="3"/>
        <v>448.4</v>
      </c>
      <c r="AS24" s="578">
        <f t="shared" si="22"/>
        <v>1998</v>
      </c>
      <c r="AT24" s="578">
        <f t="shared" si="22"/>
        <v>2086.1</v>
      </c>
      <c r="AU24" s="578">
        <f t="shared" si="8"/>
        <v>104.40940940940942</v>
      </c>
      <c r="AV24" s="577"/>
      <c r="AW24" s="577"/>
      <c r="AX24" s="577"/>
      <c r="AY24" s="577"/>
      <c r="AZ24" s="513" t="s">
        <v>469</v>
      </c>
      <c r="BA24" s="582" t="s">
        <v>183</v>
      </c>
      <c r="BB24" s="578"/>
      <c r="BC24" s="578"/>
      <c r="BD24" s="578"/>
      <c r="BE24" s="578"/>
      <c r="BF24" s="578"/>
      <c r="BG24" s="578"/>
      <c r="BH24" s="578"/>
      <c r="BI24" s="578"/>
      <c r="BJ24" s="270"/>
      <c r="BK24" s="270"/>
      <c r="BL24" s="583">
        <f t="shared" si="23"/>
        <v>0</v>
      </c>
      <c r="BM24" s="583">
        <f t="shared" si="23"/>
        <v>0</v>
      </c>
      <c r="BO24" s="583">
        <f t="shared" si="24"/>
        <v>1998</v>
      </c>
      <c r="BP24" s="583">
        <f t="shared" si="24"/>
        <v>2086.1</v>
      </c>
      <c r="BQ24" s="583">
        <f t="shared" si="9"/>
        <v>104.40940940940942</v>
      </c>
      <c r="BR24" s="513" t="s">
        <v>469</v>
      </c>
      <c r="BS24" s="582" t="s">
        <v>183</v>
      </c>
      <c r="BT24" s="585">
        <v>550</v>
      </c>
      <c r="BU24" s="583">
        <v>306</v>
      </c>
      <c r="BV24" s="583">
        <v>500</v>
      </c>
      <c r="BW24" s="586">
        <v>391.6</v>
      </c>
      <c r="BX24" s="577"/>
      <c r="BY24" s="577"/>
      <c r="BZ24" s="577">
        <v>40</v>
      </c>
      <c r="CA24" s="577">
        <v>45.8</v>
      </c>
      <c r="CB24" s="577">
        <f t="shared" si="10"/>
        <v>1090</v>
      </c>
      <c r="CC24" s="577">
        <f t="shared" si="10"/>
        <v>743.4</v>
      </c>
      <c r="CD24" s="577">
        <f t="shared" si="25"/>
        <v>3088</v>
      </c>
      <c r="CE24" s="577">
        <f t="shared" si="25"/>
        <v>2829.5</v>
      </c>
      <c r="CF24" s="577">
        <f t="shared" si="11"/>
        <v>91.62888601036269</v>
      </c>
      <c r="CG24" s="577"/>
      <c r="CJ24" s="577"/>
      <c r="CK24" s="577"/>
      <c r="CL24" s="270"/>
      <c r="CM24" s="576"/>
      <c r="CN24" s="270"/>
      <c r="CO24" s="270"/>
      <c r="CP24" s="578"/>
      <c r="CQ24" s="578"/>
      <c r="CR24" s="578"/>
      <c r="CS24" s="578"/>
      <c r="CT24" s="270"/>
      <c r="CU24" s="270"/>
      <c r="CV24" s="578"/>
      <c r="CW24" s="578"/>
      <c r="CX24" s="578"/>
    </row>
    <row r="25" spans="1:102" ht="12">
      <c r="A25" s="270" t="s">
        <v>269</v>
      </c>
      <c r="B25" s="576" t="s">
        <v>184</v>
      </c>
      <c r="C25" s="577">
        <f t="shared" si="19"/>
        <v>5029</v>
      </c>
      <c r="D25" s="577">
        <f t="shared" si="19"/>
        <v>4074.7</v>
      </c>
      <c r="E25" s="577"/>
      <c r="F25" s="577"/>
      <c r="G25" s="577">
        <v>5005</v>
      </c>
      <c r="H25" s="577">
        <v>4066.7</v>
      </c>
      <c r="I25" s="577">
        <v>24</v>
      </c>
      <c r="J25" s="577">
        <v>8</v>
      </c>
      <c r="K25" s="577"/>
      <c r="L25" s="577"/>
      <c r="M25" s="577"/>
      <c r="N25" s="577"/>
      <c r="O25" s="577">
        <f t="shared" si="20"/>
        <v>771</v>
      </c>
      <c r="P25" s="577">
        <f t="shared" si="20"/>
        <v>1603</v>
      </c>
      <c r="Q25" s="270" t="s">
        <v>269</v>
      </c>
      <c r="R25" s="576" t="s">
        <v>184</v>
      </c>
      <c r="S25" s="578">
        <v>265</v>
      </c>
      <c r="T25" s="578">
        <v>118</v>
      </c>
      <c r="U25" s="579"/>
      <c r="V25" s="579"/>
      <c r="W25" s="578"/>
      <c r="X25" s="578"/>
      <c r="Y25" s="578">
        <v>100</v>
      </c>
      <c r="Z25" s="578">
        <v>1340</v>
      </c>
      <c r="AA25" s="578"/>
      <c r="AB25" s="578"/>
      <c r="AC25" s="578"/>
      <c r="AD25" s="578"/>
      <c r="AE25" s="578">
        <v>406</v>
      </c>
      <c r="AF25" s="578">
        <v>145</v>
      </c>
      <c r="AG25" s="578">
        <f t="shared" si="21"/>
        <v>5800</v>
      </c>
      <c r="AH25" s="578">
        <f t="shared" si="21"/>
        <v>5677.7</v>
      </c>
      <c r="AI25" s="270" t="s">
        <v>269</v>
      </c>
      <c r="AJ25" s="576" t="s">
        <v>184</v>
      </c>
      <c r="AK25" s="578">
        <v>200</v>
      </c>
      <c r="AL25" s="578"/>
      <c r="AM25" s="578">
        <v>100</v>
      </c>
      <c r="AN25" s="578">
        <v>50</v>
      </c>
      <c r="AO25" s="581">
        <v>416.6</v>
      </c>
      <c r="AP25" s="579">
        <v>1068.7</v>
      </c>
      <c r="AQ25" s="578">
        <f t="shared" si="3"/>
        <v>716.6</v>
      </c>
      <c r="AR25" s="578">
        <f t="shared" si="3"/>
        <v>1118.7</v>
      </c>
      <c r="AS25" s="578">
        <f t="shared" si="22"/>
        <v>6516.6</v>
      </c>
      <c r="AT25" s="578">
        <f t="shared" si="22"/>
        <v>6796.4</v>
      </c>
      <c r="AU25" s="578">
        <f t="shared" si="8"/>
        <v>104.29365006291624</v>
      </c>
      <c r="AV25" s="577"/>
      <c r="AW25" s="577"/>
      <c r="AX25" s="577"/>
      <c r="AY25" s="577"/>
      <c r="AZ25" s="513" t="s">
        <v>269</v>
      </c>
      <c r="BA25" s="582" t="s">
        <v>184</v>
      </c>
      <c r="BB25" s="578"/>
      <c r="BC25" s="578"/>
      <c r="BD25" s="578"/>
      <c r="BE25" s="578"/>
      <c r="BF25" s="507"/>
      <c r="BG25" s="507"/>
      <c r="BH25" s="578"/>
      <c r="BI25" s="578"/>
      <c r="BJ25" s="270"/>
      <c r="BK25" s="270"/>
      <c r="BL25" s="583">
        <f t="shared" si="23"/>
        <v>0</v>
      </c>
      <c r="BM25" s="583">
        <f t="shared" si="23"/>
        <v>0</v>
      </c>
      <c r="BO25" s="583">
        <f t="shared" si="24"/>
        <v>6516.6</v>
      </c>
      <c r="BP25" s="583">
        <f t="shared" si="24"/>
        <v>6796.4</v>
      </c>
      <c r="BQ25" s="583">
        <f t="shared" si="9"/>
        <v>104.29365006291624</v>
      </c>
      <c r="BR25" s="513" t="s">
        <v>269</v>
      </c>
      <c r="BS25" s="582" t="s">
        <v>184</v>
      </c>
      <c r="BT25" s="585">
        <v>750</v>
      </c>
      <c r="BU25" s="583">
        <v>2020</v>
      </c>
      <c r="BV25" s="583">
        <v>500</v>
      </c>
      <c r="BW25" s="586">
        <v>1285.2</v>
      </c>
      <c r="BX25" s="577"/>
      <c r="BY25" s="577"/>
      <c r="BZ25" s="577">
        <v>40</v>
      </c>
      <c r="CA25" s="577"/>
      <c r="CB25" s="577">
        <f t="shared" si="10"/>
        <v>1290</v>
      </c>
      <c r="CC25" s="577">
        <f t="shared" si="10"/>
        <v>3305.2</v>
      </c>
      <c r="CD25" s="577">
        <f t="shared" si="25"/>
        <v>7806.6</v>
      </c>
      <c r="CE25" s="577">
        <f t="shared" si="25"/>
        <v>10101.599999999999</v>
      </c>
      <c r="CF25" s="577">
        <f t="shared" si="11"/>
        <v>129.39820152178922</v>
      </c>
      <c r="CG25" s="577"/>
      <c r="CJ25" s="577"/>
      <c r="CK25" s="577"/>
      <c r="CL25" s="270"/>
      <c r="CM25" s="576"/>
      <c r="CN25" s="270"/>
      <c r="CO25" s="270"/>
      <c r="CP25" s="578"/>
      <c r="CQ25" s="578"/>
      <c r="CR25" s="578"/>
      <c r="CS25" s="578"/>
      <c r="CT25" s="270"/>
      <c r="CU25" s="270"/>
      <c r="CV25" s="578"/>
      <c r="CW25" s="578"/>
      <c r="CX25" s="578"/>
    </row>
    <row r="26" spans="1:102" ht="12">
      <c r="A26" s="270"/>
      <c r="B26" s="576"/>
      <c r="C26" s="577"/>
      <c r="D26" s="577"/>
      <c r="E26" s="577"/>
      <c r="F26" s="577"/>
      <c r="G26" s="507"/>
      <c r="H26" s="507"/>
      <c r="I26" s="507"/>
      <c r="J26" s="507"/>
      <c r="K26" s="577"/>
      <c r="L26" s="507"/>
      <c r="M26" s="577"/>
      <c r="N26" s="507"/>
      <c r="O26" s="577"/>
      <c r="P26" s="577"/>
      <c r="Q26" s="270"/>
      <c r="R26" s="576"/>
      <c r="S26" s="578"/>
      <c r="T26" s="578"/>
      <c r="U26" s="540"/>
      <c r="V26" s="540"/>
      <c r="W26" s="578"/>
      <c r="X26" s="507"/>
      <c r="Y26" s="578"/>
      <c r="Z26" s="507"/>
      <c r="AA26" s="507"/>
      <c r="AB26" s="507"/>
      <c r="AC26" s="507"/>
      <c r="AD26" s="507"/>
      <c r="AE26" s="507"/>
      <c r="AF26" s="507"/>
      <c r="AG26" s="578"/>
      <c r="AH26" s="578"/>
      <c r="AI26" s="270"/>
      <c r="AJ26" s="576"/>
      <c r="AK26" s="507"/>
      <c r="AL26" s="507"/>
      <c r="AM26" s="507"/>
      <c r="AN26" s="578"/>
      <c r="AO26" s="581"/>
      <c r="AP26" s="540"/>
      <c r="AQ26" s="578"/>
      <c r="AR26" s="578"/>
      <c r="AS26" s="578"/>
      <c r="AT26" s="578"/>
      <c r="AU26" s="578"/>
      <c r="AV26" s="507"/>
      <c r="AW26" s="507"/>
      <c r="AX26" s="577"/>
      <c r="AY26" s="507"/>
      <c r="BA26" s="582"/>
      <c r="BB26" s="578"/>
      <c r="BC26" s="578"/>
      <c r="BD26" s="507"/>
      <c r="BE26" s="507"/>
      <c r="BF26" s="578"/>
      <c r="BG26" s="578"/>
      <c r="BH26" s="507"/>
      <c r="BI26" s="578"/>
      <c r="BJ26" s="270"/>
      <c r="BK26" s="270"/>
      <c r="BL26" s="583"/>
      <c r="BM26" s="583"/>
      <c r="BO26" s="583"/>
      <c r="BP26" s="583"/>
      <c r="BQ26" s="583"/>
      <c r="BS26" s="582"/>
      <c r="BT26" s="585"/>
      <c r="BV26" s="583"/>
      <c r="BW26" s="586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J26" s="577"/>
      <c r="CK26" s="507"/>
      <c r="CL26" s="270"/>
      <c r="CM26" s="576"/>
      <c r="CN26" s="270"/>
      <c r="CO26" s="270"/>
      <c r="CP26" s="507"/>
      <c r="CQ26" s="507"/>
      <c r="CR26" s="507"/>
      <c r="CS26" s="507"/>
      <c r="CT26" s="270"/>
      <c r="CU26" s="270"/>
      <c r="CV26" s="578"/>
      <c r="CW26" s="578"/>
      <c r="CX26" s="578"/>
    </row>
    <row r="27" spans="1:102" ht="12">
      <c r="A27" s="270" t="s">
        <v>270</v>
      </c>
      <c r="B27" s="576" t="s">
        <v>185</v>
      </c>
      <c r="C27" s="577">
        <f aca="true" t="shared" si="26" ref="C27:D30">E27+G27+I27+K27</f>
        <v>1570</v>
      </c>
      <c r="D27" s="577">
        <f t="shared" si="26"/>
        <v>541.8</v>
      </c>
      <c r="E27" s="577"/>
      <c r="F27" s="577"/>
      <c r="G27" s="577">
        <v>1400</v>
      </c>
      <c r="H27" s="577">
        <v>503.8</v>
      </c>
      <c r="I27" s="577">
        <v>70</v>
      </c>
      <c r="J27" s="577">
        <v>38</v>
      </c>
      <c r="K27" s="577">
        <v>100</v>
      </c>
      <c r="L27" s="577"/>
      <c r="M27" s="577"/>
      <c r="N27" s="577"/>
      <c r="O27" s="577">
        <f aca="true" t="shared" si="27" ref="O27:P30">S27+U27+W27+Y27+AA27+AC27+AE27</f>
        <v>820</v>
      </c>
      <c r="P27" s="577">
        <f t="shared" si="27"/>
        <v>433.8</v>
      </c>
      <c r="Q27" s="270" t="s">
        <v>270</v>
      </c>
      <c r="R27" s="576" t="s">
        <v>185</v>
      </c>
      <c r="S27" s="578">
        <v>420</v>
      </c>
      <c r="T27" s="578">
        <v>433.8</v>
      </c>
      <c r="U27" s="579"/>
      <c r="V27" s="579"/>
      <c r="W27" s="578"/>
      <c r="X27" s="578"/>
      <c r="Y27" s="578"/>
      <c r="Z27" s="578"/>
      <c r="AA27" s="578"/>
      <c r="AB27" s="578"/>
      <c r="AC27" s="578"/>
      <c r="AD27" s="578"/>
      <c r="AE27" s="578">
        <v>400</v>
      </c>
      <c r="AF27" s="578"/>
      <c r="AG27" s="578">
        <f aca="true" t="shared" si="28" ref="AG27:AH30">C27+M27+O27</f>
        <v>2390</v>
      </c>
      <c r="AH27" s="578">
        <f t="shared" si="28"/>
        <v>975.5999999999999</v>
      </c>
      <c r="AI27" s="270" t="s">
        <v>270</v>
      </c>
      <c r="AJ27" s="576" t="s">
        <v>185</v>
      </c>
      <c r="AK27" s="578">
        <v>200</v>
      </c>
      <c r="AL27" s="578"/>
      <c r="AM27" s="578">
        <v>30</v>
      </c>
      <c r="AN27" s="578">
        <v>30</v>
      </c>
      <c r="AO27" s="581">
        <v>300</v>
      </c>
      <c r="AP27" s="579"/>
      <c r="AQ27" s="578">
        <f t="shared" si="3"/>
        <v>530</v>
      </c>
      <c r="AR27" s="578">
        <f t="shared" si="3"/>
        <v>30</v>
      </c>
      <c r="AS27" s="578">
        <f aca="true" t="shared" si="29" ref="AS27:AT30">AG27+AQ27</f>
        <v>2920</v>
      </c>
      <c r="AT27" s="578">
        <f t="shared" si="29"/>
        <v>1005.5999999999999</v>
      </c>
      <c r="AU27" s="578">
        <f t="shared" si="8"/>
        <v>34.43835616438356</v>
      </c>
      <c r="AV27" s="577"/>
      <c r="AW27" s="577"/>
      <c r="AX27" s="577"/>
      <c r="AY27" s="577"/>
      <c r="AZ27" s="513" t="s">
        <v>270</v>
      </c>
      <c r="BA27" s="582" t="s">
        <v>185</v>
      </c>
      <c r="BB27" s="578"/>
      <c r="BC27" s="578"/>
      <c r="BD27" s="578"/>
      <c r="BE27" s="578"/>
      <c r="BF27" s="578"/>
      <c r="BG27" s="578"/>
      <c r="BH27" s="578"/>
      <c r="BI27" s="578"/>
      <c r="BJ27" s="270"/>
      <c r="BK27" s="270"/>
      <c r="BL27" s="583">
        <f aca="true" t="shared" si="30" ref="BL27:BM30">AV27+AX27+BB27+BD27+BF27+BH27+BJ27</f>
        <v>0</v>
      </c>
      <c r="BM27" s="583">
        <f t="shared" si="30"/>
        <v>0</v>
      </c>
      <c r="BO27" s="583">
        <f aca="true" t="shared" si="31" ref="BO27:BP30">AS27+BL27</f>
        <v>2920</v>
      </c>
      <c r="BP27" s="583">
        <f t="shared" si="31"/>
        <v>1005.5999999999999</v>
      </c>
      <c r="BQ27" s="583">
        <f t="shared" si="9"/>
        <v>34.43835616438356</v>
      </c>
      <c r="BR27" s="513" t="s">
        <v>270</v>
      </c>
      <c r="BS27" s="582" t="s">
        <v>185</v>
      </c>
      <c r="BT27" s="585">
        <v>600</v>
      </c>
      <c r="BU27" s="583">
        <v>145</v>
      </c>
      <c r="BV27" s="583">
        <v>500</v>
      </c>
      <c r="BW27" s="586">
        <v>2166.1</v>
      </c>
      <c r="BX27" s="577"/>
      <c r="BY27" s="577"/>
      <c r="BZ27" s="577">
        <v>40</v>
      </c>
      <c r="CA27" s="577">
        <v>40.3</v>
      </c>
      <c r="CB27" s="577">
        <f t="shared" si="10"/>
        <v>1140</v>
      </c>
      <c r="CC27" s="577">
        <f t="shared" si="10"/>
        <v>2351.4</v>
      </c>
      <c r="CD27" s="577">
        <f aca="true" t="shared" si="32" ref="CD27:CE30">BO27+CB27</f>
        <v>4060</v>
      </c>
      <c r="CE27" s="577">
        <f t="shared" si="32"/>
        <v>3357</v>
      </c>
      <c r="CF27" s="577">
        <f t="shared" si="11"/>
        <v>82.6847290640394</v>
      </c>
      <c r="CG27" s="577"/>
      <c r="CJ27" s="577"/>
      <c r="CK27" s="577"/>
      <c r="CL27" s="270"/>
      <c r="CM27" s="576"/>
      <c r="CN27" s="270"/>
      <c r="CO27" s="270"/>
      <c r="CP27" s="578"/>
      <c r="CQ27" s="578"/>
      <c r="CR27" s="578"/>
      <c r="CS27" s="578"/>
      <c r="CT27" s="270"/>
      <c r="CU27" s="270"/>
      <c r="CV27" s="578"/>
      <c r="CW27" s="578"/>
      <c r="CX27" s="578"/>
    </row>
    <row r="28" spans="1:102" ht="12">
      <c r="A28" s="270" t="s">
        <v>271</v>
      </c>
      <c r="B28" s="576" t="s">
        <v>186</v>
      </c>
      <c r="C28" s="577">
        <f t="shared" si="26"/>
        <v>2832</v>
      </c>
      <c r="D28" s="577">
        <f t="shared" si="26"/>
        <v>1209.5</v>
      </c>
      <c r="E28" s="577"/>
      <c r="F28" s="577"/>
      <c r="G28" s="577">
        <v>2700</v>
      </c>
      <c r="H28" s="577">
        <v>1189.5</v>
      </c>
      <c r="I28" s="577">
        <v>32</v>
      </c>
      <c r="J28" s="577">
        <v>20</v>
      </c>
      <c r="K28" s="577">
        <v>100</v>
      </c>
      <c r="L28" s="577"/>
      <c r="M28" s="577"/>
      <c r="N28" s="577">
        <v>16</v>
      </c>
      <c r="O28" s="577">
        <f t="shared" si="27"/>
        <v>1400</v>
      </c>
      <c r="P28" s="577">
        <f t="shared" si="27"/>
        <v>891.3000000000001</v>
      </c>
      <c r="Q28" s="270" t="s">
        <v>271</v>
      </c>
      <c r="R28" s="576" t="s">
        <v>186</v>
      </c>
      <c r="S28" s="578">
        <v>400</v>
      </c>
      <c r="T28" s="578">
        <v>635.7</v>
      </c>
      <c r="U28" s="579"/>
      <c r="V28" s="579"/>
      <c r="W28" s="578">
        <v>1000</v>
      </c>
      <c r="X28" s="578">
        <v>255.6</v>
      </c>
      <c r="Y28" s="578"/>
      <c r="Z28" s="578"/>
      <c r="AA28" s="578"/>
      <c r="AB28" s="578"/>
      <c r="AC28" s="578"/>
      <c r="AD28" s="578"/>
      <c r="AE28" s="578"/>
      <c r="AF28" s="578"/>
      <c r="AG28" s="578">
        <f t="shared" si="28"/>
        <v>4232</v>
      </c>
      <c r="AH28" s="578">
        <f t="shared" si="28"/>
        <v>2116.8</v>
      </c>
      <c r="AI28" s="270" t="s">
        <v>271</v>
      </c>
      <c r="AJ28" s="576" t="s">
        <v>186</v>
      </c>
      <c r="AK28" s="578">
        <v>110</v>
      </c>
      <c r="AL28" s="578"/>
      <c r="AM28" s="578">
        <v>20</v>
      </c>
      <c r="AN28" s="578">
        <v>57.2</v>
      </c>
      <c r="AO28" s="581">
        <v>300</v>
      </c>
      <c r="AP28" s="579"/>
      <c r="AQ28" s="578">
        <f t="shared" si="3"/>
        <v>430</v>
      </c>
      <c r="AR28" s="578">
        <f t="shared" si="3"/>
        <v>57.2</v>
      </c>
      <c r="AS28" s="578">
        <f t="shared" si="29"/>
        <v>4662</v>
      </c>
      <c r="AT28" s="578">
        <f t="shared" si="29"/>
        <v>2174</v>
      </c>
      <c r="AU28" s="578">
        <f t="shared" si="8"/>
        <v>46.63234663234663</v>
      </c>
      <c r="AV28" s="577"/>
      <c r="AW28" s="577"/>
      <c r="AX28" s="578"/>
      <c r="AY28" s="577"/>
      <c r="AZ28" s="513" t="s">
        <v>271</v>
      </c>
      <c r="BA28" s="582" t="s">
        <v>186</v>
      </c>
      <c r="BB28" s="578"/>
      <c r="BC28" s="578"/>
      <c r="BD28" s="578"/>
      <c r="BE28" s="578"/>
      <c r="BF28" s="578"/>
      <c r="BG28" s="578"/>
      <c r="BH28" s="578"/>
      <c r="BI28" s="578"/>
      <c r="BJ28" s="270"/>
      <c r="BK28" s="270"/>
      <c r="BL28" s="583">
        <f t="shared" si="30"/>
        <v>0</v>
      </c>
      <c r="BM28" s="583">
        <f t="shared" si="30"/>
        <v>0</v>
      </c>
      <c r="BO28" s="583">
        <f t="shared" si="31"/>
        <v>4662</v>
      </c>
      <c r="BP28" s="583">
        <f t="shared" si="31"/>
        <v>2174</v>
      </c>
      <c r="BQ28" s="583">
        <f t="shared" si="9"/>
        <v>46.63234663234663</v>
      </c>
      <c r="BR28" s="513" t="s">
        <v>271</v>
      </c>
      <c r="BS28" s="582" t="s">
        <v>186</v>
      </c>
      <c r="BT28" s="585">
        <v>650</v>
      </c>
      <c r="BU28" s="583">
        <v>409</v>
      </c>
      <c r="BV28" s="583">
        <v>700</v>
      </c>
      <c r="BW28" s="586">
        <v>744.5</v>
      </c>
      <c r="BX28" s="577"/>
      <c r="BY28" s="577"/>
      <c r="BZ28" s="577">
        <v>40</v>
      </c>
      <c r="CA28" s="577"/>
      <c r="CB28" s="577">
        <f t="shared" si="10"/>
        <v>1390</v>
      </c>
      <c r="CC28" s="577">
        <f t="shared" si="10"/>
        <v>1153.5</v>
      </c>
      <c r="CD28" s="577">
        <f t="shared" si="32"/>
        <v>6052</v>
      </c>
      <c r="CE28" s="577">
        <f t="shared" si="32"/>
        <v>3327.5</v>
      </c>
      <c r="CF28" s="577">
        <f t="shared" si="11"/>
        <v>54.981824190350295</v>
      </c>
      <c r="CG28" s="577"/>
      <c r="CJ28" s="578"/>
      <c r="CK28" s="577"/>
      <c r="CL28" s="270"/>
      <c r="CM28" s="576"/>
      <c r="CN28" s="270"/>
      <c r="CO28" s="270"/>
      <c r="CP28" s="578"/>
      <c r="CQ28" s="578"/>
      <c r="CR28" s="578"/>
      <c r="CS28" s="578"/>
      <c r="CT28" s="270"/>
      <c r="CU28" s="270"/>
      <c r="CV28" s="578"/>
      <c r="CW28" s="578"/>
      <c r="CX28" s="578"/>
    </row>
    <row r="29" spans="1:102" ht="11.25" customHeight="1">
      <c r="A29" s="270" t="s">
        <v>272</v>
      </c>
      <c r="B29" s="576" t="s">
        <v>187</v>
      </c>
      <c r="C29" s="577">
        <f t="shared" si="26"/>
        <v>1140</v>
      </c>
      <c r="D29" s="577">
        <f t="shared" si="26"/>
        <v>1665.1</v>
      </c>
      <c r="E29" s="577"/>
      <c r="F29" s="577"/>
      <c r="G29" s="577">
        <v>1000</v>
      </c>
      <c r="H29" s="577">
        <v>1513.1</v>
      </c>
      <c r="I29" s="577">
        <v>40</v>
      </c>
      <c r="J29" s="577">
        <v>32</v>
      </c>
      <c r="K29" s="577">
        <v>100</v>
      </c>
      <c r="L29" s="577">
        <v>120</v>
      </c>
      <c r="M29" s="577"/>
      <c r="N29" s="577">
        <v>22</v>
      </c>
      <c r="O29" s="577">
        <f t="shared" si="27"/>
        <v>2500</v>
      </c>
      <c r="P29" s="577">
        <f t="shared" si="27"/>
        <v>5320.3</v>
      </c>
      <c r="Q29" s="270" t="s">
        <v>272</v>
      </c>
      <c r="R29" s="576" t="s">
        <v>187</v>
      </c>
      <c r="S29" s="578">
        <v>500</v>
      </c>
      <c r="T29" s="578">
        <v>249.2</v>
      </c>
      <c r="U29" s="579"/>
      <c r="V29" s="579">
        <v>550</v>
      </c>
      <c r="W29" s="578">
        <v>2000</v>
      </c>
      <c r="X29" s="578">
        <v>3744.3</v>
      </c>
      <c r="Y29" s="578"/>
      <c r="Z29" s="578">
        <v>140</v>
      </c>
      <c r="AA29" s="578"/>
      <c r="AB29" s="578">
        <v>16.8</v>
      </c>
      <c r="AC29" s="578"/>
      <c r="AD29" s="578"/>
      <c r="AE29" s="578"/>
      <c r="AF29" s="578">
        <v>620</v>
      </c>
      <c r="AG29" s="578">
        <f t="shared" si="28"/>
        <v>3640</v>
      </c>
      <c r="AH29" s="578">
        <f t="shared" si="28"/>
        <v>7007.4</v>
      </c>
      <c r="AI29" s="270" t="s">
        <v>272</v>
      </c>
      <c r="AJ29" s="576" t="s">
        <v>187</v>
      </c>
      <c r="AK29" s="578">
        <v>240</v>
      </c>
      <c r="AL29" s="578">
        <v>1728</v>
      </c>
      <c r="AM29" s="578"/>
      <c r="AN29" s="578"/>
      <c r="AO29" s="581">
        <v>420</v>
      </c>
      <c r="AP29" s="579">
        <v>1185</v>
      </c>
      <c r="AQ29" s="578">
        <f t="shared" si="3"/>
        <v>660</v>
      </c>
      <c r="AR29" s="578">
        <f t="shared" si="3"/>
        <v>2913</v>
      </c>
      <c r="AS29" s="578">
        <f t="shared" si="29"/>
        <v>4300</v>
      </c>
      <c r="AT29" s="578">
        <f t="shared" si="29"/>
        <v>9920.4</v>
      </c>
      <c r="AU29" s="578">
        <f t="shared" si="8"/>
        <v>230.70697674418605</v>
      </c>
      <c r="AV29" s="577"/>
      <c r="AW29" s="577"/>
      <c r="AX29" s="577"/>
      <c r="AY29" s="577"/>
      <c r="AZ29" s="513" t="s">
        <v>272</v>
      </c>
      <c r="BA29" s="582" t="s">
        <v>187</v>
      </c>
      <c r="BB29" s="578"/>
      <c r="BC29" s="578"/>
      <c r="BD29" s="578"/>
      <c r="BE29" s="578"/>
      <c r="BF29" s="578"/>
      <c r="BG29" s="578"/>
      <c r="BH29" s="578"/>
      <c r="BI29" s="578"/>
      <c r="BJ29" s="270"/>
      <c r="BK29" s="270"/>
      <c r="BL29" s="583">
        <f t="shared" si="30"/>
        <v>0</v>
      </c>
      <c r="BM29" s="583">
        <f t="shared" si="30"/>
        <v>0</v>
      </c>
      <c r="BO29" s="583">
        <f t="shared" si="31"/>
        <v>4300</v>
      </c>
      <c r="BP29" s="583">
        <f t="shared" si="31"/>
        <v>9920.4</v>
      </c>
      <c r="BQ29" s="583">
        <f t="shared" si="9"/>
        <v>230.70697674418605</v>
      </c>
      <c r="BR29" s="513" t="s">
        <v>272</v>
      </c>
      <c r="BS29" s="582" t="s">
        <v>187</v>
      </c>
      <c r="BT29" s="585">
        <v>750</v>
      </c>
      <c r="BU29" s="583">
        <v>1335.2</v>
      </c>
      <c r="BV29" s="583">
        <v>1000</v>
      </c>
      <c r="BW29" s="586">
        <v>4176.3</v>
      </c>
      <c r="BX29" s="577"/>
      <c r="BY29" s="577"/>
      <c r="BZ29" s="577">
        <v>40</v>
      </c>
      <c r="CA29" s="577">
        <v>15.8</v>
      </c>
      <c r="CB29" s="577">
        <f t="shared" si="10"/>
        <v>1790</v>
      </c>
      <c r="CC29" s="577">
        <f t="shared" si="10"/>
        <v>5527.3</v>
      </c>
      <c r="CD29" s="577">
        <f t="shared" si="32"/>
        <v>6090</v>
      </c>
      <c r="CE29" s="577">
        <f t="shared" si="32"/>
        <v>15447.7</v>
      </c>
      <c r="CF29" s="577">
        <f t="shared" si="11"/>
        <v>253.65681444991793</v>
      </c>
      <c r="CG29" s="577"/>
      <c r="CJ29" s="577"/>
      <c r="CK29" s="577"/>
      <c r="CL29" s="270"/>
      <c r="CM29" s="576"/>
      <c r="CN29" s="270"/>
      <c r="CO29" s="270"/>
      <c r="CP29" s="578"/>
      <c r="CQ29" s="578"/>
      <c r="CR29" s="578"/>
      <c r="CS29" s="578"/>
      <c r="CT29" s="270"/>
      <c r="CU29" s="270"/>
      <c r="CV29" s="578"/>
      <c r="CW29" s="578"/>
      <c r="CX29" s="578"/>
    </row>
    <row r="30" spans="1:102" ht="12">
      <c r="A30" s="270" t="s">
        <v>273</v>
      </c>
      <c r="B30" s="576" t="s">
        <v>188</v>
      </c>
      <c r="C30" s="577">
        <f t="shared" si="26"/>
        <v>2012</v>
      </c>
      <c r="D30" s="577">
        <f t="shared" si="26"/>
        <v>1966.7</v>
      </c>
      <c r="E30" s="577"/>
      <c r="F30" s="577"/>
      <c r="G30" s="577">
        <v>2000</v>
      </c>
      <c r="H30" s="577">
        <v>1948.7</v>
      </c>
      <c r="I30" s="577">
        <v>12</v>
      </c>
      <c r="J30" s="577">
        <v>18</v>
      </c>
      <c r="K30" s="577"/>
      <c r="L30" s="577"/>
      <c r="M30" s="577"/>
      <c r="N30" s="577">
        <v>4</v>
      </c>
      <c r="O30" s="577">
        <f t="shared" si="27"/>
        <v>1400</v>
      </c>
      <c r="P30" s="577">
        <f t="shared" si="27"/>
        <v>2033.8</v>
      </c>
      <c r="Q30" s="270" t="s">
        <v>273</v>
      </c>
      <c r="R30" s="576" t="s">
        <v>188</v>
      </c>
      <c r="S30" s="578">
        <v>400</v>
      </c>
      <c r="T30" s="578">
        <v>452.1</v>
      </c>
      <c r="U30" s="579"/>
      <c r="V30" s="579"/>
      <c r="W30" s="578">
        <v>1000</v>
      </c>
      <c r="X30" s="578">
        <v>1522.5</v>
      </c>
      <c r="Y30" s="578"/>
      <c r="Z30" s="578"/>
      <c r="AA30" s="578"/>
      <c r="AB30" s="578"/>
      <c r="AC30" s="578"/>
      <c r="AD30" s="578">
        <v>52</v>
      </c>
      <c r="AE30" s="578"/>
      <c r="AF30" s="578">
        <v>7.2</v>
      </c>
      <c r="AG30" s="578">
        <f t="shared" si="28"/>
        <v>3412</v>
      </c>
      <c r="AH30" s="578">
        <f t="shared" si="28"/>
        <v>4004.5</v>
      </c>
      <c r="AI30" s="270" t="s">
        <v>273</v>
      </c>
      <c r="AJ30" s="576" t="s">
        <v>188</v>
      </c>
      <c r="AK30" s="578"/>
      <c r="AL30" s="578">
        <v>34.6</v>
      </c>
      <c r="AM30" s="578"/>
      <c r="AN30" s="578">
        <v>20</v>
      </c>
      <c r="AO30" s="581"/>
      <c r="AP30" s="579">
        <v>132.7</v>
      </c>
      <c r="AQ30" s="578">
        <f t="shared" si="3"/>
        <v>0</v>
      </c>
      <c r="AR30" s="578">
        <f t="shared" si="3"/>
        <v>187.29999999999998</v>
      </c>
      <c r="AS30" s="578">
        <f t="shared" si="29"/>
        <v>3412</v>
      </c>
      <c r="AT30" s="578">
        <f t="shared" si="29"/>
        <v>4191.8</v>
      </c>
      <c r="AU30" s="578">
        <f t="shared" si="8"/>
        <v>122.85463071512311</v>
      </c>
      <c r="AV30" s="577"/>
      <c r="AW30" s="577"/>
      <c r="AX30" s="577"/>
      <c r="AY30" s="577"/>
      <c r="AZ30" s="513" t="s">
        <v>273</v>
      </c>
      <c r="BA30" s="582" t="s">
        <v>188</v>
      </c>
      <c r="BB30" s="578"/>
      <c r="BC30" s="578"/>
      <c r="BD30" s="578"/>
      <c r="BE30" s="578"/>
      <c r="BF30" s="507"/>
      <c r="BG30" s="507"/>
      <c r="BH30" s="578"/>
      <c r="BI30" s="578"/>
      <c r="BJ30" s="270"/>
      <c r="BK30" s="270"/>
      <c r="BL30" s="583">
        <f t="shared" si="30"/>
        <v>0</v>
      </c>
      <c r="BM30" s="583">
        <f t="shared" si="30"/>
        <v>0</v>
      </c>
      <c r="BO30" s="583">
        <f t="shared" si="31"/>
        <v>3412</v>
      </c>
      <c r="BP30" s="583">
        <f t="shared" si="31"/>
        <v>4191.8</v>
      </c>
      <c r="BQ30" s="583">
        <f t="shared" si="9"/>
        <v>122.85463071512311</v>
      </c>
      <c r="BR30" s="513" t="s">
        <v>273</v>
      </c>
      <c r="BS30" s="582" t="s">
        <v>188</v>
      </c>
      <c r="BT30" s="585">
        <v>700</v>
      </c>
      <c r="BU30" s="583">
        <v>470.1</v>
      </c>
      <c r="BV30" s="583">
        <v>900</v>
      </c>
      <c r="BW30" s="586">
        <v>824.5</v>
      </c>
      <c r="BX30" s="577"/>
      <c r="BY30" s="577"/>
      <c r="BZ30" s="577">
        <v>40</v>
      </c>
      <c r="CA30" s="577">
        <v>5.3</v>
      </c>
      <c r="CB30" s="577">
        <f t="shared" si="10"/>
        <v>1640</v>
      </c>
      <c r="CC30" s="577">
        <f t="shared" si="10"/>
        <v>1299.8999999999999</v>
      </c>
      <c r="CD30" s="577">
        <f t="shared" si="32"/>
        <v>5052</v>
      </c>
      <c r="CE30" s="577">
        <f t="shared" si="32"/>
        <v>5491.7</v>
      </c>
      <c r="CF30" s="577">
        <f t="shared" si="11"/>
        <v>108.70348376880443</v>
      </c>
      <c r="CG30" s="577"/>
      <c r="CJ30" s="577"/>
      <c r="CK30" s="577"/>
      <c r="CL30" s="270"/>
      <c r="CM30" s="576"/>
      <c r="CN30" s="270"/>
      <c r="CO30" s="270"/>
      <c r="CP30" s="578"/>
      <c r="CQ30" s="578"/>
      <c r="CR30" s="578"/>
      <c r="CS30" s="578"/>
      <c r="CT30" s="270"/>
      <c r="CU30" s="270"/>
      <c r="CV30" s="578"/>
      <c r="CW30" s="578"/>
      <c r="CX30" s="578"/>
    </row>
    <row r="31" spans="1:102" ht="12">
      <c r="A31" s="270"/>
      <c r="B31" s="576"/>
      <c r="C31" s="577"/>
      <c r="D31" s="577"/>
      <c r="E31" s="577"/>
      <c r="F31" s="577"/>
      <c r="G31" s="507"/>
      <c r="H31" s="507"/>
      <c r="I31" s="507"/>
      <c r="J31" s="507"/>
      <c r="K31" s="577"/>
      <c r="L31" s="507"/>
      <c r="M31" s="577"/>
      <c r="N31" s="507"/>
      <c r="O31" s="577"/>
      <c r="P31" s="577"/>
      <c r="Q31" s="270"/>
      <c r="R31" s="576"/>
      <c r="S31" s="578"/>
      <c r="T31" s="578"/>
      <c r="U31" s="540"/>
      <c r="V31" s="540"/>
      <c r="W31" s="578"/>
      <c r="X31" s="507"/>
      <c r="Y31" s="578"/>
      <c r="Z31" s="507"/>
      <c r="AA31" s="507"/>
      <c r="AB31" s="507"/>
      <c r="AC31" s="507"/>
      <c r="AD31" s="507"/>
      <c r="AE31" s="507"/>
      <c r="AF31" s="507"/>
      <c r="AG31" s="578"/>
      <c r="AH31" s="578"/>
      <c r="AI31" s="270"/>
      <c r="AJ31" s="576"/>
      <c r="AK31" s="507"/>
      <c r="AL31" s="507"/>
      <c r="AM31" s="507"/>
      <c r="AN31" s="578"/>
      <c r="AO31" s="581"/>
      <c r="AP31" s="540"/>
      <c r="AQ31" s="578"/>
      <c r="AR31" s="578"/>
      <c r="AS31" s="578"/>
      <c r="AT31" s="578"/>
      <c r="AU31" s="578"/>
      <c r="AV31" s="507"/>
      <c r="AW31" s="507"/>
      <c r="AX31" s="577"/>
      <c r="AY31" s="507"/>
      <c r="BA31" s="582"/>
      <c r="BB31" s="578"/>
      <c r="BC31" s="578"/>
      <c r="BD31" s="507"/>
      <c r="BE31" s="507"/>
      <c r="BF31" s="578"/>
      <c r="BG31" s="578"/>
      <c r="BH31" s="507"/>
      <c r="BI31" s="578"/>
      <c r="BJ31" s="270"/>
      <c r="BK31" s="270"/>
      <c r="BL31" s="583"/>
      <c r="BM31" s="583"/>
      <c r="BO31" s="583"/>
      <c r="BP31" s="583"/>
      <c r="BQ31" s="583"/>
      <c r="BS31" s="582"/>
      <c r="BT31" s="585"/>
      <c r="BW31" s="586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J31" s="577"/>
      <c r="CK31" s="507"/>
      <c r="CL31" s="270"/>
      <c r="CM31" s="576"/>
      <c r="CN31" s="270"/>
      <c r="CO31" s="270"/>
      <c r="CP31" s="507"/>
      <c r="CQ31" s="507"/>
      <c r="CR31" s="507"/>
      <c r="CS31" s="507"/>
      <c r="CT31" s="270"/>
      <c r="CU31" s="270"/>
      <c r="CV31" s="578"/>
      <c r="CW31" s="578"/>
      <c r="CX31" s="578"/>
    </row>
    <row r="32" spans="1:102" ht="12">
      <c r="A32" s="270" t="s">
        <v>274</v>
      </c>
      <c r="B32" s="576" t="s">
        <v>189</v>
      </c>
      <c r="C32" s="577">
        <f aca="true" t="shared" si="33" ref="C32:D36">E32+G32+I32+K32</f>
        <v>1312</v>
      </c>
      <c r="D32" s="577">
        <f t="shared" si="33"/>
        <v>360</v>
      </c>
      <c r="E32" s="577"/>
      <c r="F32" s="577"/>
      <c r="G32" s="577">
        <v>1292</v>
      </c>
      <c r="H32" s="577">
        <v>360</v>
      </c>
      <c r="I32" s="577">
        <v>20</v>
      </c>
      <c r="J32" s="577"/>
      <c r="K32" s="577"/>
      <c r="L32" s="577"/>
      <c r="M32" s="577"/>
      <c r="N32" s="577"/>
      <c r="O32" s="577">
        <f aca="true" t="shared" si="34" ref="O32:P36">S32+U32+W32+Y32+AA32+AC32+AE32</f>
        <v>5623</v>
      </c>
      <c r="P32" s="577">
        <f t="shared" si="34"/>
        <v>3685</v>
      </c>
      <c r="Q32" s="270" t="s">
        <v>274</v>
      </c>
      <c r="R32" s="576" t="s">
        <v>189</v>
      </c>
      <c r="S32" s="578">
        <v>500</v>
      </c>
      <c r="T32" s="578">
        <v>306.7</v>
      </c>
      <c r="U32" s="579"/>
      <c r="V32" s="579"/>
      <c r="W32" s="578">
        <v>5000</v>
      </c>
      <c r="X32" s="578">
        <v>3378.3</v>
      </c>
      <c r="Y32" s="578"/>
      <c r="Z32" s="578"/>
      <c r="AA32" s="578"/>
      <c r="AB32" s="578"/>
      <c r="AC32" s="578"/>
      <c r="AD32" s="578"/>
      <c r="AE32" s="578">
        <v>123</v>
      </c>
      <c r="AF32" s="578"/>
      <c r="AG32" s="578">
        <f aca="true" t="shared" si="35" ref="AG32:AH36">C32+M32+O32</f>
        <v>6935</v>
      </c>
      <c r="AH32" s="578">
        <f>D32+N32+P32</f>
        <v>4045</v>
      </c>
      <c r="AI32" s="270" t="s">
        <v>274</v>
      </c>
      <c r="AJ32" s="576" t="s">
        <v>189</v>
      </c>
      <c r="AK32" s="578">
        <v>232</v>
      </c>
      <c r="AL32" s="578"/>
      <c r="AM32" s="578"/>
      <c r="AN32" s="578"/>
      <c r="AO32" s="581"/>
      <c r="AP32" s="579">
        <v>9</v>
      </c>
      <c r="AQ32" s="578">
        <f t="shared" si="3"/>
        <v>232</v>
      </c>
      <c r="AR32" s="578">
        <f t="shared" si="3"/>
        <v>9</v>
      </c>
      <c r="AS32" s="578">
        <f aca="true" t="shared" si="36" ref="AS32:AT36">AG32+AQ32</f>
        <v>7167</v>
      </c>
      <c r="AT32" s="578">
        <f t="shared" si="36"/>
        <v>4054</v>
      </c>
      <c r="AU32" s="578">
        <f t="shared" si="8"/>
        <v>56.56481093902609</v>
      </c>
      <c r="AV32" s="577"/>
      <c r="AW32" s="577"/>
      <c r="AX32" s="577"/>
      <c r="AY32" s="577"/>
      <c r="AZ32" s="513" t="s">
        <v>274</v>
      </c>
      <c r="BA32" s="582" t="s">
        <v>189</v>
      </c>
      <c r="BB32" s="578"/>
      <c r="BC32" s="578"/>
      <c r="BD32" s="578"/>
      <c r="BE32" s="578"/>
      <c r="BF32" s="578"/>
      <c r="BG32" s="578"/>
      <c r="BH32" s="578"/>
      <c r="BI32" s="578"/>
      <c r="BJ32" s="270"/>
      <c r="BK32" s="270"/>
      <c r="BL32" s="583">
        <f aca="true" t="shared" si="37" ref="BL32:BM35">AV32+AX32+BB32+BD32+BF32+BH32+BJ32</f>
        <v>0</v>
      </c>
      <c r="BM32" s="583">
        <f t="shared" si="37"/>
        <v>0</v>
      </c>
      <c r="BO32" s="583">
        <f aca="true" t="shared" si="38" ref="BO32:BP36">AS32+BL32</f>
        <v>7167</v>
      </c>
      <c r="BP32" s="583">
        <f t="shared" si="38"/>
        <v>4054</v>
      </c>
      <c r="BQ32" s="583">
        <f t="shared" si="9"/>
        <v>56.56481093902609</v>
      </c>
      <c r="BR32" s="513" t="s">
        <v>274</v>
      </c>
      <c r="BS32" s="582" t="s">
        <v>189</v>
      </c>
      <c r="BT32" s="585">
        <v>500</v>
      </c>
      <c r="BU32" s="583">
        <v>114.7</v>
      </c>
      <c r="BV32" s="583">
        <v>250</v>
      </c>
      <c r="BW32" s="586">
        <v>220</v>
      </c>
      <c r="BX32" s="577"/>
      <c r="BY32" s="577"/>
      <c r="BZ32" s="577">
        <v>30</v>
      </c>
      <c r="CA32" s="577"/>
      <c r="CB32" s="577">
        <f t="shared" si="10"/>
        <v>780</v>
      </c>
      <c r="CC32" s="577">
        <f t="shared" si="10"/>
        <v>334.7</v>
      </c>
      <c r="CD32" s="577">
        <f aca="true" t="shared" si="39" ref="CD32:CE35">BO32+CB32</f>
        <v>7947</v>
      </c>
      <c r="CE32" s="577">
        <f t="shared" si="39"/>
        <v>4388.7</v>
      </c>
      <c r="CF32" s="577">
        <f t="shared" si="11"/>
        <v>55.22461306153266</v>
      </c>
      <c r="CG32" s="577"/>
      <c r="CJ32" s="577"/>
      <c r="CK32" s="577"/>
      <c r="CL32" s="270"/>
      <c r="CM32" s="576"/>
      <c r="CN32" s="270"/>
      <c r="CO32" s="270"/>
      <c r="CP32" s="578"/>
      <c r="CQ32" s="578"/>
      <c r="CR32" s="578"/>
      <c r="CS32" s="578"/>
      <c r="CT32" s="270"/>
      <c r="CU32" s="270"/>
      <c r="CV32" s="578"/>
      <c r="CW32" s="578"/>
      <c r="CX32" s="578"/>
    </row>
    <row r="33" spans="1:102" ht="12">
      <c r="A33" s="270" t="s">
        <v>275</v>
      </c>
      <c r="B33" s="576" t="s">
        <v>190</v>
      </c>
      <c r="C33" s="577">
        <f t="shared" si="33"/>
        <v>20526</v>
      </c>
      <c r="D33" s="577">
        <f t="shared" si="33"/>
        <v>21655.4</v>
      </c>
      <c r="E33" s="577"/>
      <c r="F33" s="577"/>
      <c r="G33" s="577">
        <v>12410</v>
      </c>
      <c r="H33" s="577">
        <v>19260.4</v>
      </c>
      <c r="I33" s="577">
        <v>1246</v>
      </c>
      <c r="J33" s="577">
        <v>549</v>
      </c>
      <c r="K33" s="577">
        <v>6870</v>
      </c>
      <c r="L33" s="577">
        <v>1846</v>
      </c>
      <c r="M33" s="577"/>
      <c r="N33" s="577">
        <v>106</v>
      </c>
      <c r="O33" s="577">
        <f t="shared" si="34"/>
        <v>13428</v>
      </c>
      <c r="P33" s="577">
        <f t="shared" si="34"/>
        <v>6564.5</v>
      </c>
      <c r="Q33" s="270" t="s">
        <v>275</v>
      </c>
      <c r="R33" s="576" t="s">
        <v>190</v>
      </c>
      <c r="S33" s="578">
        <v>4200</v>
      </c>
      <c r="T33" s="578">
        <v>934.4</v>
      </c>
      <c r="U33" s="579"/>
      <c r="V33" s="579"/>
      <c r="W33" s="578"/>
      <c r="X33" s="578"/>
      <c r="Y33" s="578"/>
      <c r="Z33" s="578"/>
      <c r="AA33" s="578"/>
      <c r="AB33" s="578"/>
      <c r="AC33" s="578"/>
      <c r="AD33" s="578"/>
      <c r="AE33" s="578">
        <v>9228</v>
      </c>
      <c r="AF33" s="578">
        <v>5630.1</v>
      </c>
      <c r="AG33" s="578">
        <f t="shared" si="35"/>
        <v>33954</v>
      </c>
      <c r="AH33" s="578">
        <f>D33+N33+P33</f>
        <v>28325.9</v>
      </c>
      <c r="AI33" s="270" t="s">
        <v>275</v>
      </c>
      <c r="AJ33" s="576" t="s">
        <v>190</v>
      </c>
      <c r="AK33" s="578">
        <v>232</v>
      </c>
      <c r="AL33" s="578">
        <v>486.1</v>
      </c>
      <c r="AM33" s="578">
        <v>250</v>
      </c>
      <c r="AN33" s="578"/>
      <c r="AO33" s="581">
        <v>670</v>
      </c>
      <c r="AP33" s="579">
        <v>118</v>
      </c>
      <c r="AQ33" s="578">
        <f t="shared" si="3"/>
        <v>1152</v>
      </c>
      <c r="AR33" s="578">
        <f t="shared" si="3"/>
        <v>604.1</v>
      </c>
      <c r="AS33" s="578">
        <f t="shared" si="36"/>
        <v>35106</v>
      </c>
      <c r="AT33" s="578">
        <f t="shared" si="36"/>
        <v>28930</v>
      </c>
      <c r="AU33" s="578">
        <f t="shared" si="8"/>
        <v>82.40756565829203</v>
      </c>
      <c r="AV33" s="577"/>
      <c r="AW33" s="577"/>
      <c r="AX33" s="578"/>
      <c r="AY33" s="577"/>
      <c r="AZ33" s="513" t="s">
        <v>275</v>
      </c>
      <c r="BA33" s="582" t="s">
        <v>190</v>
      </c>
      <c r="BB33" s="578"/>
      <c r="BC33" s="578"/>
      <c r="BD33" s="578"/>
      <c r="BE33" s="578"/>
      <c r="BF33" s="578"/>
      <c r="BG33" s="578"/>
      <c r="BH33" s="578"/>
      <c r="BI33" s="578"/>
      <c r="BJ33" s="270"/>
      <c r="BK33" s="270"/>
      <c r="BL33" s="583">
        <f t="shared" si="37"/>
        <v>0</v>
      </c>
      <c r="BM33" s="583">
        <f t="shared" si="37"/>
        <v>0</v>
      </c>
      <c r="BO33" s="583">
        <f t="shared" si="38"/>
        <v>35106</v>
      </c>
      <c r="BP33" s="583">
        <f t="shared" si="38"/>
        <v>28930</v>
      </c>
      <c r="BQ33" s="583">
        <f t="shared" si="9"/>
        <v>82.40756565829203</v>
      </c>
      <c r="BR33" s="513" t="s">
        <v>275</v>
      </c>
      <c r="BS33" s="582" t="s">
        <v>190</v>
      </c>
      <c r="BT33" s="585"/>
      <c r="BV33" s="583">
        <v>300</v>
      </c>
      <c r="BW33" s="586">
        <v>50</v>
      </c>
      <c r="BX33" s="577"/>
      <c r="BY33" s="577"/>
      <c r="BZ33" s="577">
        <v>77</v>
      </c>
      <c r="CA33" s="577">
        <v>456.8</v>
      </c>
      <c r="CB33" s="577">
        <f t="shared" si="10"/>
        <v>377</v>
      </c>
      <c r="CC33" s="577">
        <f>BU33+BW33+BY33+CA33</f>
        <v>506.8</v>
      </c>
      <c r="CD33" s="577">
        <f t="shared" si="39"/>
        <v>35483</v>
      </c>
      <c r="CE33" s="577">
        <f t="shared" si="39"/>
        <v>29436.8</v>
      </c>
      <c r="CF33" s="577">
        <f t="shared" si="11"/>
        <v>82.96029084350252</v>
      </c>
      <c r="CG33" s="577"/>
      <c r="CJ33" s="578"/>
      <c r="CK33" s="577"/>
      <c r="CL33" s="270"/>
      <c r="CM33" s="576"/>
      <c r="CN33" s="270"/>
      <c r="CO33" s="270"/>
      <c r="CP33" s="578"/>
      <c r="CQ33" s="578"/>
      <c r="CR33" s="578"/>
      <c r="CS33" s="578"/>
      <c r="CT33" s="270"/>
      <c r="CU33" s="270"/>
      <c r="CV33" s="578"/>
      <c r="CW33" s="578"/>
      <c r="CX33" s="578"/>
    </row>
    <row r="34" spans="1:102" ht="12">
      <c r="A34" s="270" t="s">
        <v>276</v>
      </c>
      <c r="B34" s="576" t="s">
        <v>191</v>
      </c>
      <c r="C34" s="577">
        <f t="shared" si="33"/>
        <v>2748</v>
      </c>
      <c r="D34" s="577">
        <f t="shared" si="33"/>
        <v>902.2</v>
      </c>
      <c r="E34" s="577"/>
      <c r="F34" s="577"/>
      <c r="G34" s="577">
        <v>2582</v>
      </c>
      <c r="H34" s="577">
        <v>822.2</v>
      </c>
      <c r="I34" s="577">
        <v>66</v>
      </c>
      <c r="J34" s="577">
        <v>80</v>
      </c>
      <c r="K34" s="577">
        <v>100</v>
      </c>
      <c r="L34" s="577"/>
      <c r="M34" s="577"/>
      <c r="N34" s="577"/>
      <c r="O34" s="577">
        <f t="shared" si="34"/>
        <v>1394.2</v>
      </c>
      <c r="P34" s="577">
        <f t="shared" si="34"/>
        <v>843.1</v>
      </c>
      <c r="Q34" s="270" t="s">
        <v>276</v>
      </c>
      <c r="R34" s="576" t="s">
        <v>191</v>
      </c>
      <c r="S34" s="578">
        <v>216</v>
      </c>
      <c r="T34" s="578">
        <v>288.6</v>
      </c>
      <c r="U34" s="579"/>
      <c r="V34" s="579"/>
      <c r="W34" s="578">
        <v>700</v>
      </c>
      <c r="X34" s="578">
        <v>554.5</v>
      </c>
      <c r="Y34" s="578"/>
      <c r="Z34" s="578"/>
      <c r="AA34" s="578"/>
      <c r="AB34" s="578"/>
      <c r="AC34" s="578">
        <v>333.2</v>
      </c>
      <c r="AD34" s="578"/>
      <c r="AE34" s="578">
        <v>145</v>
      </c>
      <c r="AF34" s="578"/>
      <c r="AG34" s="578">
        <f t="shared" si="35"/>
        <v>4142.2</v>
      </c>
      <c r="AH34" s="578">
        <f t="shared" si="35"/>
        <v>1745.3000000000002</v>
      </c>
      <c r="AI34" s="270" t="s">
        <v>276</v>
      </c>
      <c r="AJ34" s="576" t="s">
        <v>191</v>
      </c>
      <c r="AK34" s="578">
        <v>200</v>
      </c>
      <c r="AL34" s="578">
        <v>382</v>
      </c>
      <c r="AM34" s="578">
        <v>24</v>
      </c>
      <c r="AN34" s="578">
        <v>31.4</v>
      </c>
      <c r="AO34" s="581">
        <v>133.2</v>
      </c>
      <c r="AP34" s="579">
        <v>86.2</v>
      </c>
      <c r="AQ34" s="578">
        <f t="shared" si="3"/>
        <v>357.2</v>
      </c>
      <c r="AR34" s="578">
        <f t="shared" si="3"/>
        <v>499.59999999999997</v>
      </c>
      <c r="AS34" s="578">
        <f t="shared" si="36"/>
        <v>4499.4</v>
      </c>
      <c r="AT34" s="578">
        <f t="shared" si="36"/>
        <v>2244.9</v>
      </c>
      <c r="AU34" s="578">
        <f t="shared" si="8"/>
        <v>49.893319109214566</v>
      </c>
      <c r="AV34" s="577"/>
      <c r="AW34" s="577"/>
      <c r="AX34" s="577"/>
      <c r="AY34" s="577"/>
      <c r="AZ34" s="513" t="s">
        <v>276</v>
      </c>
      <c r="BA34" s="582" t="s">
        <v>191</v>
      </c>
      <c r="BB34" s="578"/>
      <c r="BC34" s="578"/>
      <c r="BD34" s="578"/>
      <c r="BE34" s="578"/>
      <c r="BF34" s="578"/>
      <c r="BG34" s="578"/>
      <c r="BH34" s="578"/>
      <c r="BI34" s="578"/>
      <c r="BJ34" s="270"/>
      <c r="BK34" s="270"/>
      <c r="BL34" s="583">
        <f t="shared" si="37"/>
        <v>0</v>
      </c>
      <c r="BM34" s="583">
        <f t="shared" si="37"/>
        <v>0</v>
      </c>
      <c r="BO34" s="583">
        <f t="shared" si="38"/>
        <v>4499.4</v>
      </c>
      <c r="BP34" s="583">
        <f t="shared" si="38"/>
        <v>2244.9</v>
      </c>
      <c r="BQ34" s="583">
        <f t="shared" si="9"/>
        <v>49.893319109214566</v>
      </c>
      <c r="BR34" s="513" t="s">
        <v>276</v>
      </c>
      <c r="BS34" s="582" t="s">
        <v>191</v>
      </c>
      <c r="BT34" s="585">
        <v>500</v>
      </c>
      <c r="BU34" s="583">
        <v>731.2</v>
      </c>
      <c r="BV34" s="583">
        <v>700</v>
      </c>
      <c r="BW34" s="513">
        <v>710.7</v>
      </c>
      <c r="BX34" s="577"/>
      <c r="BY34" s="577"/>
      <c r="BZ34" s="577">
        <v>25</v>
      </c>
      <c r="CA34" s="577"/>
      <c r="CB34" s="577">
        <f t="shared" si="10"/>
        <v>1225</v>
      </c>
      <c r="CC34" s="577">
        <f t="shared" si="10"/>
        <v>1441.9</v>
      </c>
      <c r="CD34" s="577">
        <f t="shared" si="39"/>
        <v>5724.4</v>
      </c>
      <c r="CE34" s="577">
        <f t="shared" si="39"/>
        <v>3686.8</v>
      </c>
      <c r="CF34" s="577">
        <f t="shared" si="11"/>
        <v>64.40500314443436</v>
      </c>
      <c r="CG34" s="577"/>
      <c r="CJ34" s="577"/>
      <c r="CK34" s="577"/>
      <c r="CL34" s="270"/>
      <c r="CM34" s="576"/>
      <c r="CN34" s="270"/>
      <c r="CO34" s="270"/>
      <c r="CP34" s="578"/>
      <c r="CQ34" s="578"/>
      <c r="CR34" s="578"/>
      <c r="CS34" s="578"/>
      <c r="CT34" s="270"/>
      <c r="CU34" s="270"/>
      <c r="CV34" s="578"/>
      <c r="CW34" s="578"/>
      <c r="CX34" s="578"/>
    </row>
    <row r="35" spans="1:102" ht="12">
      <c r="A35" s="270" t="s">
        <v>923</v>
      </c>
      <c r="B35" s="270" t="s">
        <v>924</v>
      </c>
      <c r="C35" s="577">
        <f t="shared" si="33"/>
        <v>665058.8</v>
      </c>
      <c r="D35" s="577">
        <f t="shared" si="33"/>
        <v>612982.1</v>
      </c>
      <c r="E35" s="577">
        <v>665058.8</v>
      </c>
      <c r="F35" s="577">
        <v>612982.1</v>
      </c>
      <c r="G35" s="577"/>
      <c r="H35" s="577"/>
      <c r="I35" s="577"/>
      <c r="J35" s="577"/>
      <c r="K35" s="577"/>
      <c r="L35" s="577"/>
      <c r="M35" s="577"/>
      <c r="N35" s="577"/>
      <c r="O35" s="577">
        <f t="shared" si="34"/>
        <v>16795</v>
      </c>
      <c r="P35" s="577">
        <f t="shared" si="34"/>
        <v>22805.399999999998</v>
      </c>
      <c r="Q35" s="270" t="s">
        <v>923</v>
      </c>
      <c r="R35" s="270" t="s">
        <v>924</v>
      </c>
      <c r="S35" s="578">
        <v>11900</v>
      </c>
      <c r="T35" s="578">
        <v>22117.8</v>
      </c>
      <c r="U35" s="579"/>
      <c r="V35" s="579"/>
      <c r="W35" s="578"/>
      <c r="X35" s="578"/>
      <c r="Y35" s="578"/>
      <c r="Z35" s="578"/>
      <c r="AA35" s="578">
        <v>4895</v>
      </c>
      <c r="AB35" s="587">
        <v>687.6</v>
      </c>
      <c r="AC35" s="578"/>
      <c r="AD35" s="578"/>
      <c r="AE35" s="578"/>
      <c r="AF35" s="578"/>
      <c r="AG35" s="578">
        <f t="shared" si="35"/>
        <v>681853.8</v>
      </c>
      <c r="AH35" s="578">
        <f>D35+N35+P35</f>
        <v>635787.5</v>
      </c>
      <c r="AI35" s="270" t="s">
        <v>923</v>
      </c>
      <c r="AJ35" s="270" t="s">
        <v>924</v>
      </c>
      <c r="AK35" s="578">
        <v>21000</v>
      </c>
      <c r="AL35" s="578">
        <v>18460.8</v>
      </c>
      <c r="AM35" s="578"/>
      <c r="AN35" s="578">
        <v>4027.4</v>
      </c>
      <c r="AO35" s="581">
        <v>50000</v>
      </c>
      <c r="AP35" s="579">
        <v>13781.4</v>
      </c>
      <c r="AQ35" s="578">
        <f t="shared" si="3"/>
        <v>71000</v>
      </c>
      <c r="AR35" s="578">
        <f t="shared" si="3"/>
        <v>36269.6</v>
      </c>
      <c r="AS35" s="578">
        <f t="shared" si="36"/>
        <v>752853.8</v>
      </c>
      <c r="AT35" s="578">
        <f t="shared" si="36"/>
        <v>672057.1</v>
      </c>
      <c r="AU35" s="578">
        <f t="shared" si="8"/>
        <v>89.26794285955653</v>
      </c>
      <c r="AV35" s="577"/>
      <c r="AW35" s="577">
        <v>11948</v>
      </c>
      <c r="AX35" s="577">
        <v>200</v>
      </c>
      <c r="AY35" s="577">
        <v>8909.7</v>
      </c>
      <c r="AZ35" s="513" t="s">
        <v>923</v>
      </c>
      <c r="BA35" s="513" t="s">
        <v>924</v>
      </c>
      <c r="BB35" s="578">
        <v>7750</v>
      </c>
      <c r="BC35" s="578">
        <v>4995.2</v>
      </c>
      <c r="BD35" s="578"/>
      <c r="BE35" s="578"/>
      <c r="BF35" s="578"/>
      <c r="BG35" s="578"/>
      <c r="BH35" s="578"/>
      <c r="BI35" s="578"/>
      <c r="BJ35" s="588"/>
      <c r="BK35" s="581">
        <v>1240</v>
      </c>
      <c r="BL35" s="583">
        <f t="shared" si="37"/>
        <v>7950</v>
      </c>
      <c r="BM35" s="583">
        <f t="shared" si="37"/>
        <v>27092.9</v>
      </c>
      <c r="BN35" s="584">
        <f>+BM35/BL35*100</f>
        <v>340.79119496855344</v>
      </c>
      <c r="BO35" s="583">
        <f t="shared" si="38"/>
        <v>760803.8</v>
      </c>
      <c r="BP35" s="583">
        <f t="shared" si="38"/>
        <v>699150</v>
      </c>
      <c r="BQ35" s="583">
        <f t="shared" si="9"/>
        <v>91.89622869917315</v>
      </c>
      <c r="BR35" s="513" t="s">
        <v>923</v>
      </c>
      <c r="BS35" s="513" t="s">
        <v>924</v>
      </c>
      <c r="BT35" s="508">
        <v>21010</v>
      </c>
      <c r="BU35" s="583">
        <v>23129.4</v>
      </c>
      <c r="BV35" s="583">
        <v>171250</v>
      </c>
      <c r="BW35" s="586">
        <v>102177.5</v>
      </c>
      <c r="BX35" s="577">
        <v>8712.4</v>
      </c>
      <c r="BY35" s="577">
        <v>8712.4</v>
      </c>
      <c r="BZ35" s="577"/>
      <c r="CA35" s="577"/>
      <c r="CB35" s="577">
        <f t="shared" si="10"/>
        <v>200972.4</v>
      </c>
      <c r="CC35" s="577">
        <f t="shared" si="10"/>
        <v>134019.3</v>
      </c>
      <c r="CD35" s="577">
        <f t="shared" si="39"/>
        <v>961776.2000000001</v>
      </c>
      <c r="CE35" s="577">
        <f t="shared" si="39"/>
        <v>833169.3</v>
      </c>
      <c r="CF35" s="577">
        <f t="shared" si="11"/>
        <v>86.62818855363649</v>
      </c>
      <c r="CG35" s="577"/>
      <c r="CJ35" s="577"/>
      <c r="CK35" s="577"/>
      <c r="CL35" s="270"/>
      <c r="CM35" s="270"/>
      <c r="CN35" s="270"/>
      <c r="CO35" s="270"/>
      <c r="CP35" s="578"/>
      <c r="CQ35" s="578"/>
      <c r="CR35" s="578"/>
      <c r="CS35" s="578"/>
      <c r="CT35" s="270"/>
      <c r="CU35" s="270"/>
      <c r="CV35" s="578"/>
      <c r="CW35" s="578"/>
      <c r="CX35" s="578"/>
    </row>
    <row r="36" spans="1:102" ht="21" customHeight="1">
      <c r="A36" s="589" t="s">
        <v>151</v>
      </c>
      <c r="B36" s="590" t="s">
        <v>69</v>
      </c>
      <c r="C36" s="591">
        <f t="shared" si="33"/>
        <v>724081.8</v>
      </c>
      <c r="D36" s="591">
        <f t="shared" si="33"/>
        <v>659799.2999999999</v>
      </c>
      <c r="E36" s="592">
        <f aca="true" t="shared" si="40" ref="E36:T36">SUM(E12:E35)</f>
        <v>665058.8</v>
      </c>
      <c r="F36" s="592">
        <f t="shared" si="40"/>
        <v>612982.1</v>
      </c>
      <c r="G36" s="592">
        <f>SUM(G12:G35)</f>
        <v>49555</v>
      </c>
      <c r="H36" s="592">
        <f>SUM(H12:H35)</f>
        <v>43723.2</v>
      </c>
      <c r="I36" s="592">
        <f>SUM(I12:I35)</f>
        <v>1878</v>
      </c>
      <c r="J36" s="592">
        <f>SUM(J12:J35)</f>
        <v>1078</v>
      </c>
      <c r="K36" s="592">
        <f t="shared" si="40"/>
        <v>7590</v>
      </c>
      <c r="L36" s="592">
        <f t="shared" si="40"/>
        <v>2016</v>
      </c>
      <c r="M36" s="592">
        <f t="shared" si="40"/>
        <v>128</v>
      </c>
      <c r="N36" s="592">
        <f t="shared" si="40"/>
        <v>416</v>
      </c>
      <c r="O36" s="591">
        <f t="shared" si="34"/>
        <v>65169.799999999996</v>
      </c>
      <c r="P36" s="591">
        <f t="shared" si="34"/>
        <v>78783.19999999998</v>
      </c>
      <c r="Q36" s="589" t="s">
        <v>151</v>
      </c>
      <c r="R36" s="590" t="s">
        <v>69</v>
      </c>
      <c r="S36" s="592">
        <f t="shared" si="40"/>
        <v>21637.6</v>
      </c>
      <c r="T36" s="592">
        <f t="shared" si="40"/>
        <v>30407.6</v>
      </c>
      <c r="U36" s="592">
        <f>SUM(U12:U35)</f>
        <v>0</v>
      </c>
      <c r="V36" s="592">
        <f>SUM(V12:V35)</f>
        <v>550</v>
      </c>
      <c r="W36" s="592">
        <f aca="true" t="shared" si="41" ref="W36:AN36">SUM(W12:W35)</f>
        <v>26600</v>
      </c>
      <c r="X36" s="592">
        <f t="shared" si="41"/>
        <v>37866.8</v>
      </c>
      <c r="Y36" s="592">
        <f t="shared" si="41"/>
        <v>100</v>
      </c>
      <c r="Z36" s="592">
        <f t="shared" si="41"/>
        <v>1480</v>
      </c>
      <c r="AA36" s="592">
        <f t="shared" si="41"/>
        <v>4945</v>
      </c>
      <c r="AB36" s="593">
        <f t="shared" si="41"/>
        <v>1205.7</v>
      </c>
      <c r="AC36" s="592">
        <f t="shared" si="41"/>
        <v>333.2</v>
      </c>
      <c r="AD36" s="592">
        <f>SUM(AD12:AD35)</f>
        <v>279.9</v>
      </c>
      <c r="AE36" s="594">
        <f>SUM(AE12:AE35)</f>
        <v>11554</v>
      </c>
      <c r="AF36" s="592">
        <f>SUM(AF12:AF35)</f>
        <v>6993.200000000001</v>
      </c>
      <c r="AG36" s="592">
        <f t="shared" si="35"/>
        <v>789379.6000000001</v>
      </c>
      <c r="AH36" s="592">
        <f t="shared" si="35"/>
        <v>738998.4999999999</v>
      </c>
      <c r="AI36" s="589" t="s">
        <v>151</v>
      </c>
      <c r="AJ36" s="590" t="s">
        <v>69</v>
      </c>
      <c r="AK36" s="592">
        <f t="shared" si="41"/>
        <v>24564</v>
      </c>
      <c r="AL36" s="592">
        <f t="shared" si="41"/>
        <v>24670.6</v>
      </c>
      <c r="AM36" s="592">
        <f t="shared" si="41"/>
        <v>3037.4</v>
      </c>
      <c r="AN36" s="594">
        <f t="shared" si="41"/>
        <v>5511.6</v>
      </c>
      <c r="AO36" s="592">
        <f>SUM(AO12:AO35)</f>
        <v>53493</v>
      </c>
      <c r="AP36" s="592">
        <f>SUM(AP12:AP35)</f>
        <v>17661.5</v>
      </c>
      <c r="AQ36" s="595">
        <f t="shared" si="3"/>
        <v>81094.4</v>
      </c>
      <c r="AR36" s="595">
        <f t="shared" si="3"/>
        <v>47843.7</v>
      </c>
      <c r="AS36" s="592">
        <f t="shared" si="36"/>
        <v>870474.0000000001</v>
      </c>
      <c r="AT36" s="592">
        <f t="shared" si="36"/>
        <v>786842.1999999998</v>
      </c>
      <c r="AU36" s="578">
        <f t="shared" si="8"/>
        <v>90.39238391956563</v>
      </c>
      <c r="AV36" s="592">
        <f aca="true" t="shared" si="42" ref="AV36:BC36">SUM(AV12:AV35)</f>
        <v>0</v>
      </c>
      <c r="AW36" s="592">
        <f t="shared" si="42"/>
        <v>11948</v>
      </c>
      <c r="AX36" s="592">
        <f t="shared" si="42"/>
        <v>200</v>
      </c>
      <c r="AY36" s="592">
        <f t="shared" si="42"/>
        <v>8909.7</v>
      </c>
      <c r="AZ36" s="596" t="s">
        <v>151</v>
      </c>
      <c r="BA36" s="597" t="s">
        <v>69</v>
      </c>
      <c r="BB36" s="592">
        <f t="shared" si="42"/>
        <v>7750</v>
      </c>
      <c r="BC36" s="592">
        <f t="shared" si="42"/>
        <v>4995.2</v>
      </c>
      <c r="BD36" s="592">
        <f>SUM(BD35)</f>
        <v>0</v>
      </c>
      <c r="BE36" s="592">
        <f>SUM(BE35)</f>
        <v>0</v>
      </c>
      <c r="BF36" s="592">
        <f>SUM(BF35)</f>
        <v>0</v>
      </c>
      <c r="BG36" s="592">
        <f>SUM(BG35)</f>
        <v>0</v>
      </c>
      <c r="BH36" s="598">
        <f aca="true" t="shared" si="43" ref="BH36:BM36">SUM(BH12:BH35)</f>
        <v>0</v>
      </c>
      <c r="BI36" s="592">
        <f t="shared" si="43"/>
        <v>0</v>
      </c>
      <c r="BJ36" s="592">
        <f t="shared" si="43"/>
        <v>0</v>
      </c>
      <c r="BK36" s="592">
        <f t="shared" si="43"/>
        <v>1240</v>
      </c>
      <c r="BL36" s="592">
        <f t="shared" si="43"/>
        <v>7950</v>
      </c>
      <c r="BM36" s="592">
        <f t="shared" si="43"/>
        <v>27092.9</v>
      </c>
      <c r="BN36" s="584">
        <f>+BM36/BL36*100</f>
        <v>340.79119496855344</v>
      </c>
      <c r="BO36" s="599">
        <f t="shared" si="38"/>
        <v>878424.0000000001</v>
      </c>
      <c r="BP36" s="599">
        <f t="shared" si="38"/>
        <v>813935.0999999999</v>
      </c>
      <c r="BQ36" s="599">
        <f t="shared" si="9"/>
        <v>92.65856807191058</v>
      </c>
      <c r="BR36" s="596" t="s">
        <v>151</v>
      </c>
      <c r="BS36" s="597" t="s">
        <v>69</v>
      </c>
      <c r="BT36" s="592">
        <f aca="true" t="shared" si="44" ref="BT36:CE36">SUM(BT12:BT35)</f>
        <v>31850</v>
      </c>
      <c r="BU36" s="592">
        <f t="shared" si="44"/>
        <v>34751.9</v>
      </c>
      <c r="BV36" s="592">
        <f t="shared" si="44"/>
        <v>183200</v>
      </c>
      <c r="BW36" s="592">
        <f t="shared" si="44"/>
        <v>125688.6</v>
      </c>
      <c r="BX36" s="592">
        <f t="shared" si="44"/>
        <v>8712.4</v>
      </c>
      <c r="BY36" s="592">
        <f t="shared" si="44"/>
        <v>8712.4</v>
      </c>
      <c r="BZ36" s="592">
        <f t="shared" si="44"/>
        <v>722</v>
      </c>
      <c r="CA36" s="592">
        <f t="shared" si="44"/>
        <v>708.9000000000001</v>
      </c>
      <c r="CB36" s="592">
        <f t="shared" si="44"/>
        <v>224484.4</v>
      </c>
      <c r="CC36" s="592">
        <f t="shared" si="44"/>
        <v>169861.8</v>
      </c>
      <c r="CD36" s="592">
        <f t="shared" si="44"/>
        <v>1102908.4000000001</v>
      </c>
      <c r="CE36" s="592">
        <f t="shared" si="44"/>
        <v>983796.9</v>
      </c>
      <c r="CF36" s="600">
        <f t="shared" si="11"/>
        <v>89.20023639315829</v>
      </c>
      <c r="CG36" s="577"/>
      <c r="CJ36" s="595"/>
      <c r="CK36" s="595"/>
      <c r="CL36" s="601"/>
      <c r="CM36" s="602"/>
      <c r="CN36" s="270"/>
      <c r="CO36" s="270"/>
      <c r="CP36" s="595"/>
      <c r="CQ36" s="595"/>
      <c r="CR36" s="595"/>
      <c r="CS36" s="595"/>
      <c r="CT36" s="270"/>
      <c r="CU36" s="270"/>
      <c r="CV36" s="595"/>
      <c r="CW36" s="595"/>
      <c r="CX36" s="595"/>
    </row>
    <row r="37" spans="1:102" ht="14.25" customHeight="1">
      <c r="A37" s="515" t="s">
        <v>634</v>
      </c>
      <c r="B37" s="603" t="s">
        <v>925</v>
      </c>
      <c r="C37" s="604">
        <v>602917.6</v>
      </c>
      <c r="D37" s="604">
        <v>589373.5</v>
      </c>
      <c r="E37" s="605">
        <v>566600</v>
      </c>
      <c r="F37" s="605">
        <v>537591.1</v>
      </c>
      <c r="G37" s="606">
        <v>35576</v>
      </c>
      <c r="H37" s="606">
        <v>41495.9</v>
      </c>
      <c r="I37" s="606">
        <v>741.6</v>
      </c>
      <c r="J37" s="606">
        <v>1379</v>
      </c>
      <c r="K37" s="606"/>
      <c r="L37" s="606">
        <v>8907.5</v>
      </c>
      <c r="M37" s="605">
        <v>0</v>
      </c>
      <c r="N37" s="605">
        <v>280</v>
      </c>
      <c r="O37" s="607">
        <v>44168.2</v>
      </c>
      <c r="P37" s="607">
        <v>81933.5</v>
      </c>
      <c r="Q37" s="606"/>
      <c r="R37" s="606"/>
      <c r="S37" s="606">
        <v>16696.2</v>
      </c>
      <c r="T37" s="606">
        <v>19774</v>
      </c>
      <c r="U37" s="606">
        <v>0</v>
      </c>
      <c r="V37" s="606">
        <v>0</v>
      </c>
      <c r="W37" s="606">
        <v>13378</v>
      </c>
      <c r="X37" s="606">
        <v>23236.3</v>
      </c>
      <c r="Y37" s="606">
        <v>350</v>
      </c>
      <c r="Z37" s="606">
        <v>320</v>
      </c>
      <c r="AA37" s="606">
        <v>3040</v>
      </c>
      <c r="AB37" s="608">
        <v>34541.4</v>
      </c>
      <c r="AC37" s="606">
        <v>700</v>
      </c>
      <c r="AD37" s="606">
        <v>2730.5</v>
      </c>
      <c r="AE37" s="608">
        <v>10004</v>
      </c>
      <c r="AF37" s="606">
        <v>1331.3</v>
      </c>
      <c r="AG37" s="606">
        <v>647085.8</v>
      </c>
      <c r="AH37" s="606">
        <v>671587</v>
      </c>
      <c r="AI37" s="606"/>
      <c r="AJ37" s="606"/>
      <c r="AK37" s="606">
        <v>21378</v>
      </c>
      <c r="AL37" s="606">
        <v>22293.9</v>
      </c>
      <c r="AM37" s="606">
        <v>1207</v>
      </c>
      <c r="AN37" s="607">
        <v>3454</v>
      </c>
      <c r="AO37" s="606">
        <v>62429.2</v>
      </c>
      <c r="AP37" s="606">
        <v>23568.4</v>
      </c>
      <c r="AQ37" s="607">
        <v>85014.2</v>
      </c>
      <c r="AR37" s="607">
        <v>49316.3</v>
      </c>
      <c r="AS37" s="606">
        <v>732100</v>
      </c>
      <c r="AT37" s="606">
        <v>720903.3</v>
      </c>
      <c r="AU37" s="607">
        <f t="shared" si="8"/>
        <v>98.47060510859173</v>
      </c>
      <c r="AV37" s="605">
        <v>1116</v>
      </c>
      <c r="AW37" s="605">
        <v>10012.8</v>
      </c>
      <c r="AX37" s="605">
        <v>200</v>
      </c>
      <c r="AY37" s="606">
        <v>4758.5</v>
      </c>
      <c r="AZ37" s="606"/>
      <c r="BA37" s="606"/>
      <c r="BB37" s="606">
        <v>5785.7</v>
      </c>
      <c r="BC37" s="606">
        <v>4492.5</v>
      </c>
      <c r="BD37" s="606">
        <v>0</v>
      </c>
      <c r="BE37" s="606">
        <v>0</v>
      </c>
      <c r="BF37" s="606">
        <v>0</v>
      </c>
      <c r="BG37" s="606">
        <v>0</v>
      </c>
      <c r="BH37" s="606">
        <v>0</v>
      </c>
      <c r="BI37" s="606">
        <v>200</v>
      </c>
      <c r="BJ37" s="606">
        <v>0</v>
      </c>
      <c r="BK37" s="606">
        <v>0</v>
      </c>
      <c r="BL37" s="609">
        <v>7101.7</v>
      </c>
      <c r="BM37" s="609">
        <v>19463.8</v>
      </c>
      <c r="BN37" s="610">
        <f>+BM37/BL37*100</f>
        <v>274.07240519875523</v>
      </c>
      <c r="BO37" s="611">
        <v>739201.7</v>
      </c>
      <c r="BP37" s="596">
        <v>740367.1</v>
      </c>
      <c r="BQ37" s="599">
        <f t="shared" si="9"/>
        <v>100.15765656383095</v>
      </c>
      <c r="BR37" s="606"/>
      <c r="BS37" s="606"/>
      <c r="BT37" s="606">
        <v>24811.3</v>
      </c>
      <c r="BU37" s="606">
        <v>48588.4</v>
      </c>
      <c r="BV37" s="606">
        <v>110002.5</v>
      </c>
      <c r="BW37" s="606">
        <v>137596.8</v>
      </c>
      <c r="BX37" s="606">
        <v>4300.8</v>
      </c>
      <c r="BY37" s="606">
        <v>5000</v>
      </c>
      <c r="BZ37" s="606">
        <v>1040</v>
      </c>
      <c r="CA37" s="606">
        <v>1189.6</v>
      </c>
      <c r="CB37" s="607">
        <v>140154.6</v>
      </c>
      <c r="CC37" s="607">
        <v>192374.8</v>
      </c>
      <c r="CD37" s="607">
        <v>879356.3</v>
      </c>
      <c r="CE37" s="607">
        <v>930420.1</v>
      </c>
      <c r="CF37" s="612">
        <f t="shared" si="11"/>
        <v>105.80695219901193</v>
      </c>
      <c r="CG37" s="578"/>
      <c r="CJ37" s="577"/>
      <c r="CK37" s="578"/>
      <c r="CL37" s="578"/>
      <c r="CM37" s="578"/>
      <c r="CN37" s="270"/>
      <c r="CO37" s="270"/>
      <c r="CP37" s="578"/>
      <c r="CQ37" s="578"/>
      <c r="CR37" s="578"/>
      <c r="CS37" s="578"/>
      <c r="CT37" s="578"/>
      <c r="CU37" s="578"/>
      <c r="CV37" s="578"/>
      <c r="CW37" s="578"/>
      <c r="CX37" s="578"/>
    </row>
    <row r="38" spans="1:107" ht="12">
      <c r="A38" s="508"/>
      <c r="B38" s="508"/>
      <c r="C38" s="585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78"/>
      <c r="P38" s="583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I38" s="507"/>
      <c r="AJ38" s="507"/>
      <c r="AK38" s="507"/>
      <c r="AL38" s="507"/>
      <c r="AM38" s="507"/>
      <c r="AN38" s="507"/>
      <c r="AO38" s="507"/>
      <c r="AP38" s="507"/>
      <c r="AS38" s="578"/>
      <c r="AT38" s="578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78"/>
      <c r="BK38" s="507"/>
      <c r="BL38" s="507"/>
      <c r="BM38" s="507"/>
      <c r="BN38" s="511"/>
      <c r="BO38" s="578"/>
      <c r="BP38" s="578"/>
      <c r="BQ38" s="507"/>
      <c r="BR38" s="507"/>
      <c r="BS38" s="507"/>
      <c r="BT38" s="507"/>
      <c r="BU38" s="508" t="s">
        <v>926</v>
      </c>
      <c r="BV38" s="507"/>
      <c r="BW38" s="507"/>
      <c r="BX38" s="507"/>
      <c r="BY38" s="507"/>
      <c r="BZ38" s="507"/>
      <c r="CA38" s="507"/>
      <c r="CB38" s="507"/>
      <c r="CC38" s="507"/>
      <c r="CD38" s="561"/>
      <c r="CE38" s="561"/>
      <c r="CF38" s="561"/>
      <c r="CG38" s="561"/>
      <c r="CH38" s="507"/>
      <c r="CI38" s="507"/>
      <c r="CJ38" s="270"/>
      <c r="CK38" s="270"/>
      <c r="CL38" s="270"/>
      <c r="CM38" s="270"/>
      <c r="CN38" s="270"/>
      <c r="CO38" s="270"/>
      <c r="CP38" s="270"/>
      <c r="CQ38" s="270"/>
      <c r="CR38" s="507"/>
      <c r="CS38" s="507"/>
      <c r="CT38" s="507"/>
      <c r="CU38" s="507"/>
      <c r="CV38" s="507"/>
      <c r="CW38" s="507"/>
      <c r="CX38" s="270"/>
      <c r="DB38" s="507"/>
      <c r="DC38" s="507"/>
    </row>
    <row r="39" spans="1:101" ht="12">
      <c r="A39" s="508"/>
      <c r="B39" s="50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11"/>
      <c r="BN39" s="578"/>
      <c r="BO39" s="578"/>
      <c r="BP39" s="507"/>
      <c r="BQ39" s="508"/>
      <c r="BR39" s="578"/>
      <c r="BS39" s="578"/>
      <c r="BT39" s="508"/>
      <c r="BU39" s="507"/>
      <c r="BV39" s="507"/>
      <c r="BW39" s="507"/>
      <c r="BX39" s="507"/>
      <c r="BY39" s="507"/>
      <c r="BZ39" s="507"/>
      <c r="CB39" s="508"/>
      <c r="CC39" s="508"/>
      <c r="CD39" s="508"/>
      <c r="CE39" s="508"/>
      <c r="CF39" s="507"/>
      <c r="CG39" s="561"/>
      <c r="CH39" s="561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</row>
    <row r="40" spans="1:102" ht="12">
      <c r="A40" s="508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7"/>
      <c r="P40" s="507"/>
      <c r="Q40" s="507">
        <v>23</v>
      </c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8">
        <v>24</v>
      </c>
      <c r="AJ40" s="508"/>
      <c r="AK40" s="508"/>
      <c r="AL40" s="508"/>
      <c r="AM40" s="508"/>
      <c r="AN40" s="508"/>
      <c r="AO40" s="508"/>
      <c r="AP40" s="508"/>
      <c r="AQ40" s="507"/>
      <c r="AR40" s="507"/>
      <c r="AS40" s="508"/>
      <c r="AT40" s="508"/>
      <c r="AU40" s="508"/>
      <c r="AV40" s="508"/>
      <c r="AW40" s="508"/>
      <c r="AX40" s="508"/>
      <c r="AY40" s="508"/>
      <c r="AZ40" s="508">
        <v>25</v>
      </c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613"/>
      <c r="BO40" s="508"/>
      <c r="BP40" s="508"/>
      <c r="BQ40" s="508"/>
      <c r="BR40" s="508">
        <v>26</v>
      </c>
      <c r="BS40" s="508"/>
      <c r="BT40" s="508"/>
      <c r="BU40" s="507"/>
      <c r="BV40" s="507"/>
      <c r="BW40" s="507"/>
      <c r="BX40" s="578"/>
      <c r="BY40" s="578"/>
      <c r="BZ40" s="507"/>
      <c r="CA40" s="507"/>
      <c r="CC40" s="508"/>
      <c r="CD40" s="508"/>
      <c r="CE40" s="508"/>
      <c r="CF40" s="508"/>
      <c r="CG40" s="507"/>
      <c r="CH40" s="578"/>
      <c r="CI40" s="578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</row>
    <row r="41" spans="16:102" ht="12">
      <c r="P41" s="583"/>
      <c r="BO41" s="583"/>
      <c r="BP41" s="583"/>
      <c r="BX41" s="583"/>
      <c r="BY41" s="583"/>
      <c r="CD41" s="614"/>
      <c r="CE41" s="614"/>
      <c r="CF41" s="614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</row>
    <row r="42" spans="15:102" ht="12">
      <c r="O42" s="577"/>
      <c r="P42" s="577"/>
      <c r="BP42" s="583"/>
      <c r="BX42" s="583"/>
      <c r="BY42" s="583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</row>
    <row r="43" spans="19:102" ht="12">
      <c r="S43" s="577"/>
      <c r="BX43" s="583"/>
      <c r="BY43" s="583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</row>
    <row r="44" spans="16:101" ht="12">
      <c r="P44" s="577"/>
      <c r="BM44" s="584"/>
      <c r="BN44" s="513"/>
      <c r="BX44" s="583"/>
      <c r="BY44" s="583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</row>
    <row r="45" spans="19:102" ht="12">
      <c r="S45" s="577"/>
      <c r="BX45" s="583"/>
      <c r="BY45" s="583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</row>
    <row r="46" spans="19:102" ht="12">
      <c r="S46" s="577"/>
      <c r="T46" s="577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</row>
    <row r="47" spans="19:102" ht="12">
      <c r="S47" s="577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</row>
    <row r="48" spans="19:102" ht="12">
      <c r="S48" s="577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</row>
    <row r="49" spans="19:102" ht="12">
      <c r="S49" s="577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</row>
    <row r="50" spans="19:102" ht="12">
      <c r="S50" s="577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0"/>
    </row>
    <row r="51" spans="19:102" ht="12">
      <c r="S51" s="577"/>
      <c r="AS51" s="536"/>
      <c r="AT51" s="536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</row>
    <row r="52" spans="19:102" ht="12">
      <c r="S52" s="577"/>
      <c r="AS52" s="536"/>
      <c r="AT52" s="536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</row>
    <row r="53" spans="19:102" ht="12">
      <c r="S53" s="577"/>
      <c r="AS53" s="561"/>
      <c r="AT53" s="561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</row>
    <row r="54" spans="19:102" ht="12">
      <c r="S54" s="577"/>
      <c r="AS54" s="575"/>
      <c r="AT54" s="575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</row>
    <row r="55" spans="19:102" ht="12">
      <c r="S55" s="577"/>
      <c r="AS55" s="578"/>
      <c r="AT55" s="578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</row>
    <row r="56" spans="19:102" ht="12">
      <c r="S56" s="577"/>
      <c r="AS56" s="578"/>
      <c r="AT56" s="578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</row>
    <row r="57" spans="19:102" ht="12">
      <c r="S57" s="577"/>
      <c r="AS57" s="578"/>
      <c r="AT57" s="578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</row>
    <row r="58" spans="19:46" ht="12">
      <c r="S58" s="577"/>
      <c r="AS58" s="578"/>
      <c r="AT58" s="578"/>
    </row>
    <row r="59" spans="19:46" ht="12">
      <c r="S59" s="577"/>
      <c r="AS59" s="578"/>
      <c r="AT59" s="578"/>
    </row>
    <row r="60" spans="19:46" ht="12">
      <c r="S60" s="577"/>
      <c r="AS60" s="578"/>
      <c r="AT60" s="578"/>
    </row>
    <row r="61" spans="19:46" ht="12">
      <c r="S61" s="577"/>
      <c r="AS61" s="578"/>
      <c r="AT61" s="578"/>
    </row>
    <row r="62" spans="19:46" ht="12">
      <c r="S62" s="577"/>
      <c r="AS62" s="578"/>
      <c r="AT62" s="578"/>
    </row>
    <row r="63" spans="19:46" ht="12">
      <c r="S63" s="577"/>
      <c r="AS63" s="578"/>
      <c r="AT63" s="578"/>
    </row>
    <row r="64" spans="19:46" ht="12">
      <c r="S64" s="577"/>
      <c r="AS64" s="578"/>
      <c r="AT64" s="578"/>
    </row>
    <row r="65" spans="19:46" ht="12">
      <c r="S65" s="577"/>
      <c r="AS65" s="578"/>
      <c r="AT65" s="578"/>
    </row>
    <row r="66" spans="19:46" ht="12">
      <c r="S66" s="577"/>
      <c r="AS66" s="578"/>
      <c r="AT66" s="578"/>
    </row>
    <row r="67" spans="45:46" ht="12">
      <c r="AS67" s="578"/>
      <c r="AT67" s="578"/>
    </row>
    <row r="68" spans="45:46" ht="12">
      <c r="AS68" s="578"/>
      <c r="AT68" s="578"/>
    </row>
    <row r="69" spans="45:46" ht="12">
      <c r="AS69" s="578"/>
      <c r="AT69" s="578"/>
    </row>
    <row r="70" spans="45:46" ht="12">
      <c r="AS70" s="578"/>
      <c r="AT70" s="578"/>
    </row>
    <row r="71" spans="45:46" ht="12">
      <c r="AS71" s="578"/>
      <c r="AT71" s="578"/>
    </row>
    <row r="72" spans="45:46" ht="12">
      <c r="AS72" s="578"/>
      <c r="AT72" s="578"/>
    </row>
    <row r="73" spans="45:46" ht="12">
      <c r="AS73" s="578"/>
      <c r="AT73" s="578"/>
    </row>
    <row r="74" spans="45:46" ht="12">
      <c r="AS74" s="578"/>
      <c r="AT74" s="578"/>
    </row>
    <row r="75" spans="45:46" ht="12">
      <c r="AS75" s="578"/>
      <c r="AT75" s="578"/>
    </row>
    <row r="76" spans="45:46" ht="12">
      <c r="AS76" s="578"/>
      <c r="AT76" s="578"/>
    </row>
    <row r="77" spans="45:46" ht="12">
      <c r="AS77" s="578"/>
      <c r="AT77" s="578"/>
    </row>
    <row r="78" spans="45:46" ht="12">
      <c r="AS78" s="578"/>
      <c r="AT78" s="578"/>
    </row>
    <row r="79" spans="45:46" ht="12">
      <c r="AS79" s="578"/>
      <c r="AT79" s="578"/>
    </row>
    <row r="80" spans="45:46" ht="12">
      <c r="AS80" s="578"/>
      <c r="AT80" s="578"/>
    </row>
  </sheetData>
  <sheetProtection/>
  <mergeCells count="86">
    <mergeCell ref="CD9:CE9"/>
    <mergeCell ref="A10:B10"/>
    <mergeCell ref="CD41:CF41"/>
    <mergeCell ref="AS51:AT52"/>
    <mergeCell ref="BL9:BM9"/>
    <mergeCell ref="BO9:BP9"/>
    <mergeCell ref="BT9:BU9"/>
    <mergeCell ref="BV9:BW9"/>
    <mergeCell ref="BX9:BY9"/>
    <mergeCell ref="CB9:CC9"/>
    <mergeCell ref="AX9:AY9"/>
    <mergeCell ref="BB9:BC9"/>
    <mergeCell ref="BD9:BE9"/>
    <mergeCell ref="BF9:BG9"/>
    <mergeCell ref="BH9:BI9"/>
    <mergeCell ref="BJ9:BK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K9:L9"/>
    <mergeCell ref="M9:N9"/>
    <mergeCell ref="O9:P9"/>
    <mergeCell ref="AC8:AD8"/>
    <mergeCell ref="AE8:AF8"/>
    <mergeCell ref="BH8:BI8"/>
    <mergeCell ref="BJ8:BK8"/>
    <mergeCell ref="CP8:CQ8"/>
    <mergeCell ref="CR8:CS8"/>
    <mergeCell ref="CB7:CC8"/>
    <mergeCell ref="CD7:CF8"/>
    <mergeCell ref="CJ7:CK8"/>
    <mergeCell ref="CR7:CS7"/>
    <mergeCell ref="CV7:CX8"/>
    <mergeCell ref="E8:F8"/>
    <mergeCell ref="G8:H8"/>
    <mergeCell ref="I8:J8"/>
    <mergeCell ref="K8:L8"/>
    <mergeCell ref="S8:T8"/>
    <mergeCell ref="BR7:BR11"/>
    <mergeCell ref="BS7:BS11"/>
    <mergeCell ref="BT7:BU8"/>
    <mergeCell ref="BV7:BW8"/>
    <mergeCell ref="BX7:BY8"/>
    <mergeCell ref="BZ7:CA8"/>
    <mergeCell ref="BB7:BC8"/>
    <mergeCell ref="BD7:BE8"/>
    <mergeCell ref="BF7:BG8"/>
    <mergeCell ref="BH7:BK7"/>
    <mergeCell ref="BL7:BN8"/>
    <mergeCell ref="BO7:BQ8"/>
    <mergeCell ref="AQ7:AR8"/>
    <mergeCell ref="AS7:AU8"/>
    <mergeCell ref="AV7:AW8"/>
    <mergeCell ref="AX7:AY8"/>
    <mergeCell ref="AZ7:AZ11"/>
    <mergeCell ref="BA7:BA11"/>
    <mergeCell ref="AQ9:AR9"/>
    <mergeCell ref="AS9:AT9"/>
    <mergeCell ref="AU9:AU11"/>
    <mergeCell ref="AV9:AW9"/>
    <mergeCell ref="AG7:AH8"/>
    <mergeCell ref="AI7:AI11"/>
    <mergeCell ref="AJ7:AJ11"/>
    <mergeCell ref="AK7:AL8"/>
    <mergeCell ref="AM7:AN8"/>
    <mergeCell ref="AO7:AP8"/>
    <mergeCell ref="AG9:AH9"/>
    <mergeCell ref="AK9:AL9"/>
    <mergeCell ref="AM9:AN9"/>
    <mergeCell ref="AO9:AP9"/>
    <mergeCell ref="C7:D8"/>
    <mergeCell ref="E7:L7"/>
    <mergeCell ref="M7:N8"/>
    <mergeCell ref="O7:P8"/>
    <mergeCell ref="S7:V7"/>
    <mergeCell ref="W7:AF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C83" sqref="C83"/>
    </sheetView>
  </sheetViews>
  <sheetFormatPr defaultColWidth="9.00390625" defaultRowHeight="12.75"/>
  <cols>
    <col min="1" max="1" width="14.375" style="223" customWidth="1"/>
    <col min="2" max="2" width="13.00390625" style="49" customWidth="1"/>
    <col min="3" max="3" width="7.625" style="49" customWidth="1"/>
    <col min="4" max="4" width="8.00390625" style="49" customWidth="1"/>
    <col min="5" max="5" width="8.125" style="49" customWidth="1"/>
    <col min="6" max="6" width="5.375" style="49" customWidth="1"/>
    <col min="7" max="7" width="8.375" style="49" customWidth="1"/>
    <col min="8" max="8" width="7.25390625" style="49" customWidth="1"/>
    <col min="9" max="9" width="6.125" style="49" customWidth="1"/>
    <col min="10" max="10" width="6.003906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4.875" style="49" customWidth="1"/>
    <col min="17" max="17" width="6.625" style="49" customWidth="1"/>
    <col min="18" max="16384" width="9.125" style="49" customWidth="1"/>
  </cols>
  <sheetData>
    <row r="1" spans="2:19" ht="10.5">
      <c r="B1" s="92" t="s">
        <v>927</v>
      </c>
      <c r="C1" s="92"/>
      <c r="D1" s="92"/>
      <c r="E1" s="92"/>
      <c r="F1" s="92"/>
      <c r="R1" s="615"/>
      <c r="S1" s="615"/>
    </row>
    <row r="2" spans="2:19" ht="10.5">
      <c r="B2" s="124" t="s">
        <v>928</v>
      </c>
      <c r="C2" s="92"/>
      <c r="D2" s="92"/>
      <c r="E2" s="92"/>
      <c r="F2" s="92"/>
      <c r="R2" s="615"/>
      <c r="S2" s="615"/>
    </row>
    <row r="3" spans="2:19" ht="10.5">
      <c r="B3" s="124"/>
      <c r="C3" s="92"/>
      <c r="D3" s="52"/>
      <c r="E3" s="92"/>
      <c r="F3" s="92"/>
      <c r="R3" s="615"/>
      <c r="S3" s="615"/>
    </row>
    <row r="4" spans="1:19" ht="9" customHeight="1">
      <c r="A4" s="616"/>
      <c r="B4" s="617"/>
      <c r="C4" s="50"/>
      <c r="D4" s="50"/>
      <c r="E4" s="50"/>
      <c r="F4" s="50"/>
      <c r="G4" s="50"/>
      <c r="H4" s="50"/>
      <c r="I4" s="50"/>
      <c r="J4" s="50"/>
      <c r="K4" s="50" t="s">
        <v>929</v>
      </c>
      <c r="L4" s="50"/>
      <c r="M4" s="617"/>
      <c r="N4" s="617"/>
      <c r="O4" s="617"/>
      <c r="P4" s="617"/>
      <c r="Q4" s="52"/>
      <c r="R4" s="615"/>
      <c r="S4" s="615"/>
    </row>
    <row r="5" spans="2:19" ht="10.5" customHeight="1">
      <c r="B5" s="207"/>
      <c r="C5" s="618" t="s">
        <v>930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3"/>
      <c r="R5" s="615"/>
      <c r="S5" s="615"/>
    </row>
    <row r="6" spans="1:19" ht="10.5">
      <c r="A6" s="619"/>
      <c r="B6" s="282"/>
      <c r="C6" s="620"/>
      <c r="D6" s="207" t="s">
        <v>931</v>
      </c>
      <c r="E6" s="208" t="s">
        <v>932</v>
      </c>
      <c r="F6" s="208" t="s">
        <v>933</v>
      </c>
      <c r="G6" s="208" t="s">
        <v>934</v>
      </c>
      <c r="H6" s="206" t="s">
        <v>935</v>
      </c>
      <c r="I6" s="621" t="s">
        <v>936</v>
      </c>
      <c r="J6" s="208" t="s">
        <v>937</v>
      </c>
      <c r="K6" s="208" t="s">
        <v>938</v>
      </c>
      <c r="L6" s="208" t="s">
        <v>939</v>
      </c>
      <c r="M6" s="208" t="s">
        <v>496</v>
      </c>
      <c r="N6" s="213" t="s">
        <v>940</v>
      </c>
      <c r="O6" s="622" t="s">
        <v>941</v>
      </c>
      <c r="P6" s="381" t="s">
        <v>942</v>
      </c>
      <c r="Q6" s="196" t="s">
        <v>616</v>
      </c>
      <c r="R6" s="615"/>
      <c r="S6" s="615"/>
    </row>
    <row r="7" spans="1:19" ht="10.5">
      <c r="A7" s="619"/>
      <c r="B7" s="282"/>
      <c r="C7" s="620"/>
      <c r="D7" s="285" t="s">
        <v>943</v>
      </c>
      <c r="E7" s="285" t="s">
        <v>944</v>
      </c>
      <c r="F7" s="285" t="s">
        <v>945</v>
      </c>
      <c r="G7" s="623" t="s">
        <v>946</v>
      </c>
      <c r="H7" s="615" t="s">
        <v>947</v>
      </c>
      <c r="I7" s="624" t="s">
        <v>948</v>
      </c>
      <c r="J7" s="283" t="s">
        <v>949</v>
      </c>
      <c r="K7" s="625" t="s">
        <v>950</v>
      </c>
      <c r="L7" s="623" t="s">
        <v>951</v>
      </c>
      <c r="M7" s="625" t="s">
        <v>952</v>
      </c>
      <c r="N7" s="626"/>
      <c r="O7" s="188" t="s">
        <v>953</v>
      </c>
      <c r="P7" s="627" t="s">
        <v>954</v>
      </c>
      <c r="Q7" s="628" t="s">
        <v>955</v>
      </c>
      <c r="R7" s="615"/>
      <c r="S7" s="615"/>
    </row>
    <row r="8" spans="1:19" ht="10.5">
      <c r="A8" s="619"/>
      <c r="B8" s="282"/>
      <c r="C8" s="620"/>
      <c r="D8" s="282"/>
      <c r="E8" s="629" t="s">
        <v>956</v>
      </c>
      <c r="F8" s="629" t="s">
        <v>956</v>
      </c>
      <c r="G8" s="625" t="s">
        <v>957</v>
      </c>
      <c r="H8" s="630" t="s">
        <v>958</v>
      </c>
      <c r="I8" s="631" t="s">
        <v>959</v>
      </c>
      <c r="J8" s="625" t="s">
        <v>960</v>
      </c>
      <c r="K8" s="282"/>
      <c r="L8" s="282"/>
      <c r="M8" s="282"/>
      <c r="N8" s="188"/>
      <c r="O8" s="632"/>
      <c r="P8" s="190"/>
      <c r="Q8" s="54"/>
      <c r="R8" s="633"/>
      <c r="S8" s="633"/>
    </row>
    <row r="9" spans="1:19" ht="10.5">
      <c r="A9" s="619"/>
      <c r="B9" s="204"/>
      <c r="C9" s="634"/>
      <c r="D9" s="204"/>
      <c r="E9" s="204"/>
      <c r="F9" s="204"/>
      <c r="G9" s="204"/>
      <c r="H9" s="635" t="s">
        <v>961</v>
      </c>
      <c r="I9" s="216" t="s">
        <v>962</v>
      </c>
      <c r="J9" s="219" t="s">
        <v>963</v>
      </c>
      <c r="K9" s="204"/>
      <c r="L9" s="204"/>
      <c r="M9" s="204"/>
      <c r="N9" s="185"/>
      <c r="O9" s="185"/>
      <c r="P9" s="189"/>
      <c r="Q9" s="100"/>
      <c r="R9" s="633"/>
      <c r="S9" s="633"/>
    </row>
    <row r="10" spans="1:19" ht="30.75" customHeight="1">
      <c r="A10" s="636" t="s">
        <v>964</v>
      </c>
      <c r="B10" s="637" t="s">
        <v>965</v>
      </c>
      <c r="C10" s="99">
        <f>SUM(D10:Q10)</f>
        <v>45215.50000000001</v>
      </c>
      <c r="D10" s="99">
        <v>5598</v>
      </c>
      <c r="E10" s="99">
        <v>689.3</v>
      </c>
      <c r="F10" s="99"/>
      <c r="G10" s="99">
        <v>2557</v>
      </c>
      <c r="H10" s="99">
        <v>7333.6</v>
      </c>
      <c r="I10" s="99">
        <v>509</v>
      </c>
      <c r="J10" s="99"/>
      <c r="K10" s="99">
        <v>19253.7</v>
      </c>
      <c r="L10" s="99">
        <v>245.9</v>
      </c>
      <c r="M10" s="99">
        <v>2917.9</v>
      </c>
      <c r="N10" s="99">
        <v>310</v>
      </c>
      <c r="O10" s="99"/>
      <c r="P10" s="99"/>
      <c r="Q10" s="99">
        <v>5801.1</v>
      </c>
      <c r="R10" s="633"/>
      <c r="S10" s="633"/>
    </row>
    <row r="11" spans="1:19" ht="30.75" customHeight="1">
      <c r="A11" s="638" t="s">
        <v>966</v>
      </c>
      <c r="B11" s="637" t="s">
        <v>967</v>
      </c>
      <c r="C11" s="99">
        <f>SUM(D11:Q11)</f>
        <v>88623.4</v>
      </c>
      <c r="D11" s="99">
        <v>10668.9</v>
      </c>
      <c r="E11" s="99">
        <v>177.7</v>
      </c>
      <c r="F11" s="99"/>
      <c r="G11" s="99">
        <v>2821.5</v>
      </c>
      <c r="H11" s="99">
        <v>44109.1</v>
      </c>
      <c r="I11" s="99">
        <v>7670.8</v>
      </c>
      <c r="J11" s="99">
        <v>1383.2</v>
      </c>
      <c r="K11" s="99">
        <v>14878.3</v>
      </c>
      <c r="L11" s="99">
        <v>46</v>
      </c>
      <c r="M11" s="99">
        <v>3870.9</v>
      </c>
      <c r="N11" s="99">
        <v>1508.5</v>
      </c>
      <c r="O11" s="99"/>
      <c r="P11" s="99"/>
      <c r="Q11" s="99">
        <v>1488.5</v>
      </c>
      <c r="R11" s="633"/>
      <c r="S11" s="633"/>
    </row>
    <row r="12" spans="1:19" ht="30.75" customHeight="1">
      <c r="A12" s="638" t="s">
        <v>968</v>
      </c>
      <c r="B12" s="637" t="s">
        <v>969</v>
      </c>
      <c r="C12" s="99">
        <f>SUM(D12:Q12)</f>
        <v>6890.400000000001</v>
      </c>
      <c r="D12" s="76">
        <v>2750.3</v>
      </c>
      <c r="E12" s="76">
        <v>110</v>
      </c>
      <c r="F12" s="76"/>
      <c r="G12" s="76"/>
      <c r="H12" s="76">
        <v>1100</v>
      </c>
      <c r="I12" s="76"/>
      <c r="J12" s="76"/>
      <c r="K12" s="76">
        <v>2565</v>
      </c>
      <c r="L12" s="76"/>
      <c r="M12" s="76"/>
      <c r="N12" s="76"/>
      <c r="O12" s="76"/>
      <c r="P12" s="76"/>
      <c r="Q12" s="99">
        <v>365.1</v>
      </c>
      <c r="R12" s="615"/>
      <c r="S12" s="633"/>
    </row>
    <row r="13" spans="1:19" ht="30.75" customHeight="1">
      <c r="A13" s="638" t="s">
        <v>970</v>
      </c>
      <c r="B13" s="637" t="s">
        <v>971</v>
      </c>
      <c r="C13" s="99">
        <f>SUM(D13:Q13)</f>
        <v>126948.49999999999</v>
      </c>
      <c r="D13" s="99">
        <f>D10+D11-D12</f>
        <v>13516.599999999999</v>
      </c>
      <c r="E13" s="99">
        <f>E10+E11-E12</f>
        <v>757</v>
      </c>
      <c r="F13" s="99">
        <f aca="true" t="shared" si="0" ref="F13:Q13">F10+F11-F12</f>
        <v>0</v>
      </c>
      <c r="G13" s="99">
        <f t="shared" si="0"/>
        <v>5378.5</v>
      </c>
      <c r="H13" s="99">
        <f t="shared" si="0"/>
        <v>50342.7</v>
      </c>
      <c r="I13" s="99">
        <f t="shared" si="0"/>
        <v>8179.8</v>
      </c>
      <c r="J13" s="99">
        <f t="shared" si="0"/>
        <v>1383.2</v>
      </c>
      <c r="K13" s="99">
        <f t="shared" si="0"/>
        <v>31567</v>
      </c>
      <c r="L13" s="99">
        <f t="shared" si="0"/>
        <v>291.9</v>
      </c>
      <c r="M13" s="99">
        <f t="shared" si="0"/>
        <v>6788.8</v>
      </c>
      <c r="N13" s="99">
        <f t="shared" si="0"/>
        <v>1818.5</v>
      </c>
      <c r="O13" s="99">
        <f t="shared" si="0"/>
        <v>0</v>
      </c>
      <c r="P13" s="99"/>
      <c r="Q13" s="99">
        <f t="shared" si="0"/>
        <v>6924.5</v>
      </c>
      <c r="R13" s="615"/>
      <c r="S13" s="633"/>
    </row>
    <row r="14" spans="1:19" ht="30.75" customHeight="1">
      <c r="A14" s="638" t="s">
        <v>972</v>
      </c>
      <c r="B14" s="637" t="s">
        <v>973</v>
      </c>
      <c r="C14" s="99">
        <f>D14+E14+F14+G14+H14+J14+K14+M14+Q14+I14+P14+N14+L14+O14</f>
        <v>126948.49999999999</v>
      </c>
      <c r="D14" s="99">
        <f>D13</f>
        <v>13516.599999999999</v>
      </c>
      <c r="E14" s="99">
        <f aca="true" t="shared" si="1" ref="E14:Q14">E13</f>
        <v>757</v>
      </c>
      <c r="F14" s="99">
        <f t="shared" si="1"/>
        <v>0</v>
      </c>
      <c r="G14" s="99">
        <f t="shared" si="1"/>
        <v>5378.5</v>
      </c>
      <c r="H14" s="99">
        <f t="shared" si="1"/>
        <v>50342.7</v>
      </c>
      <c r="I14" s="99">
        <f t="shared" si="1"/>
        <v>8179.8</v>
      </c>
      <c r="J14" s="99">
        <f t="shared" si="1"/>
        <v>1383.2</v>
      </c>
      <c r="K14" s="99">
        <f t="shared" si="1"/>
        <v>31567</v>
      </c>
      <c r="L14" s="99">
        <f t="shared" si="1"/>
        <v>291.9</v>
      </c>
      <c r="M14" s="99">
        <f t="shared" si="1"/>
        <v>6788.8</v>
      </c>
      <c r="N14" s="99">
        <f t="shared" si="1"/>
        <v>1818.5</v>
      </c>
      <c r="O14" s="99">
        <f t="shared" si="1"/>
        <v>0</v>
      </c>
      <c r="P14" s="99">
        <f t="shared" si="1"/>
        <v>0</v>
      </c>
      <c r="Q14" s="99">
        <f t="shared" si="1"/>
        <v>6924.5</v>
      </c>
      <c r="R14" s="615"/>
      <c r="S14" s="633"/>
    </row>
    <row r="15" spans="1:19" ht="0.75" customHeight="1">
      <c r="A15" s="639" t="s">
        <v>974</v>
      </c>
      <c r="B15" s="640" t="s">
        <v>975</v>
      </c>
      <c r="C15" s="191">
        <f>D15+E15+F15+G15+H15+J15+K15+M15+Q15+I15+P15+N15+L15+O15</f>
        <v>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615"/>
      <c r="S15" s="641"/>
    </row>
    <row r="16" spans="1:19" ht="1.5" customHeight="1">
      <c r="A16" s="638"/>
      <c r="B16" s="63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615"/>
      <c r="S16" s="633"/>
    </row>
    <row r="17" spans="1:19" ht="9" customHeight="1">
      <c r="A17" s="638"/>
      <c r="B17" s="642"/>
      <c r="C17" s="615"/>
      <c r="D17" s="291" t="s">
        <v>976</v>
      </c>
      <c r="E17" s="64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633"/>
      <c r="S17" s="615"/>
    </row>
    <row r="18" spans="1:19" ht="9" customHeight="1">
      <c r="A18" s="644"/>
      <c r="B18" s="645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7"/>
      <c r="Q18" s="647"/>
      <c r="R18" s="633"/>
      <c r="S18" s="633"/>
    </row>
    <row r="19" spans="1:19" ht="15" customHeight="1">
      <c r="A19" s="648" t="s">
        <v>977</v>
      </c>
      <c r="B19" s="649"/>
      <c r="C19" s="99">
        <f aca="true" t="shared" si="2" ref="C19:C26">SUM(D19:Q19)</f>
        <v>0</v>
      </c>
      <c r="D19" s="650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</row>
    <row r="20" spans="1:19" ht="15" customHeight="1">
      <c r="A20" s="648" t="s">
        <v>978</v>
      </c>
      <c r="B20" s="648"/>
      <c r="C20" s="99">
        <f t="shared" si="2"/>
        <v>6302</v>
      </c>
      <c r="D20" s="651">
        <v>4843.7</v>
      </c>
      <c r="E20" s="651"/>
      <c r="F20" s="651"/>
      <c r="G20" s="651"/>
      <c r="H20" s="651"/>
      <c r="I20" s="651"/>
      <c r="J20" s="651"/>
      <c r="K20" s="651"/>
      <c r="L20" s="651"/>
      <c r="M20" s="651"/>
      <c r="N20" s="651">
        <v>1383.5</v>
      </c>
      <c r="O20" s="651"/>
      <c r="P20" s="651"/>
      <c r="Q20" s="651">
        <v>74.8</v>
      </c>
      <c r="R20" s="633"/>
      <c r="S20" s="633"/>
    </row>
    <row r="21" spans="1:19" ht="15" customHeight="1">
      <c r="A21" s="648" t="s">
        <v>979</v>
      </c>
      <c r="B21" s="648"/>
      <c r="C21" s="99">
        <f t="shared" si="2"/>
        <v>0</v>
      </c>
      <c r="D21" s="652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</row>
    <row r="22" spans="1:19" ht="15" customHeight="1">
      <c r="A22" s="653" t="s">
        <v>980</v>
      </c>
      <c r="B22" s="653"/>
      <c r="C22" s="99">
        <f t="shared" si="2"/>
        <v>0</v>
      </c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15"/>
      <c r="S22" s="615"/>
    </row>
    <row r="23" spans="1:19" ht="15" customHeight="1">
      <c r="A23" s="653" t="s">
        <v>981</v>
      </c>
      <c r="B23" s="653"/>
      <c r="C23" s="99">
        <f t="shared" si="2"/>
        <v>0</v>
      </c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15"/>
      <c r="S23" s="615"/>
    </row>
    <row r="24" spans="1:19" ht="15" customHeight="1">
      <c r="A24" s="653" t="s">
        <v>173</v>
      </c>
      <c r="B24" s="653"/>
      <c r="C24" s="99">
        <f t="shared" si="2"/>
        <v>112701.09999999999</v>
      </c>
      <c r="D24" s="651">
        <v>8672.9</v>
      </c>
      <c r="E24" s="651">
        <v>757</v>
      </c>
      <c r="F24" s="651"/>
      <c r="G24" s="651">
        <v>5353.3</v>
      </c>
      <c r="H24" s="651">
        <v>50342.7</v>
      </c>
      <c r="I24" s="651">
        <v>8179.8</v>
      </c>
      <c r="J24" s="651">
        <v>815.2</v>
      </c>
      <c r="K24" s="651">
        <v>31396</v>
      </c>
      <c r="L24" s="651">
        <v>271.9</v>
      </c>
      <c r="M24" s="651"/>
      <c r="N24" s="651">
        <v>435</v>
      </c>
      <c r="O24" s="651"/>
      <c r="P24" s="651"/>
      <c r="Q24" s="651">
        <v>6477.3</v>
      </c>
      <c r="R24" s="615"/>
      <c r="S24" s="615"/>
    </row>
    <row r="25" spans="1:19" ht="15" customHeight="1">
      <c r="A25" s="653" t="s">
        <v>982</v>
      </c>
      <c r="B25" s="653"/>
      <c r="C25" s="99">
        <f t="shared" si="2"/>
        <v>7945.4</v>
      </c>
      <c r="D25" s="651"/>
      <c r="E25" s="651"/>
      <c r="F25" s="651"/>
      <c r="G25" s="651">
        <v>25.2</v>
      </c>
      <c r="H25" s="651"/>
      <c r="I25" s="651"/>
      <c r="J25" s="651">
        <v>568</v>
      </c>
      <c r="K25" s="651">
        <v>171</v>
      </c>
      <c r="L25" s="651">
        <v>20</v>
      </c>
      <c r="M25" s="651">
        <v>6788.8</v>
      </c>
      <c r="N25" s="651"/>
      <c r="O25" s="651"/>
      <c r="P25" s="651"/>
      <c r="Q25" s="651">
        <v>372.4</v>
      </c>
      <c r="R25" s="615"/>
      <c r="S25" s="615"/>
    </row>
    <row r="26" spans="1:19" ht="15" customHeight="1">
      <c r="A26" s="653" t="s">
        <v>983</v>
      </c>
      <c r="B26" s="653"/>
      <c r="C26" s="99">
        <f t="shared" si="2"/>
        <v>0</v>
      </c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15"/>
      <c r="S26" s="615"/>
    </row>
    <row r="27" spans="1:19" ht="15" customHeight="1">
      <c r="A27" s="654" t="s">
        <v>78</v>
      </c>
      <c r="B27" s="655"/>
      <c r="C27" s="191">
        <f aca="true" t="shared" si="3" ref="C27:Q27">SUM(C19:C26)</f>
        <v>126948.49999999999</v>
      </c>
      <c r="D27" s="191">
        <f t="shared" si="3"/>
        <v>13516.599999999999</v>
      </c>
      <c r="E27" s="191">
        <f t="shared" si="3"/>
        <v>757</v>
      </c>
      <c r="F27" s="191">
        <f t="shared" si="3"/>
        <v>0</v>
      </c>
      <c r="G27" s="191">
        <f t="shared" si="3"/>
        <v>5378.5</v>
      </c>
      <c r="H27" s="191">
        <f t="shared" si="3"/>
        <v>50342.7</v>
      </c>
      <c r="I27" s="191">
        <f t="shared" si="3"/>
        <v>8179.8</v>
      </c>
      <c r="J27" s="191">
        <f t="shared" si="3"/>
        <v>1383.2</v>
      </c>
      <c r="K27" s="191">
        <f t="shared" si="3"/>
        <v>31567</v>
      </c>
      <c r="L27" s="191">
        <f t="shared" si="3"/>
        <v>291.9</v>
      </c>
      <c r="M27" s="191">
        <f t="shared" si="3"/>
        <v>6788.8</v>
      </c>
      <c r="N27" s="191">
        <f t="shared" si="3"/>
        <v>1818.5</v>
      </c>
      <c r="O27" s="191">
        <f t="shared" si="3"/>
        <v>0</v>
      </c>
      <c r="P27" s="191">
        <f t="shared" si="3"/>
        <v>0</v>
      </c>
      <c r="Q27" s="191">
        <f t="shared" si="3"/>
        <v>6924.5</v>
      </c>
      <c r="R27" s="615"/>
      <c r="S27" s="615"/>
    </row>
    <row r="28" spans="1:19" ht="10.5" customHeight="1" hidden="1">
      <c r="A28" s="656"/>
      <c r="B28" s="85"/>
      <c r="C28" s="99"/>
      <c r="D28" s="291" t="s">
        <v>984</v>
      </c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</row>
    <row r="29" spans="1:19" ht="10.5" customHeight="1" hidden="1">
      <c r="A29" s="657"/>
      <c r="B29" s="658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33"/>
      <c r="S29" s="633"/>
    </row>
    <row r="30" spans="1:19" ht="10.5" customHeight="1" hidden="1">
      <c r="A30" s="656" t="s">
        <v>33</v>
      </c>
      <c r="B30" s="85" t="s">
        <v>200</v>
      </c>
      <c r="C30" s="99">
        <f aca="true" t="shared" si="4" ref="C30:C38">D30+E30+F30+G30+H30+X37+J30+K30+M30+Q30+I30+P30+N30+L30+O30</f>
        <v>0</v>
      </c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>
        <v>1</v>
      </c>
      <c r="S30" s="615"/>
    </row>
    <row r="31" spans="1:19" ht="10.5" customHeight="1" hidden="1">
      <c r="A31" s="656" t="s">
        <v>34</v>
      </c>
      <c r="B31" s="85" t="s">
        <v>201</v>
      </c>
      <c r="C31" s="99">
        <f t="shared" si="4"/>
        <v>1784.8</v>
      </c>
      <c r="D31" s="615"/>
      <c r="E31" s="615"/>
      <c r="F31" s="615"/>
      <c r="G31" s="615"/>
      <c r="H31" s="615">
        <v>1238</v>
      </c>
      <c r="I31" s="615"/>
      <c r="J31" s="615"/>
      <c r="K31" s="615"/>
      <c r="L31" s="615">
        <v>389.7</v>
      </c>
      <c r="M31" s="615"/>
      <c r="N31" s="615"/>
      <c r="O31" s="615"/>
      <c r="P31" s="615"/>
      <c r="Q31" s="615">
        <v>157.1</v>
      </c>
      <c r="R31" s="615">
        <f>R30+1</f>
        <v>2</v>
      </c>
      <c r="S31" s="615"/>
    </row>
    <row r="32" spans="1:19" ht="10.5" customHeight="1" hidden="1">
      <c r="A32" s="656" t="s">
        <v>434</v>
      </c>
      <c r="B32" s="85" t="s">
        <v>202</v>
      </c>
      <c r="C32" s="99">
        <f t="shared" si="4"/>
        <v>0</v>
      </c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615">
        <f aca="true" t="shared" si="5" ref="R32:R53">R31+1</f>
        <v>3</v>
      </c>
      <c r="S32" s="615"/>
    </row>
    <row r="33" spans="1:19" ht="10.5" customHeight="1" hidden="1">
      <c r="A33" s="656" t="s">
        <v>35</v>
      </c>
      <c r="B33" s="85" t="s">
        <v>203</v>
      </c>
      <c r="C33" s="99">
        <f t="shared" si="4"/>
        <v>629.7</v>
      </c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>
        <v>629.7</v>
      </c>
      <c r="O33" s="615"/>
      <c r="P33" s="615"/>
      <c r="Q33" s="615"/>
      <c r="R33" s="615">
        <f t="shared" si="5"/>
        <v>4</v>
      </c>
      <c r="S33" s="615"/>
    </row>
    <row r="34" spans="1:19" ht="10.5" customHeight="1" hidden="1">
      <c r="A34" s="656"/>
      <c r="B34" s="85"/>
      <c r="C34" s="99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>
        <f t="shared" si="5"/>
        <v>5</v>
      </c>
      <c r="S34" s="615"/>
    </row>
    <row r="35" spans="1:19" ht="10.5" customHeight="1" hidden="1">
      <c r="A35" s="656" t="s">
        <v>204</v>
      </c>
      <c r="B35" s="85" t="s">
        <v>205</v>
      </c>
      <c r="C35" s="99">
        <f t="shared" si="4"/>
        <v>0</v>
      </c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>
        <f t="shared" si="5"/>
        <v>6</v>
      </c>
      <c r="S35" s="615"/>
    </row>
    <row r="36" spans="1:19" ht="10.5" customHeight="1" hidden="1">
      <c r="A36" s="656" t="s">
        <v>521</v>
      </c>
      <c r="B36" s="85" t="s">
        <v>206</v>
      </c>
      <c r="C36" s="99">
        <f t="shared" si="4"/>
        <v>0</v>
      </c>
      <c r="D36" s="615"/>
      <c r="E36" s="615">
        <v>0</v>
      </c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>
        <f t="shared" si="5"/>
        <v>7</v>
      </c>
      <c r="S36" s="615"/>
    </row>
    <row r="37" spans="1:19" ht="10.5" customHeight="1" hidden="1">
      <c r="A37" s="656" t="s">
        <v>387</v>
      </c>
      <c r="B37" s="85" t="s">
        <v>416</v>
      </c>
      <c r="C37" s="99">
        <f t="shared" si="4"/>
        <v>0</v>
      </c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>
        <f t="shared" si="5"/>
        <v>8</v>
      </c>
      <c r="S37" s="615"/>
    </row>
    <row r="38" spans="1:19" ht="10.5" customHeight="1" hidden="1">
      <c r="A38" s="656" t="s">
        <v>13</v>
      </c>
      <c r="B38" s="85" t="s">
        <v>417</v>
      </c>
      <c r="C38" s="99">
        <f t="shared" si="4"/>
        <v>0</v>
      </c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>
        <f t="shared" si="5"/>
        <v>9</v>
      </c>
      <c r="S38" s="615"/>
    </row>
    <row r="39" spans="1:19" ht="10.5" customHeight="1" hidden="1">
      <c r="A39" s="656"/>
      <c r="B39" s="85"/>
      <c r="C39" s="99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>
        <f t="shared" si="5"/>
        <v>10</v>
      </c>
      <c r="S39" s="615"/>
    </row>
    <row r="40" spans="1:19" ht="10.5" customHeight="1" hidden="1">
      <c r="A40" s="638" t="s">
        <v>14</v>
      </c>
      <c r="B40" s="659" t="s">
        <v>141</v>
      </c>
      <c r="C40" s="99">
        <f>D40+E40+F40+G40+H40+X46+J40+K40+M40+Q40+I40+P40+N40+L40</f>
        <v>1688</v>
      </c>
      <c r="D40" s="99"/>
      <c r="E40" s="99"/>
      <c r="F40" s="99"/>
      <c r="G40" s="99">
        <v>458</v>
      </c>
      <c r="H40" s="99">
        <v>1230</v>
      </c>
      <c r="I40" s="99"/>
      <c r="J40" s="99"/>
      <c r="K40" s="99"/>
      <c r="L40" s="99"/>
      <c r="M40" s="99"/>
      <c r="N40" s="651"/>
      <c r="O40" s="99"/>
      <c r="P40" s="99"/>
      <c r="Q40" s="99"/>
      <c r="R40" s="615">
        <f t="shared" si="5"/>
        <v>11</v>
      </c>
      <c r="S40" s="615"/>
    </row>
    <row r="41" spans="1:19" ht="10.5" customHeight="1" hidden="1">
      <c r="A41" s="656" t="s">
        <v>15</v>
      </c>
      <c r="B41" s="85" t="s">
        <v>142</v>
      </c>
      <c r="C41" s="99">
        <f>D41+E41+F41+G41+H41+X47+J41+K41+M41+Q41+I41+P41+N41+L41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615">
        <f t="shared" si="5"/>
        <v>12</v>
      </c>
      <c r="S41" s="615"/>
    </row>
    <row r="42" spans="1:19" ht="10.5" customHeight="1" hidden="1">
      <c r="A42" s="656" t="s">
        <v>369</v>
      </c>
      <c r="B42" s="85" t="s">
        <v>22</v>
      </c>
      <c r="C42" s="99">
        <f>D42+E42+F42+G42+H42+X48+J42+K42+M42+Q42+I42+P42+N42+L42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615">
        <f t="shared" si="5"/>
        <v>13</v>
      </c>
      <c r="S42" s="615"/>
    </row>
    <row r="43" spans="1:19" ht="10.5" customHeight="1" hidden="1">
      <c r="A43" s="656" t="s">
        <v>16</v>
      </c>
      <c r="B43" s="85" t="s">
        <v>143</v>
      </c>
      <c r="C43" s="99">
        <f>D43+E43+F43+G43+H43+X49+J43+K43+M43+Q43+I43+P43+N43+L43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615">
        <f t="shared" si="5"/>
        <v>14</v>
      </c>
      <c r="S43" s="615"/>
    </row>
    <row r="44" spans="1:19" ht="10.5" customHeight="1" hidden="1">
      <c r="A44" s="656"/>
      <c r="B44" s="85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615">
        <f t="shared" si="5"/>
        <v>15</v>
      </c>
      <c r="S44" s="615"/>
    </row>
    <row r="45" spans="1:19" ht="10.5" customHeight="1" hidden="1">
      <c r="A45" s="656" t="s">
        <v>17</v>
      </c>
      <c r="B45" s="85" t="s">
        <v>144</v>
      </c>
      <c r="C45" s="99">
        <f>D45+E45+F45+G45+H45+X51+J45+K45+M45+Q45+I45+P45+N45+L45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615">
        <f t="shared" si="5"/>
        <v>16</v>
      </c>
      <c r="S45" s="615"/>
    </row>
    <row r="46" spans="1:19" ht="10.5" customHeight="1" hidden="1">
      <c r="A46" s="656" t="s">
        <v>30</v>
      </c>
      <c r="B46" s="85" t="s">
        <v>145</v>
      </c>
      <c r="C46" s="99">
        <f>D46+E46+F46+G46+H46+X52+J46+K46+M46+Q46+I46+P46+N46+L46</f>
        <v>1500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>
        <v>1500</v>
      </c>
      <c r="O46" s="99"/>
      <c r="P46" s="99"/>
      <c r="Q46" s="99"/>
      <c r="R46" s="615">
        <f t="shared" si="5"/>
        <v>17</v>
      </c>
      <c r="S46" s="615"/>
    </row>
    <row r="47" spans="1:19" ht="10.5" customHeight="1" hidden="1">
      <c r="A47" s="656" t="s">
        <v>388</v>
      </c>
      <c r="B47" s="85" t="s">
        <v>146</v>
      </c>
      <c r="C47" s="99">
        <f>D47+E47+F47+G47+H47+X53+J47+K47+M47+Q47+I47+P47+N47+L47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615">
        <f t="shared" si="5"/>
        <v>18</v>
      </c>
      <c r="S47" s="615"/>
    </row>
    <row r="48" spans="1:19" ht="10.5" customHeight="1" hidden="1">
      <c r="A48" s="656" t="s">
        <v>31</v>
      </c>
      <c r="B48" s="85" t="s">
        <v>147</v>
      </c>
      <c r="C48" s="99">
        <f>D48+E48+F48+G48+H48+X54+J48+K48+M48+Q48+I48+P48+N48+L48</f>
        <v>1172</v>
      </c>
      <c r="D48" s="99">
        <v>0</v>
      </c>
      <c r="E48" s="99">
        <v>0</v>
      </c>
      <c r="F48" s="99"/>
      <c r="G48" s="99"/>
      <c r="H48" s="99"/>
      <c r="I48" s="99"/>
      <c r="J48" s="99"/>
      <c r="K48" s="99"/>
      <c r="L48" s="99">
        <v>622</v>
      </c>
      <c r="M48" s="99"/>
      <c r="N48" s="99">
        <v>550</v>
      </c>
      <c r="O48" s="99"/>
      <c r="P48" s="99"/>
      <c r="Q48" s="99"/>
      <c r="R48" s="615">
        <f t="shared" si="5"/>
        <v>19</v>
      </c>
      <c r="S48" s="615"/>
    </row>
    <row r="49" spans="1:19" ht="10.5" customHeight="1" hidden="1">
      <c r="A49" s="656"/>
      <c r="B49" s="85"/>
      <c r="C49" s="99" t="e">
        <f>D49+E49+F49+G49+H49+#REF!+J49+K49+M49+Q49+I49+P49+N49+L49</f>
        <v>#REF!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615">
        <f t="shared" si="5"/>
        <v>20</v>
      </c>
      <c r="S49" s="615"/>
    </row>
    <row r="50" spans="1:19" ht="10.5" customHeight="1" hidden="1">
      <c r="A50" s="656" t="s">
        <v>18</v>
      </c>
      <c r="B50" s="85" t="s">
        <v>148</v>
      </c>
      <c r="C50" s="99" t="e">
        <f>D50+E50+F50+G50+H50+#REF!+J50+K50+M50+Q50+I50+P50+N50+L50</f>
        <v>#REF!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615">
        <f t="shared" si="5"/>
        <v>21</v>
      </c>
      <c r="S50" s="615"/>
    </row>
    <row r="51" spans="1:19" ht="10.5" customHeight="1" hidden="1">
      <c r="A51" s="656" t="s">
        <v>32</v>
      </c>
      <c r="B51" s="85" t="s">
        <v>149</v>
      </c>
      <c r="C51" s="99" t="e">
        <f>D51+E51+F51+G51+H51+#REF!+J51+K51+M51+Q51+I51+P51+N51+L51</f>
        <v>#REF!</v>
      </c>
      <c r="D51" s="99">
        <v>0</v>
      </c>
      <c r="E51" s="99">
        <v>0</v>
      </c>
      <c r="F51" s="99"/>
      <c r="G51" s="99">
        <v>0</v>
      </c>
      <c r="H51" s="99">
        <v>0</v>
      </c>
      <c r="I51" s="99">
        <v>0</v>
      </c>
      <c r="J51" s="99"/>
      <c r="K51" s="99"/>
      <c r="L51" s="99"/>
      <c r="M51" s="99"/>
      <c r="N51" s="99">
        <v>3108</v>
      </c>
      <c r="O51" s="99"/>
      <c r="P51" s="99"/>
      <c r="Q51" s="99">
        <v>1500</v>
      </c>
      <c r="R51" s="615">
        <f t="shared" si="5"/>
        <v>22</v>
      </c>
      <c r="S51" s="615"/>
    </row>
    <row r="52" spans="1:19" ht="10.5" customHeight="1" hidden="1">
      <c r="A52" s="656" t="s">
        <v>19</v>
      </c>
      <c r="B52" s="85" t="s">
        <v>150</v>
      </c>
      <c r="C52" s="99" t="e">
        <f>D52+E52+F52+G52+H52+#REF!+J52+K52+M52+Q52+I52+P52+N52+L52</f>
        <v>#REF!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615">
        <f t="shared" si="5"/>
        <v>23</v>
      </c>
      <c r="S52" s="615"/>
    </row>
    <row r="53" spans="1:19" ht="10.5" customHeight="1" hidden="1">
      <c r="A53" s="637" t="s">
        <v>985</v>
      </c>
      <c r="B53" s="660" t="s">
        <v>985</v>
      </c>
      <c r="C53" s="99">
        <f>SUM(D53:Q53)</f>
        <v>32561.5</v>
      </c>
      <c r="D53" s="99"/>
      <c r="E53" s="99">
        <v>1968.2</v>
      </c>
      <c r="F53" s="99"/>
      <c r="G53" s="99">
        <v>600</v>
      </c>
      <c r="H53" s="99">
        <v>18513.3</v>
      </c>
      <c r="I53" s="99">
        <v>500</v>
      </c>
      <c r="J53" s="99">
        <v>2000</v>
      </c>
      <c r="K53" s="99"/>
      <c r="L53" s="99">
        <v>3000</v>
      </c>
      <c r="M53" s="99"/>
      <c r="N53" s="99">
        <v>1000</v>
      </c>
      <c r="O53" s="99">
        <v>1800</v>
      </c>
      <c r="P53" s="99"/>
      <c r="Q53" s="99">
        <v>3180</v>
      </c>
      <c r="R53" s="615">
        <f t="shared" si="5"/>
        <v>24</v>
      </c>
      <c r="S53" s="615"/>
    </row>
    <row r="54" spans="1:19" ht="10.5" customHeight="1" hidden="1">
      <c r="A54" s="639" t="s">
        <v>78</v>
      </c>
      <c r="B54" s="661" t="s">
        <v>69</v>
      </c>
      <c r="C54" s="662">
        <f>SUM(D54:Q54)</f>
        <v>43944</v>
      </c>
      <c r="D54" s="663">
        <f aca="true" t="shared" si="6" ref="D54:Q54">SUM(D30:D53)</f>
        <v>0</v>
      </c>
      <c r="E54" s="663">
        <f t="shared" si="6"/>
        <v>1968.2</v>
      </c>
      <c r="F54" s="663">
        <f t="shared" si="6"/>
        <v>0</v>
      </c>
      <c r="G54" s="663">
        <f t="shared" si="6"/>
        <v>1058</v>
      </c>
      <c r="H54" s="663">
        <f t="shared" si="6"/>
        <v>20981.3</v>
      </c>
      <c r="I54" s="663">
        <f t="shared" si="6"/>
        <v>500</v>
      </c>
      <c r="J54" s="663">
        <f t="shared" si="6"/>
        <v>2000</v>
      </c>
      <c r="K54" s="663">
        <f t="shared" si="6"/>
        <v>0</v>
      </c>
      <c r="L54" s="663">
        <f t="shared" si="6"/>
        <v>4011.7</v>
      </c>
      <c r="M54" s="663">
        <f t="shared" si="6"/>
        <v>0</v>
      </c>
      <c r="N54" s="663">
        <f t="shared" si="6"/>
        <v>6787.7</v>
      </c>
      <c r="O54" s="663">
        <f t="shared" si="6"/>
        <v>1800</v>
      </c>
      <c r="P54" s="663">
        <f t="shared" si="6"/>
        <v>0</v>
      </c>
      <c r="Q54" s="663">
        <f t="shared" si="6"/>
        <v>4837.1</v>
      </c>
      <c r="R54" s="615"/>
      <c r="S54" s="615"/>
    </row>
    <row r="55" spans="1:19" ht="10.5" customHeight="1" hidden="1">
      <c r="A55" s="638"/>
      <c r="B55" s="660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15"/>
      <c r="S55" s="615"/>
    </row>
    <row r="56" spans="1:19" ht="10.5" customHeight="1" hidden="1">
      <c r="A56" s="638"/>
      <c r="B56" s="660"/>
      <c r="C56" s="662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4"/>
      <c r="O56" s="664"/>
      <c r="P56" s="664"/>
      <c r="Q56" s="664"/>
      <c r="R56" s="615"/>
      <c r="S56" s="615"/>
    </row>
    <row r="57" spans="1:19" ht="10.5" customHeight="1" hidden="1">
      <c r="A57" s="638"/>
      <c r="B57" s="660"/>
      <c r="C57" s="662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15"/>
      <c r="S57" s="615"/>
    </row>
    <row r="58" spans="1:19" ht="10.5" customHeight="1" hidden="1">
      <c r="A58" s="638"/>
      <c r="B58" s="660"/>
      <c r="C58" s="662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15"/>
      <c r="S58" s="615"/>
    </row>
    <row r="59" spans="1:19" ht="10.5" customHeight="1" hidden="1">
      <c r="A59" s="638"/>
      <c r="B59" s="660"/>
      <c r="C59" s="662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15"/>
      <c r="S59" s="615"/>
    </row>
    <row r="60" spans="1:19" ht="10.5" customHeight="1" hidden="1">
      <c r="A60" s="638"/>
      <c r="B60" s="660"/>
      <c r="C60" s="662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15"/>
      <c r="S60" s="615"/>
    </row>
    <row r="61" spans="1:19" ht="10.5" customHeight="1" hidden="1">
      <c r="A61" s="638"/>
      <c r="B61" s="660"/>
      <c r="C61" s="662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15"/>
      <c r="S61" s="615"/>
    </row>
    <row r="62" spans="1:19" ht="10.5" customHeight="1" hidden="1">
      <c r="A62" s="638"/>
      <c r="B62" s="660"/>
      <c r="C62" s="662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4"/>
      <c r="O62" s="664"/>
      <c r="P62" s="664"/>
      <c r="Q62" s="664"/>
      <c r="R62" s="615"/>
      <c r="S62" s="615"/>
    </row>
    <row r="63" spans="1:19" ht="10.5" customHeight="1" hidden="1">
      <c r="A63" s="638"/>
      <c r="B63" s="660"/>
      <c r="C63" s="662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15"/>
      <c r="S63" s="615"/>
    </row>
    <row r="64" spans="1:19" ht="10.5" customHeight="1" hidden="1">
      <c r="A64" s="638"/>
      <c r="B64" s="660"/>
      <c r="C64" s="662"/>
      <c r="D64" s="664"/>
      <c r="E64" s="664"/>
      <c r="F64" s="664"/>
      <c r="G64" s="664"/>
      <c r="H64" s="664"/>
      <c r="I64" s="664"/>
      <c r="J64" s="664"/>
      <c r="K64" s="664"/>
      <c r="L64" s="664"/>
      <c r="M64" s="664"/>
      <c r="N64" s="664"/>
      <c r="O64" s="664"/>
      <c r="P64" s="664"/>
      <c r="Q64" s="664"/>
      <c r="R64" s="615"/>
      <c r="S64" s="615"/>
    </row>
    <row r="65" spans="1:19" ht="10.5" customHeight="1" hidden="1">
      <c r="A65" s="638"/>
      <c r="B65" s="660"/>
      <c r="C65" s="662"/>
      <c r="D65" s="664"/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4"/>
      <c r="Q65" s="664"/>
      <c r="R65" s="615"/>
      <c r="S65" s="615"/>
    </row>
    <row r="66" spans="1:19" ht="10.5" customHeight="1" hidden="1">
      <c r="A66" s="638"/>
      <c r="B66" s="660"/>
      <c r="C66" s="662"/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15"/>
      <c r="S66" s="615"/>
    </row>
    <row r="67" spans="1:19" ht="10.5" customHeight="1" hidden="1">
      <c r="A67" s="638"/>
      <c r="B67" s="660"/>
      <c r="C67" s="662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615"/>
      <c r="S67" s="615"/>
    </row>
    <row r="68" spans="1:19" ht="10.5" customHeight="1" hidden="1">
      <c r="A68" s="638"/>
      <c r="B68" s="660"/>
      <c r="C68" s="662"/>
      <c r="D68" s="664"/>
      <c r="E68" s="664"/>
      <c r="F68" s="664"/>
      <c r="G68" s="664"/>
      <c r="H68" s="664"/>
      <c r="I68" s="664"/>
      <c r="J68" s="664"/>
      <c r="K68" s="664"/>
      <c r="L68" s="664"/>
      <c r="M68" s="664"/>
      <c r="N68" s="664"/>
      <c r="O68" s="664"/>
      <c r="P68" s="664"/>
      <c r="Q68" s="664"/>
      <c r="R68" s="615"/>
      <c r="S68" s="615"/>
    </row>
    <row r="69" spans="1:19" ht="10.5" customHeight="1" hidden="1">
      <c r="A69" s="638"/>
      <c r="B69" s="660"/>
      <c r="C69" s="662"/>
      <c r="D69" s="664"/>
      <c r="E69" s="664"/>
      <c r="F69" s="664"/>
      <c r="G69" s="664"/>
      <c r="H69" s="664"/>
      <c r="I69" s="664"/>
      <c r="J69" s="664"/>
      <c r="K69" s="664"/>
      <c r="L69" s="664"/>
      <c r="M69" s="664"/>
      <c r="N69" s="664"/>
      <c r="O69" s="664"/>
      <c r="P69" s="664"/>
      <c r="Q69" s="664"/>
      <c r="R69" s="615"/>
      <c r="S69" s="615"/>
    </row>
    <row r="70" spans="1:19" ht="11.25" customHeight="1" hidden="1">
      <c r="A70" s="638"/>
      <c r="B70" s="660"/>
      <c r="C70" s="662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4"/>
      <c r="O70" s="664"/>
      <c r="P70" s="664"/>
      <c r="Q70" s="664"/>
      <c r="R70" s="615"/>
      <c r="S70" s="615"/>
    </row>
    <row r="71" spans="1:19" ht="10.5" customHeight="1" hidden="1">
      <c r="A71" s="638"/>
      <c r="B71" s="660"/>
      <c r="C71" s="662"/>
      <c r="D71" s="664"/>
      <c r="E71" s="664"/>
      <c r="F71" s="664"/>
      <c r="G71" s="664"/>
      <c r="H71" s="664"/>
      <c r="I71" s="664"/>
      <c r="J71" s="664"/>
      <c r="K71" s="664"/>
      <c r="L71" s="664"/>
      <c r="M71" s="664"/>
      <c r="N71" s="664"/>
      <c r="O71" s="664"/>
      <c r="P71" s="664"/>
      <c r="Q71" s="664"/>
      <c r="R71" s="615"/>
      <c r="S71" s="615"/>
    </row>
    <row r="72" spans="1:19" ht="10.5" customHeight="1" hidden="1">
      <c r="A72" s="638"/>
      <c r="B72" s="660"/>
      <c r="C72" s="662"/>
      <c r="D72" s="664"/>
      <c r="E72" s="664"/>
      <c r="F72" s="664"/>
      <c r="G72" s="664"/>
      <c r="H72" s="664"/>
      <c r="I72" s="664"/>
      <c r="J72" s="664"/>
      <c r="K72" s="664"/>
      <c r="L72" s="664"/>
      <c r="M72" s="664"/>
      <c r="N72" s="664"/>
      <c r="O72" s="664"/>
      <c r="P72" s="664"/>
      <c r="Q72" s="664"/>
      <c r="R72" s="615"/>
      <c r="S72" s="615"/>
    </row>
    <row r="73" spans="1:19" ht="10.5" customHeight="1" hidden="1">
      <c r="A73" s="638"/>
      <c r="B73" s="660"/>
      <c r="C73" s="662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15"/>
      <c r="S73" s="615"/>
    </row>
    <row r="74" spans="1:19" ht="10.5" customHeight="1" hidden="1">
      <c r="A74" s="638"/>
      <c r="B74" s="660"/>
      <c r="C74" s="662"/>
      <c r="D74" s="664"/>
      <c r="E74" s="664"/>
      <c r="F74" s="664"/>
      <c r="G74" s="664"/>
      <c r="H74" s="664"/>
      <c r="I74" s="664"/>
      <c r="J74" s="664"/>
      <c r="K74" s="664"/>
      <c r="L74" s="664"/>
      <c r="M74" s="664"/>
      <c r="N74" s="664"/>
      <c r="O74" s="664"/>
      <c r="P74" s="664"/>
      <c r="Q74" s="664"/>
      <c r="R74" s="615"/>
      <c r="S74" s="615"/>
    </row>
    <row r="75" spans="1:19" ht="10.5" customHeight="1" hidden="1">
      <c r="A75" s="638"/>
      <c r="B75" s="660"/>
      <c r="C75" s="662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4"/>
      <c r="O75" s="664"/>
      <c r="P75" s="664"/>
      <c r="Q75" s="664"/>
      <c r="R75" s="615"/>
      <c r="S75" s="615"/>
    </row>
    <row r="76" spans="1:19" ht="10.5" customHeight="1" hidden="1">
      <c r="A76" s="638"/>
      <c r="B76" s="660"/>
      <c r="C76" s="662"/>
      <c r="D76" s="664"/>
      <c r="E76" s="664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15"/>
      <c r="S76" s="615"/>
    </row>
    <row r="77" spans="1:19" ht="12.75" customHeight="1" hidden="1">
      <c r="A77" s="638"/>
      <c r="B77" s="660"/>
      <c r="C77" s="662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15"/>
      <c r="S77" s="615"/>
    </row>
    <row r="78" spans="1:19" ht="12.75" customHeight="1" hidden="1">
      <c r="A78" s="638"/>
      <c r="B78" s="660"/>
      <c r="C78" s="662"/>
      <c r="D78" s="664"/>
      <c r="E78" s="66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15"/>
      <c r="S78" s="615"/>
    </row>
    <row r="79" spans="1:19" ht="10.5" customHeight="1" hidden="1">
      <c r="A79" s="638"/>
      <c r="B79" s="660"/>
      <c r="C79" s="662"/>
      <c r="D79" s="664"/>
      <c r="E79" s="66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15"/>
      <c r="S79" s="615"/>
    </row>
    <row r="80" spans="1:19" ht="16.5" customHeight="1">
      <c r="A80" s="638"/>
      <c r="B80" s="660"/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15"/>
      <c r="S80" s="615"/>
    </row>
    <row r="81" spans="1:19" ht="10.5">
      <c r="A81" s="665"/>
      <c r="B81" s="666"/>
      <c r="C81" s="651"/>
      <c r="D81" s="651"/>
      <c r="E81" s="651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15"/>
      <c r="S81" s="615"/>
    </row>
    <row r="82" spans="1:19" ht="10.5">
      <c r="A82" s="665"/>
      <c r="B82" s="666"/>
      <c r="C82" s="615"/>
      <c r="D82" s="615"/>
      <c r="E82" s="615"/>
      <c r="F82" s="615"/>
      <c r="G82" s="615"/>
      <c r="H82" s="615"/>
      <c r="I82" s="615"/>
      <c r="J82" s="615"/>
      <c r="K82" s="615"/>
      <c r="L82" s="615"/>
      <c r="M82" s="615"/>
      <c r="P82" s="615"/>
      <c r="Q82" s="615"/>
      <c r="R82" s="615"/>
      <c r="S82" s="615"/>
    </row>
    <row r="83" spans="1:19" ht="10.5">
      <c r="A83" s="665"/>
      <c r="B83" s="666"/>
      <c r="C83" s="615"/>
      <c r="D83" s="615"/>
      <c r="E83" s="615"/>
      <c r="F83" s="615"/>
      <c r="G83" s="615"/>
      <c r="H83" s="615"/>
      <c r="I83" s="615"/>
      <c r="J83" s="615"/>
      <c r="K83" s="615"/>
      <c r="L83" s="615"/>
      <c r="M83" s="615"/>
      <c r="P83" s="615"/>
      <c r="Q83" s="615"/>
      <c r="R83" s="615"/>
      <c r="S83" s="615"/>
    </row>
    <row r="84" spans="1:19" ht="10.5">
      <c r="A84" s="665"/>
      <c r="B84" s="666"/>
      <c r="C84" s="615"/>
      <c r="D84" s="615"/>
      <c r="E84" s="615"/>
      <c r="F84" s="615"/>
      <c r="G84" s="615"/>
      <c r="H84" s="615"/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</row>
    <row r="85" spans="1:19" ht="10.5">
      <c r="A85" s="667"/>
      <c r="B85" s="615"/>
      <c r="C85" s="615"/>
      <c r="D85" s="615"/>
      <c r="E85" s="615"/>
      <c r="F85" s="615"/>
      <c r="G85" s="615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</row>
    <row r="86" spans="1:19" ht="10.5">
      <c r="A86" s="667"/>
      <c r="B86" s="615"/>
      <c r="C86" s="615"/>
      <c r="D86" s="615"/>
      <c r="E86" s="615"/>
      <c r="F86" s="615"/>
      <c r="G86" s="615"/>
      <c r="H86" s="615"/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</row>
    <row r="87" spans="1:19" ht="10.5">
      <c r="A87" s="667"/>
      <c r="B87" s="615"/>
      <c r="C87" s="615"/>
      <c r="D87" s="615"/>
      <c r="E87" s="615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5"/>
      <c r="Q87" s="615"/>
      <c r="R87" s="615"/>
      <c r="S87" s="615"/>
    </row>
    <row r="88" spans="1:19" ht="10.5">
      <c r="A88" s="667"/>
      <c r="B88" s="615"/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  <c r="Q88" s="615"/>
      <c r="R88" s="615"/>
      <c r="S88" s="615"/>
    </row>
    <row r="89" spans="1:19" ht="10.5">
      <c r="A89" s="667"/>
      <c r="B89" s="615"/>
      <c r="C89" s="615"/>
      <c r="D89" s="615"/>
      <c r="E89" s="615"/>
      <c r="F89" s="615"/>
      <c r="G89" s="615"/>
      <c r="H89" s="615"/>
      <c r="I89" s="615"/>
      <c r="J89" s="615"/>
      <c r="K89" s="615"/>
      <c r="L89" s="615"/>
      <c r="M89" s="615"/>
      <c r="N89" s="615"/>
      <c r="O89" s="615"/>
      <c r="P89" s="615"/>
      <c r="Q89" s="615"/>
      <c r="R89" s="615"/>
      <c r="S89" s="615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77.00390625" style="266" customWidth="1"/>
    <col min="2" max="2" width="10.125" style="257" customWidth="1"/>
    <col min="3" max="3" width="10.375" style="257" bestFit="1" customWidth="1"/>
    <col min="4" max="4" width="10.75390625" style="735" customWidth="1"/>
    <col min="5" max="5" width="8.625" style="257" customWidth="1"/>
    <col min="6" max="6" width="10.375" style="257" customWidth="1"/>
    <col min="7" max="7" width="11.375" style="267" customWidth="1"/>
    <col min="8" max="8" width="11.75390625" style="267" customWidth="1"/>
    <col min="9" max="99" width="9.125" style="267" customWidth="1"/>
    <col min="100" max="16384" width="9.125" style="266" customWidth="1"/>
  </cols>
  <sheetData>
    <row r="1" spans="1:6" s="96" customFormat="1" ht="12">
      <c r="A1" s="668" t="s">
        <v>986</v>
      </c>
      <c r="B1" s="176"/>
      <c r="C1" s="49"/>
      <c r="D1" s="669"/>
      <c r="E1" s="49"/>
      <c r="F1" s="49"/>
    </row>
    <row r="2" spans="1:6" s="96" customFormat="1" ht="12">
      <c r="A2" s="112" t="s">
        <v>987</v>
      </c>
      <c r="B2" s="92"/>
      <c r="C2" s="92"/>
      <c r="D2" s="209"/>
      <c r="E2" s="52"/>
      <c r="F2" s="49"/>
    </row>
    <row r="3" spans="1:5" ht="12">
      <c r="A3" s="670"/>
      <c r="B3" s="671"/>
      <c r="C3" s="671"/>
      <c r="D3" s="672"/>
      <c r="E3" s="257" t="s">
        <v>988</v>
      </c>
    </row>
    <row r="4" spans="1:6" ht="15" customHeight="1">
      <c r="A4" s="673"/>
      <c r="B4" s="674" t="s">
        <v>831</v>
      </c>
      <c r="C4" s="675" t="s">
        <v>989</v>
      </c>
      <c r="D4" s="676"/>
      <c r="E4" s="677"/>
      <c r="F4" s="678"/>
    </row>
    <row r="5" spans="1:6" ht="10.5" customHeight="1">
      <c r="A5" s="679" t="s">
        <v>990</v>
      </c>
      <c r="B5" s="680" t="s">
        <v>991</v>
      </c>
      <c r="C5" s="681" t="s">
        <v>992</v>
      </c>
      <c r="D5" s="682" t="s">
        <v>991</v>
      </c>
      <c r="E5" s="683" t="s">
        <v>832</v>
      </c>
      <c r="F5" s="684"/>
    </row>
    <row r="6" spans="1:6" ht="10.5" customHeight="1">
      <c r="A6" s="685"/>
      <c r="B6" s="686" t="s">
        <v>993</v>
      </c>
      <c r="C6" s="687" t="s">
        <v>994</v>
      </c>
      <c r="D6" s="688" t="s">
        <v>993</v>
      </c>
      <c r="E6" s="689" t="s">
        <v>835</v>
      </c>
      <c r="F6" s="690"/>
    </row>
    <row r="7" spans="1:6" ht="12.75" customHeight="1">
      <c r="A7" s="691" t="s">
        <v>995</v>
      </c>
      <c r="B7" s="692"/>
      <c r="D7" s="693"/>
      <c r="E7" s="308"/>
      <c r="F7" s="694" t="s">
        <v>996</v>
      </c>
    </row>
    <row r="8" spans="1:7" ht="12.75" customHeight="1">
      <c r="A8" s="679" t="s">
        <v>997</v>
      </c>
      <c r="B8" s="695">
        <v>721687.8</v>
      </c>
      <c r="C8" s="696"/>
      <c r="D8" s="697">
        <v>410576.6</v>
      </c>
      <c r="E8" s="696"/>
      <c r="F8" s="696"/>
      <c r="G8" s="698"/>
    </row>
    <row r="9" spans="1:7" ht="12.75" customHeight="1">
      <c r="A9" s="679" t="s">
        <v>998</v>
      </c>
      <c r="B9" s="679">
        <v>3485532.6</v>
      </c>
      <c r="C9" s="695">
        <v>4241048.8</v>
      </c>
      <c r="D9" s="699">
        <v>3368042.3</v>
      </c>
      <c r="E9" s="695">
        <f>D9/C9*100</f>
        <v>79.41531585300315</v>
      </c>
      <c r="F9" s="695">
        <f>+D9/B9*100</f>
        <v>96.6292009433508</v>
      </c>
      <c r="G9" s="698"/>
    </row>
    <row r="10" spans="1:7" ht="12.75" customHeight="1">
      <c r="A10" s="679" t="s">
        <v>999</v>
      </c>
      <c r="B10" s="700">
        <v>2797662.6</v>
      </c>
      <c r="C10" s="695">
        <v>4241048.8</v>
      </c>
      <c r="D10" s="699">
        <v>3042006.3</v>
      </c>
      <c r="E10" s="695">
        <f aca="true" t="shared" si="0" ref="E10:E15">D10/C10*100</f>
        <v>71.72768915085344</v>
      </c>
      <c r="F10" s="695">
        <f aca="true" t="shared" si="1" ref="F10:F17">+D10/B10*100</f>
        <v>108.73385160883946</v>
      </c>
      <c r="G10" s="698"/>
    </row>
    <row r="11" spans="1:7" ht="15" customHeight="1">
      <c r="A11" s="679" t="s">
        <v>1000</v>
      </c>
      <c r="B11" s="695">
        <v>2797662.6</v>
      </c>
      <c r="C11" s="695">
        <f>+C12</f>
        <v>4241048.8</v>
      </c>
      <c r="D11" s="699">
        <f>+D12</f>
        <v>3042006.3</v>
      </c>
      <c r="E11" s="695">
        <f t="shared" si="0"/>
        <v>71.72768915085344</v>
      </c>
      <c r="F11" s="695">
        <f t="shared" si="1"/>
        <v>108.73385160883946</v>
      </c>
      <c r="G11" s="698"/>
    </row>
    <row r="12" spans="1:7" ht="15" customHeight="1">
      <c r="A12" s="679" t="s">
        <v>1001</v>
      </c>
      <c r="B12" s="695">
        <f>SUM(B13:B15)</f>
        <v>2797662.6</v>
      </c>
      <c r="C12" s="695">
        <f>C13+C14+C15</f>
        <v>4241048.8</v>
      </c>
      <c r="D12" s="699">
        <f>D13+D14+D15</f>
        <v>3042006.3</v>
      </c>
      <c r="E12" s="695">
        <f t="shared" si="0"/>
        <v>71.72768915085344</v>
      </c>
      <c r="F12" s="695">
        <f t="shared" si="1"/>
        <v>108.73385160883946</v>
      </c>
      <c r="G12" s="698"/>
    </row>
    <row r="13" spans="1:7" ht="15" customHeight="1">
      <c r="A13" s="679" t="s">
        <v>1002</v>
      </c>
      <c r="B13" s="695">
        <v>866287.6</v>
      </c>
      <c r="C13" s="695">
        <v>1088060.3</v>
      </c>
      <c r="D13" s="699">
        <v>1015969.4</v>
      </c>
      <c r="E13" s="695">
        <f t="shared" si="0"/>
        <v>93.37436537294855</v>
      </c>
      <c r="F13" s="695">
        <f t="shared" si="1"/>
        <v>117.27853428815096</v>
      </c>
      <c r="G13" s="698"/>
    </row>
    <row r="14" spans="1:7" ht="15" customHeight="1">
      <c r="A14" s="679" t="s">
        <v>1003</v>
      </c>
      <c r="B14" s="695">
        <v>91956.5</v>
      </c>
      <c r="C14" s="695">
        <v>119675.6</v>
      </c>
      <c r="D14" s="699">
        <v>106773</v>
      </c>
      <c r="E14" s="695">
        <f t="shared" si="0"/>
        <v>89.21868785282881</v>
      </c>
      <c r="F14" s="695">
        <f t="shared" si="1"/>
        <v>116.11250971926943</v>
      </c>
      <c r="G14" s="698"/>
    </row>
    <row r="15" spans="1:8" ht="15" customHeight="1">
      <c r="A15" s="679" t="s">
        <v>1004</v>
      </c>
      <c r="B15" s="695">
        <v>1839418.5</v>
      </c>
      <c r="C15" s="695">
        <f>+G15</f>
        <v>3033312.9</v>
      </c>
      <c r="D15" s="699">
        <f>+H15</f>
        <v>1919263.9</v>
      </c>
      <c r="E15" s="695">
        <f t="shared" si="0"/>
        <v>63.27286248642532</v>
      </c>
      <c r="F15" s="695">
        <f t="shared" si="1"/>
        <v>104.34079574604691</v>
      </c>
      <c r="G15" s="698">
        <f>+C10-C13-C14</f>
        <v>3033312.9</v>
      </c>
      <c r="H15" s="698">
        <f>+D10-D13-D14</f>
        <v>1919263.9</v>
      </c>
    </row>
    <row r="16" spans="1:7" ht="15" customHeight="1">
      <c r="A16" s="679" t="s">
        <v>1005</v>
      </c>
      <c r="B16" s="679"/>
      <c r="C16" s="679"/>
      <c r="D16" s="701"/>
      <c r="E16" s="695"/>
      <c r="F16" s="695"/>
      <c r="G16" s="698"/>
    </row>
    <row r="17" spans="1:7" ht="15" customHeight="1">
      <c r="A17" s="685" t="s">
        <v>1006</v>
      </c>
      <c r="B17" s="695">
        <f>+B8+B9-B10</f>
        <v>1409557.8000000003</v>
      </c>
      <c r="C17" s="679"/>
      <c r="D17" s="699">
        <f>D8+D9-D10</f>
        <v>736612.6000000001</v>
      </c>
      <c r="E17" s="695"/>
      <c r="F17" s="695">
        <f t="shared" si="1"/>
        <v>52.258417498026674</v>
      </c>
      <c r="G17" s="698"/>
    </row>
    <row r="18" spans="1:7" ht="12.75" customHeight="1">
      <c r="A18" s="691" t="s">
        <v>1007</v>
      </c>
      <c r="B18" s="691"/>
      <c r="C18" s="702"/>
      <c r="D18" s="703"/>
      <c r="E18" s="702"/>
      <c r="F18" s="702"/>
      <c r="G18" s="698"/>
    </row>
    <row r="19" spans="1:7" ht="14.25" customHeight="1">
      <c r="A19" s="679" t="s">
        <v>997</v>
      </c>
      <c r="B19" s="704">
        <v>2</v>
      </c>
      <c r="C19" s="696"/>
      <c r="D19" s="697"/>
      <c r="E19" s="696"/>
      <c r="F19" s="696"/>
      <c r="G19" s="698"/>
    </row>
    <row r="20" spans="1:7" ht="14.25" customHeight="1">
      <c r="A20" s="679" t="s">
        <v>1008</v>
      </c>
      <c r="B20" s="700">
        <v>5376685.1</v>
      </c>
      <c r="C20" s="695">
        <v>4959067.5</v>
      </c>
      <c r="D20" s="699">
        <v>5670106.1</v>
      </c>
      <c r="E20" s="695">
        <f>D20/C20*100</f>
        <v>114.33815127541618</v>
      </c>
      <c r="F20" s="695">
        <f aca="true" t="shared" si="2" ref="F20:F26">+D20/B20*100</f>
        <v>105.45728445208739</v>
      </c>
      <c r="G20" s="698"/>
    </row>
    <row r="21" spans="1:7" ht="14.25" customHeight="1">
      <c r="A21" s="679" t="s">
        <v>999</v>
      </c>
      <c r="B21" s="700">
        <v>4699296</v>
      </c>
      <c r="C21" s="695">
        <v>4959084.3</v>
      </c>
      <c r="D21" s="705">
        <v>4040385.5</v>
      </c>
      <c r="E21" s="695">
        <f aca="true" t="shared" si="3" ref="E21:E26">D21/C21*100</f>
        <v>81.47442663961168</v>
      </c>
      <c r="F21" s="695">
        <f t="shared" si="2"/>
        <v>85.9785274219798</v>
      </c>
      <c r="G21" s="698"/>
    </row>
    <row r="22" spans="1:7" ht="14.25" customHeight="1">
      <c r="A22" s="679" t="s">
        <v>1000</v>
      </c>
      <c r="B22" s="700">
        <v>4699296</v>
      </c>
      <c r="C22" s="695">
        <f>+C23</f>
        <v>4959084.3</v>
      </c>
      <c r="D22" s="699">
        <f>+D23</f>
        <v>4040385.5</v>
      </c>
      <c r="E22" s="695">
        <f t="shared" si="3"/>
        <v>81.47442663961168</v>
      </c>
      <c r="F22" s="695">
        <f t="shared" si="2"/>
        <v>85.9785274219798</v>
      </c>
      <c r="G22" s="698"/>
    </row>
    <row r="23" spans="1:8" ht="14.25" customHeight="1">
      <c r="A23" s="679" t="s">
        <v>1009</v>
      </c>
      <c r="B23" s="695">
        <f>SUM(B24:B26)</f>
        <v>4699296</v>
      </c>
      <c r="C23" s="695">
        <f>C24+C25+C26</f>
        <v>4959084.3</v>
      </c>
      <c r="D23" s="699">
        <f>D24+D25+D26</f>
        <v>4040385.5</v>
      </c>
      <c r="E23" s="695">
        <f t="shared" si="3"/>
        <v>81.47442663961168</v>
      </c>
      <c r="F23" s="695">
        <f t="shared" si="2"/>
        <v>85.9785274219798</v>
      </c>
      <c r="G23" s="698">
        <f>+C21-C24-C25</f>
        <v>1295726.5</v>
      </c>
      <c r="H23" s="698">
        <f>+D21-D24-D25</f>
        <v>926009.2999999998</v>
      </c>
    </row>
    <row r="24" spans="1:7" ht="14.25" customHeight="1">
      <c r="A24" s="679" t="s">
        <v>1010</v>
      </c>
      <c r="B24" s="706">
        <v>2262457.6</v>
      </c>
      <c r="C24" s="695">
        <v>3300320.9</v>
      </c>
      <c r="D24" s="699">
        <v>2814072.7</v>
      </c>
      <c r="E24" s="695">
        <f t="shared" si="3"/>
        <v>85.26663876836948</v>
      </c>
      <c r="F24" s="695">
        <f t="shared" si="2"/>
        <v>124.38123481297507</v>
      </c>
      <c r="G24" s="698"/>
    </row>
    <row r="25" spans="1:7" ht="14.25" customHeight="1">
      <c r="A25" s="679" t="s">
        <v>1011</v>
      </c>
      <c r="B25" s="700">
        <v>248052.6</v>
      </c>
      <c r="C25" s="695">
        <v>363036.9</v>
      </c>
      <c r="D25" s="699">
        <v>300303.5</v>
      </c>
      <c r="E25" s="695">
        <f t="shared" si="3"/>
        <v>82.7198282047913</v>
      </c>
      <c r="F25" s="695">
        <f t="shared" si="2"/>
        <v>121.064443589787</v>
      </c>
      <c r="G25" s="698"/>
    </row>
    <row r="26" spans="1:7" ht="14.25" customHeight="1">
      <c r="A26" s="679" t="s">
        <v>1004</v>
      </c>
      <c r="B26" s="700">
        <v>2188785.8</v>
      </c>
      <c r="C26" s="695">
        <f>+G23</f>
        <v>1295726.5</v>
      </c>
      <c r="D26" s="699">
        <f>+H23</f>
        <v>926009.2999999998</v>
      </c>
      <c r="E26" s="695">
        <f t="shared" si="3"/>
        <v>71.46641671679942</v>
      </c>
      <c r="F26" s="695">
        <f t="shared" si="2"/>
        <v>42.30698590972218</v>
      </c>
      <c r="G26" s="698"/>
    </row>
    <row r="27" spans="1:7" ht="17.25" customHeight="1">
      <c r="A27" s="679" t="s">
        <v>1012</v>
      </c>
      <c r="B27" s="679"/>
      <c r="C27" s="679"/>
      <c r="D27" s="701"/>
      <c r="E27" s="695"/>
      <c r="F27" s="695"/>
      <c r="G27" s="698"/>
    </row>
    <row r="28" spans="1:7" ht="14.25" customHeight="1">
      <c r="A28" s="679" t="s">
        <v>1013</v>
      </c>
      <c r="B28" s="695">
        <f>+B19+B20-B21</f>
        <v>677391.0999999996</v>
      </c>
      <c r="C28" s="679"/>
      <c r="D28" s="699">
        <f>D19+D20-D21</f>
        <v>1629720.5999999996</v>
      </c>
      <c r="E28" s="695"/>
      <c r="F28" s="695">
        <f>+D28/B28*100</f>
        <v>240.58783766128613</v>
      </c>
      <c r="G28" s="698"/>
    </row>
    <row r="29" spans="1:7" ht="11.25" customHeight="1">
      <c r="A29" s="707" t="s">
        <v>1014</v>
      </c>
      <c r="B29" s="691"/>
      <c r="C29" s="702"/>
      <c r="D29" s="703"/>
      <c r="E29" s="702"/>
      <c r="F29" s="702"/>
      <c r="G29" s="698"/>
    </row>
    <row r="30" spans="1:7" ht="14.25" customHeight="1">
      <c r="A30" s="679" t="s">
        <v>997</v>
      </c>
      <c r="B30" s="695"/>
      <c r="C30" s="696"/>
      <c r="D30" s="697"/>
      <c r="E30" s="696"/>
      <c r="F30" s="696"/>
      <c r="G30" s="698"/>
    </row>
    <row r="31" spans="1:7" ht="14.25" customHeight="1">
      <c r="A31" s="679" t="s">
        <v>1008</v>
      </c>
      <c r="B31" s="695">
        <v>803427</v>
      </c>
      <c r="C31" s="695">
        <v>903839.4</v>
      </c>
      <c r="D31" s="699">
        <v>1043790.3</v>
      </c>
      <c r="E31" s="695"/>
      <c r="F31" s="695">
        <f aca="true" t="shared" si="4" ref="F31:F39">+D31/B31*100</f>
        <v>129.91725446120185</v>
      </c>
      <c r="G31" s="698"/>
    </row>
    <row r="32" spans="1:7" ht="12" customHeight="1">
      <c r="A32" s="679" t="s">
        <v>999</v>
      </c>
      <c r="B32" s="700">
        <v>735097.9</v>
      </c>
      <c r="C32" s="695">
        <v>903839.4</v>
      </c>
      <c r="D32" s="705">
        <v>733393.4</v>
      </c>
      <c r="E32" s="695"/>
      <c r="F32" s="695">
        <f t="shared" si="4"/>
        <v>99.76812612306469</v>
      </c>
      <c r="G32" s="698"/>
    </row>
    <row r="33" spans="1:7" ht="12" customHeight="1">
      <c r="A33" s="679" t="s">
        <v>1015</v>
      </c>
      <c r="B33" s="695">
        <v>735097.9</v>
      </c>
      <c r="C33" s="695">
        <f>+C32</f>
        <v>903839.4</v>
      </c>
      <c r="D33" s="699">
        <f>+D32</f>
        <v>733393.4</v>
      </c>
      <c r="E33" s="695"/>
      <c r="F33" s="695">
        <f t="shared" si="4"/>
        <v>99.76812612306469</v>
      </c>
      <c r="G33" s="698"/>
    </row>
    <row r="34" spans="1:7" ht="12.75" customHeight="1">
      <c r="A34" s="679" t="s">
        <v>1009</v>
      </c>
      <c r="B34" s="700">
        <f>SUM(B35:B37)</f>
        <v>735097.8999999999</v>
      </c>
      <c r="C34" s="700">
        <f>C35+C36+C37</f>
        <v>903839.4000000001</v>
      </c>
      <c r="D34" s="705">
        <f>D35+D36+D37</f>
        <v>733393.4</v>
      </c>
      <c r="E34" s="695"/>
      <c r="F34" s="695">
        <f t="shared" si="4"/>
        <v>99.76812612306472</v>
      </c>
      <c r="G34" s="698"/>
    </row>
    <row r="35" spans="1:7" ht="15.75" customHeight="1">
      <c r="A35" s="679" t="s">
        <v>1010</v>
      </c>
      <c r="B35" s="695">
        <v>513740.6</v>
      </c>
      <c r="C35" s="695">
        <v>624149.2</v>
      </c>
      <c r="D35" s="699">
        <v>605787.4</v>
      </c>
      <c r="E35" s="695"/>
      <c r="F35" s="695">
        <f t="shared" si="4"/>
        <v>117.91697989218683</v>
      </c>
      <c r="G35" s="698"/>
    </row>
    <row r="36" spans="1:7" ht="15.75" customHeight="1">
      <c r="A36" s="679" t="s">
        <v>1011</v>
      </c>
      <c r="B36" s="695">
        <v>56515.5</v>
      </c>
      <c r="C36" s="695">
        <v>68656.8</v>
      </c>
      <c r="D36" s="699">
        <v>65864.5</v>
      </c>
      <c r="E36" s="695"/>
      <c r="F36" s="695">
        <f t="shared" si="4"/>
        <v>116.5423644840796</v>
      </c>
      <c r="G36" s="698"/>
    </row>
    <row r="37" spans="1:7" ht="15.75" customHeight="1">
      <c r="A37" s="679" t="s">
        <v>1004</v>
      </c>
      <c r="B37" s="695">
        <v>164841.8</v>
      </c>
      <c r="C37" s="708">
        <f>+C32-C35-C36</f>
        <v>211033.40000000008</v>
      </c>
      <c r="D37" s="709">
        <f>+D32-D35-D36</f>
        <v>61741.5</v>
      </c>
      <c r="E37" s="695"/>
      <c r="F37" s="695">
        <f t="shared" si="4"/>
        <v>37.45500231130697</v>
      </c>
      <c r="G37" s="698"/>
    </row>
    <row r="38" spans="1:7" ht="12" customHeight="1">
      <c r="A38" s="267" t="s">
        <v>1012</v>
      </c>
      <c r="B38" s="710"/>
      <c r="C38" s="267"/>
      <c r="D38" s="699"/>
      <c r="E38" s="695"/>
      <c r="F38" s="695"/>
      <c r="G38" s="698"/>
    </row>
    <row r="39" spans="1:7" ht="12" customHeight="1">
      <c r="A39" s="679" t="s">
        <v>1013</v>
      </c>
      <c r="B39" s="695">
        <f>+B30+B31-B32</f>
        <v>68329.09999999998</v>
      </c>
      <c r="C39" s="679"/>
      <c r="D39" s="699">
        <f>D30+D31-D32</f>
        <v>310396.9</v>
      </c>
      <c r="E39" s="695"/>
      <c r="F39" s="695">
        <f t="shared" si="4"/>
        <v>454.2675082797814</v>
      </c>
      <c r="G39" s="698"/>
    </row>
    <row r="40" spans="1:7" ht="12" customHeight="1">
      <c r="A40" s="679" t="s">
        <v>1016</v>
      </c>
      <c r="B40" s="679"/>
      <c r="C40" s="679"/>
      <c r="D40" s="701"/>
      <c r="E40" s="679"/>
      <c r="F40" s="679"/>
      <c r="G40" s="698"/>
    </row>
    <row r="41" spans="1:7" ht="13.5" customHeight="1">
      <c r="A41" s="685" t="s">
        <v>1017</v>
      </c>
      <c r="B41" s="685"/>
      <c r="C41" s="685"/>
      <c r="D41" s="711"/>
      <c r="E41" s="685"/>
      <c r="F41" s="685"/>
      <c r="G41" s="698"/>
    </row>
    <row r="42" spans="1:7" ht="14.25" customHeight="1">
      <c r="A42" s="707" t="s">
        <v>1018</v>
      </c>
      <c r="B42" s="707"/>
      <c r="C42" s="702"/>
      <c r="D42" s="703"/>
      <c r="E42" s="702"/>
      <c r="F42" s="702"/>
      <c r="G42" s="698"/>
    </row>
    <row r="43" spans="1:7" ht="12" customHeight="1">
      <c r="A43" s="305" t="s">
        <v>997</v>
      </c>
      <c r="B43" s="712"/>
      <c r="C43" s="713"/>
      <c r="D43" s="714"/>
      <c r="E43" s="713"/>
      <c r="F43" s="713"/>
      <c r="G43" s="698"/>
    </row>
    <row r="44" spans="1:7" ht="12" customHeight="1">
      <c r="A44" s="305" t="s">
        <v>1008</v>
      </c>
      <c r="B44" s="712">
        <v>47110.2</v>
      </c>
      <c r="C44" s="712">
        <v>42004.2</v>
      </c>
      <c r="D44" s="715">
        <v>45099.6</v>
      </c>
      <c r="E44" s="712">
        <f>D44/C44*100</f>
        <v>107.36926307369264</v>
      </c>
      <c r="F44" s="695">
        <f aca="true" t="shared" si="5" ref="F44:F52">+D44/B44*100</f>
        <v>95.7321344422227</v>
      </c>
      <c r="G44" s="698"/>
    </row>
    <row r="45" spans="1:7" ht="12" customHeight="1">
      <c r="A45" s="305" t="s">
        <v>999</v>
      </c>
      <c r="B45" s="716">
        <v>39155.7</v>
      </c>
      <c r="C45" s="712">
        <v>42004.2</v>
      </c>
      <c r="D45" s="717">
        <v>28714.5</v>
      </c>
      <c r="E45" s="712">
        <f aca="true" t="shared" si="6" ref="E45:E50">D45/C45*100</f>
        <v>68.36102104075307</v>
      </c>
      <c r="F45" s="695">
        <f t="shared" si="5"/>
        <v>73.33415058343996</v>
      </c>
      <c r="G45" s="698"/>
    </row>
    <row r="46" spans="1:7" ht="12" customHeight="1">
      <c r="A46" s="305" t="s">
        <v>1015</v>
      </c>
      <c r="B46" s="712">
        <v>39155.7</v>
      </c>
      <c r="C46" s="712">
        <v>42004.2</v>
      </c>
      <c r="D46" s="699">
        <v>28714.5</v>
      </c>
      <c r="E46" s="712">
        <f t="shared" si="6"/>
        <v>68.36102104075307</v>
      </c>
      <c r="F46" s="695">
        <f t="shared" si="5"/>
        <v>73.33415058343996</v>
      </c>
      <c r="G46" s="698"/>
    </row>
    <row r="47" spans="1:7" ht="12" customHeight="1">
      <c r="A47" s="305" t="s">
        <v>1009</v>
      </c>
      <c r="B47" s="695">
        <f>SUM(B48:B50)</f>
        <v>39155.7</v>
      </c>
      <c r="C47" s="695">
        <f>C48+C49+C50</f>
        <v>42004.2</v>
      </c>
      <c r="D47" s="699">
        <f>D48+D49+D50</f>
        <v>28714.5</v>
      </c>
      <c r="E47" s="712">
        <f t="shared" si="6"/>
        <v>68.36102104075307</v>
      </c>
      <c r="F47" s="695">
        <f t="shared" si="5"/>
        <v>73.33415058343996</v>
      </c>
      <c r="G47" s="698"/>
    </row>
    <row r="48" spans="1:7" ht="12" customHeight="1">
      <c r="A48" s="305" t="s">
        <v>1010</v>
      </c>
      <c r="B48" s="712">
        <v>23279.3</v>
      </c>
      <c r="C48" s="695">
        <v>26123.6</v>
      </c>
      <c r="D48" s="699">
        <v>25869</v>
      </c>
      <c r="E48" s="712">
        <f t="shared" si="6"/>
        <v>99.02540231821037</v>
      </c>
      <c r="F48" s="695">
        <f t="shared" si="5"/>
        <v>111.12447539230132</v>
      </c>
      <c r="G48" s="698"/>
    </row>
    <row r="49" spans="1:7" ht="12" customHeight="1">
      <c r="A49" s="305" t="s">
        <v>1011</v>
      </c>
      <c r="B49" s="712">
        <v>2595</v>
      </c>
      <c r="C49" s="695">
        <v>2873.4</v>
      </c>
      <c r="D49" s="699">
        <v>2845.5</v>
      </c>
      <c r="E49" s="712">
        <f t="shared" si="6"/>
        <v>99.0290248486114</v>
      </c>
      <c r="F49" s="695">
        <f t="shared" si="5"/>
        <v>109.65317919075144</v>
      </c>
      <c r="G49" s="698"/>
    </row>
    <row r="50" spans="1:8" ht="12" customHeight="1">
      <c r="A50" s="305" t="s">
        <v>1004</v>
      </c>
      <c r="B50" s="305">
        <v>13281.4</v>
      </c>
      <c r="C50" s="695">
        <f>+G50</f>
        <v>13007.199999999999</v>
      </c>
      <c r="D50" s="699">
        <f>+H50</f>
        <v>0</v>
      </c>
      <c r="E50" s="712">
        <f t="shared" si="6"/>
        <v>0</v>
      </c>
      <c r="F50" s="695">
        <f t="shared" si="5"/>
        <v>0</v>
      </c>
      <c r="G50" s="698">
        <f>+C46-C48-C49</f>
        <v>13007.199999999999</v>
      </c>
      <c r="H50" s="698">
        <f>+D46-D48-D49</f>
        <v>0</v>
      </c>
    </row>
    <row r="51" spans="1:7" ht="10.5" customHeight="1">
      <c r="A51" s="305" t="s">
        <v>1012</v>
      </c>
      <c r="B51" s="305"/>
      <c r="C51" s="695"/>
      <c r="D51" s="699"/>
      <c r="E51" s="712"/>
      <c r="F51" s="695"/>
      <c r="G51" s="698"/>
    </row>
    <row r="52" spans="1:7" ht="10.5" customHeight="1">
      <c r="A52" s="305" t="s">
        <v>1013</v>
      </c>
      <c r="B52" s="695">
        <f>+B43+B44-B45</f>
        <v>7954.5</v>
      </c>
      <c r="C52" s="679"/>
      <c r="D52" s="699">
        <f>D43+D44-D45</f>
        <v>16385.1</v>
      </c>
      <c r="E52" s="712"/>
      <c r="F52" s="695">
        <f t="shared" si="5"/>
        <v>205.98529134452198</v>
      </c>
      <c r="G52" s="698"/>
    </row>
    <row r="53" spans="1:7" ht="17.25" customHeight="1">
      <c r="A53" s="718" t="s">
        <v>1019</v>
      </c>
      <c r="B53" s="707"/>
      <c r="C53" s="702"/>
      <c r="D53" s="703"/>
      <c r="E53" s="702"/>
      <c r="F53" s="702"/>
      <c r="G53" s="698"/>
    </row>
    <row r="54" spans="1:7" ht="13.5" customHeight="1">
      <c r="A54" s="305" t="s">
        <v>997</v>
      </c>
      <c r="B54" s="266">
        <v>0.02</v>
      </c>
      <c r="C54" s="713"/>
      <c r="D54" s="714"/>
      <c r="E54" s="713"/>
      <c r="F54" s="712"/>
      <c r="G54" s="698"/>
    </row>
    <row r="55" spans="1:7" ht="13.5" customHeight="1">
      <c r="A55" s="305" t="s">
        <v>1008</v>
      </c>
      <c r="B55" s="719">
        <v>26432.2</v>
      </c>
      <c r="C55" s="712">
        <v>28812.8</v>
      </c>
      <c r="D55" s="715">
        <v>32322.2</v>
      </c>
      <c r="E55" s="712">
        <f aca="true" t="shared" si="7" ref="E55:E61">D55/C55*100</f>
        <v>112.18000333185252</v>
      </c>
      <c r="F55" s="695">
        <f aca="true" t="shared" si="8" ref="F55:F61">+D55/B55*100</f>
        <v>122.28342703218044</v>
      </c>
      <c r="G55" s="698"/>
    </row>
    <row r="56" spans="1:7" ht="13.5" customHeight="1">
      <c r="A56" s="305" t="s">
        <v>999</v>
      </c>
      <c r="B56" s="719">
        <v>21147</v>
      </c>
      <c r="C56" s="712">
        <v>28812.8</v>
      </c>
      <c r="D56" s="717">
        <v>27929.3</v>
      </c>
      <c r="E56" s="712">
        <f t="shared" si="7"/>
        <v>96.93365448689471</v>
      </c>
      <c r="F56" s="695">
        <f t="shared" si="8"/>
        <v>132.07216153591526</v>
      </c>
      <c r="G56" s="698"/>
    </row>
    <row r="57" spans="1:7" ht="13.5" customHeight="1">
      <c r="A57" s="305" t="s">
        <v>1015</v>
      </c>
      <c r="B57" s="719">
        <v>21147</v>
      </c>
      <c r="C57" s="712">
        <f>+C56</f>
        <v>28812.8</v>
      </c>
      <c r="D57" s="715">
        <f>+D56</f>
        <v>27929.3</v>
      </c>
      <c r="E57" s="712">
        <f t="shared" si="7"/>
        <v>96.93365448689471</v>
      </c>
      <c r="F57" s="695">
        <f t="shared" si="8"/>
        <v>132.07216153591526</v>
      </c>
      <c r="G57" s="698"/>
    </row>
    <row r="58" spans="1:7" ht="15" customHeight="1">
      <c r="A58" s="305" t="s">
        <v>1009</v>
      </c>
      <c r="B58" s="695">
        <f>SUM(B59:B61)</f>
        <v>21147</v>
      </c>
      <c r="C58" s="695">
        <f>+C59+C60+C61</f>
        <v>28812.799999999996</v>
      </c>
      <c r="D58" s="699">
        <f>+D59+D60+D61</f>
        <v>27929.3</v>
      </c>
      <c r="E58" s="712">
        <f t="shared" si="7"/>
        <v>96.93365448689472</v>
      </c>
      <c r="F58" s="695">
        <f t="shared" si="8"/>
        <v>132.07216153591526</v>
      </c>
      <c r="G58" s="698"/>
    </row>
    <row r="59" spans="1:7" ht="15" customHeight="1">
      <c r="A59" s="305" t="s">
        <v>1010</v>
      </c>
      <c r="B59" s="266">
        <v>15224.1</v>
      </c>
      <c r="C59" s="695">
        <v>18742.6</v>
      </c>
      <c r="D59" s="699">
        <v>18090.7</v>
      </c>
      <c r="E59" s="712">
        <f t="shared" si="7"/>
        <v>96.52182728116698</v>
      </c>
      <c r="F59" s="695">
        <f t="shared" si="8"/>
        <v>118.82935608673091</v>
      </c>
      <c r="G59" s="698"/>
    </row>
    <row r="60" spans="1:7" ht="15" customHeight="1">
      <c r="A60" s="305" t="s">
        <v>1011</v>
      </c>
      <c r="B60" s="266">
        <v>1544.1</v>
      </c>
      <c r="C60" s="695">
        <v>2061.6</v>
      </c>
      <c r="D60" s="699">
        <v>2027.7</v>
      </c>
      <c r="E60" s="712">
        <f t="shared" si="7"/>
        <v>98.35564610011642</v>
      </c>
      <c r="F60" s="695">
        <f t="shared" si="8"/>
        <v>131.31921507674375</v>
      </c>
      <c r="G60" s="698"/>
    </row>
    <row r="61" spans="1:8" ht="15" customHeight="1">
      <c r="A61" s="302" t="s">
        <v>1004</v>
      </c>
      <c r="B61" s="266">
        <v>4378.8</v>
      </c>
      <c r="C61" s="695">
        <f>+C57-C59-C60</f>
        <v>8008.6</v>
      </c>
      <c r="D61" s="699">
        <f>+D57-D59-D60</f>
        <v>7810.899999999999</v>
      </c>
      <c r="E61" s="712">
        <f t="shared" si="7"/>
        <v>97.53140374097843</v>
      </c>
      <c r="F61" s="695">
        <f t="shared" si="8"/>
        <v>178.3799214396638</v>
      </c>
      <c r="G61" s="698"/>
      <c r="H61" s="698"/>
    </row>
    <row r="62" spans="1:7" ht="10.5" customHeight="1">
      <c r="A62" s="303" t="s">
        <v>1012</v>
      </c>
      <c r="B62" s="303"/>
      <c r="C62" s="706"/>
      <c r="D62" s="701"/>
      <c r="E62" s="720"/>
      <c r="F62" s="712"/>
      <c r="G62" s="698"/>
    </row>
    <row r="63" spans="1:7" ht="13.5" customHeight="1">
      <c r="A63" s="303" t="s">
        <v>1013</v>
      </c>
      <c r="B63" s="695">
        <f>+B54+B55-B56</f>
        <v>5285.220000000001</v>
      </c>
      <c r="C63" s="679"/>
      <c r="D63" s="699">
        <f>+D54+D55-D56</f>
        <v>4392.9000000000015</v>
      </c>
      <c r="E63" s="679"/>
      <c r="F63" s="695">
        <f>+D63/B63*100</f>
        <v>83.1166914527683</v>
      </c>
      <c r="G63" s="698"/>
    </row>
    <row r="64" spans="1:8" ht="13.5" customHeight="1">
      <c r="A64" s="718" t="s">
        <v>1020</v>
      </c>
      <c r="B64" s="721"/>
      <c r="C64" s="722"/>
      <c r="D64" s="723"/>
      <c r="E64" s="722"/>
      <c r="F64" s="722"/>
      <c r="G64" s="698"/>
      <c r="H64" s="698"/>
    </row>
    <row r="65" spans="1:11" ht="13.5" customHeight="1">
      <c r="A65" s="303" t="s">
        <v>997</v>
      </c>
      <c r="B65" s="724">
        <f>+B8+B19+B30+B43+B54</f>
        <v>721689.8200000001</v>
      </c>
      <c r="C65" s="724"/>
      <c r="D65" s="725">
        <f>+D8+D19+D30+D43+D54</f>
        <v>410576.6</v>
      </c>
      <c r="E65" s="712"/>
      <c r="F65" s="695">
        <f aca="true" t="shared" si="9" ref="F65:F74">+D65/B65*100</f>
        <v>56.89100616661046</v>
      </c>
      <c r="G65" s="698"/>
      <c r="H65" s="698"/>
      <c r="I65" s="726"/>
      <c r="J65" s="698"/>
      <c r="K65" s="698"/>
    </row>
    <row r="66" spans="1:11" ht="17.25" customHeight="1">
      <c r="A66" s="303" t="s">
        <v>1008</v>
      </c>
      <c r="B66" s="724">
        <f aca="true" t="shared" si="10" ref="B66:D74">+B9+B20+B31+B44+B55</f>
        <v>9739187.099999998</v>
      </c>
      <c r="C66" s="724">
        <f t="shared" si="10"/>
        <v>10174772.700000001</v>
      </c>
      <c r="D66" s="725">
        <f t="shared" si="10"/>
        <v>10159360.499999998</v>
      </c>
      <c r="E66" s="712">
        <f aca="true" t="shared" si="11" ref="E66:E72">D66/C66*100</f>
        <v>99.84852536312675</v>
      </c>
      <c r="F66" s="695">
        <f t="shared" si="9"/>
        <v>104.31425534478129</v>
      </c>
      <c r="G66" s="698"/>
      <c r="H66" s="698"/>
      <c r="I66" s="726"/>
      <c r="J66" s="698"/>
      <c r="K66" s="698"/>
    </row>
    <row r="67" spans="1:11" ht="17.25" customHeight="1">
      <c r="A67" s="303" t="s">
        <v>999</v>
      </c>
      <c r="B67" s="724">
        <f t="shared" si="10"/>
        <v>8292359.2</v>
      </c>
      <c r="C67" s="724">
        <f t="shared" si="10"/>
        <v>10174789.5</v>
      </c>
      <c r="D67" s="725">
        <f t="shared" si="10"/>
        <v>7872429</v>
      </c>
      <c r="E67" s="712">
        <f t="shared" si="11"/>
        <v>77.37191024934718</v>
      </c>
      <c r="F67" s="695">
        <f t="shared" si="9"/>
        <v>94.93593813446962</v>
      </c>
      <c r="G67" s="698"/>
      <c r="H67" s="698"/>
      <c r="I67" s="698"/>
      <c r="J67" s="698"/>
      <c r="K67" s="698"/>
    </row>
    <row r="68" spans="1:11" ht="17.25" customHeight="1">
      <c r="A68" s="303" t="s">
        <v>1015</v>
      </c>
      <c r="B68" s="724">
        <f t="shared" si="10"/>
        <v>8292359.2</v>
      </c>
      <c r="C68" s="724">
        <f t="shared" si="10"/>
        <v>10174789.5</v>
      </c>
      <c r="D68" s="725">
        <f t="shared" si="10"/>
        <v>7872429</v>
      </c>
      <c r="E68" s="712">
        <f t="shared" si="11"/>
        <v>77.37191024934718</v>
      </c>
      <c r="F68" s="695">
        <f t="shared" si="9"/>
        <v>94.93593813446962</v>
      </c>
      <c r="G68" s="698"/>
      <c r="H68" s="698"/>
      <c r="I68" s="698"/>
      <c r="J68" s="698"/>
      <c r="K68" s="698"/>
    </row>
    <row r="69" spans="1:11" ht="17.25" customHeight="1">
      <c r="A69" s="303" t="s">
        <v>1009</v>
      </c>
      <c r="B69" s="724">
        <f t="shared" si="10"/>
        <v>8292359.2</v>
      </c>
      <c r="C69" s="724">
        <f t="shared" si="10"/>
        <v>10174789.5</v>
      </c>
      <c r="D69" s="725">
        <f t="shared" si="10"/>
        <v>7872429</v>
      </c>
      <c r="E69" s="712">
        <f t="shared" si="11"/>
        <v>77.37191024934718</v>
      </c>
      <c r="F69" s="695">
        <f t="shared" si="9"/>
        <v>94.93593813446962</v>
      </c>
      <c r="G69" s="698"/>
      <c r="H69" s="698"/>
      <c r="I69" s="698"/>
      <c r="J69" s="698"/>
      <c r="K69" s="698"/>
    </row>
    <row r="70" spans="1:11" ht="17.25" customHeight="1">
      <c r="A70" s="303" t="s">
        <v>1010</v>
      </c>
      <c r="B70" s="724">
        <f t="shared" si="10"/>
        <v>3680989.2</v>
      </c>
      <c r="C70" s="724">
        <f t="shared" si="10"/>
        <v>5057396.6</v>
      </c>
      <c r="D70" s="725">
        <f t="shared" si="10"/>
        <v>4479789.2</v>
      </c>
      <c r="E70" s="712">
        <f t="shared" si="11"/>
        <v>88.57895779816835</v>
      </c>
      <c r="F70" s="695">
        <f t="shared" si="9"/>
        <v>121.70068849971089</v>
      </c>
      <c r="G70" s="698"/>
      <c r="H70" s="698"/>
      <c r="I70" s="698"/>
      <c r="J70" s="698"/>
      <c r="K70" s="698"/>
    </row>
    <row r="71" spans="1:11" ht="17.25" customHeight="1">
      <c r="A71" s="303" t="s">
        <v>1011</v>
      </c>
      <c r="B71" s="724">
        <f t="shared" si="10"/>
        <v>400663.69999999995</v>
      </c>
      <c r="C71" s="724">
        <f t="shared" si="10"/>
        <v>556304.3</v>
      </c>
      <c r="D71" s="725">
        <f t="shared" si="10"/>
        <v>477814.2</v>
      </c>
      <c r="E71" s="712">
        <f t="shared" si="11"/>
        <v>85.89079753652811</v>
      </c>
      <c r="F71" s="695">
        <f t="shared" si="9"/>
        <v>119.25567502122105</v>
      </c>
      <c r="G71" s="698"/>
      <c r="H71" s="698"/>
      <c r="I71" s="698"/>
      <c r="J71" s="698"/>
      <c r="K71" s="698"/>
    </row>
    <row r="72" spans="1:11" ht="17.25" customHeight="1">
      <c r="A72" s="303" t="s">
        <v>1004</v>
      </c>
      <c r="B72" s="724">
        <f t="shared" si="10"/>
        <v>4210706.3</v>
      </c>
      <c r="C72" s="724">
        <f t="shared" si="10"/>
        <v>4561088.600000001</v>
      </c>
      <c r="D72" s="725">
        <f t="shared" si="10"/>
        <v>2914825.5999999996</v>
      </c>
      <c r="E72" s="712">
        <f t="shared" si="11"/>
        <v>63.9063577936197</v>
      </c>
      <c r="F72" s="695">
        <f t="shared" si="9"/>
        <v>69.22414892722392</v>
      </c>
      <c r="G72" s="698"/>
      <c r="H72" s="698"/>
      <c r="I72" s="698"/>
      <c r="J72" s="698"/>
      <c r="K72" s="698"/>
    </row>
    <row r="73" spans="1:11" ht="17.25" customHeight="1">
      <c r="A73" s="303" t="s">
        <v>1012</v>
      </c>
      <c r="B73" s="724"/>
      <c r="C73" s="724"/>
      <c r="D73" s="725"/>
      <c r="E73" s="712"/>
      <c r="F73" s="695"/>
      <c r="G73" s="698"/>
      <c r="H73" s="698"/>
      <c r="J73" s="698"/>
      <c r="K73" s="698"/>
    </row>
    <row r="74" spans="1:11" ht="13.5" customHeight="1">
      <c r="A74" s="303" t="s">
        <v>1013</v>
      </c>
      <c r="B74" s="724">
        <f t="shared" si="10"/>
        <v>2168517.72</v>
      </c>
      <c r="C74" s="724"/>
      <c r="D74" s="725">
        <f t="shared" si="10"/>
        <v>2697508.0999999996</v>
      </c>
      <c r="E74" s="712"/>
      <c r="F74" s="695">
        <f t="shared" si="9"/>
        <v>124.39409994768221</v>
      </c>
      <c r="G74" s="698"/>
      <c r="H74" s="698"/>
      <c r="I74" s="698"/>
      <c r="J74" s="698"/>
      <c r="K74" s="698"/>
    </row>
    <row r="75" spans="1:99" s="257" customFormat="1" ht="10.5" customHeight="1">
      <c r="A75" s="54" t="s">
        <v>1016</v>
      </c>
      <c r="B75" s="724"/>
      <c r="C75" s="724"/>
      <c r="D75" s="725"/>
      <c r="E75" s="727"/>
      <c r="F75" s="727"/>
      <c r="G75" s="261"/>
      <c r="H75" s="261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</row>
    <row r="76" spans="1:99" s="257" customFormat="1" ht="10.5" customHeight="1">
      <c r="A76" s="100" t="s">
        <v>1017</v>
      </c>
      <c r="B76" s="728"/>
      <c r="C76" s="728"/>
      <c r="D76" s="729"/>
      <c r="E76" s="730"/>
      <c r="F76" s="730"/>
      <c r="G76" s="261"/>
      <c r="H76" s="261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0"/>
    </row>
    <row r="77" spans="1:8" ht="12">
      <c r="A77" s="96" t="s">
        <v>1021</v>
      </c>
      <c r="B77" s="76"/>
      <c r="C77" s="49"/>
      <c r="D77" s="669"/>
      <c r="E77" s="49"/>
      <c r="F77" s="49"/>
      <c r="G77" s="698"/>
      <c r="H77" s="698"/>
    </row>
    <row r="78" spans="1:6" ht="12">
      <c r="A78" s="731" t="s">
        <v>1022</v>
      </c>
      <c r="B78" s="732"/>
      <c r="C78" s="76"/>
      <c r="D78" s="733"/>
      <c r="E78" s="49"/>
      <c r="F78" s="49"/>
    </row>
    <row r="79" spans="1:4" ht="12">
      <c r="A79" s="96"/>
      <c r="B79" s="49"/>
      <c r="D79" s="734"/>
    </row>
    <row r="80" spans="1:2" ht="12">
      <c r="A80" s="201"/>
      <c r="B80" s="205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32" sqref="G32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782" customWidth="1"/>
    <col min="6" max="6" width="12.125" style="782" customWidth="1"/>
    <col min="7" max="7" width="13.875" style="782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736"/>
      <c r="F1" s="736"/>
      <c r="G1" s="736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736"/>
      <c r="F2" s="736"/>
      <c r="G2" s="73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736"/>
      <c r="F3" s="736"/>
      <c r="G3" s="736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615"/>
      <c r="B4" s="49"/>
      <c r="C4" s="737" t="s">
        <v>1023</v>
      </c>
      <c r="D4" s="49"/>
      <c r="E4" s="738"/>
      <c r="F4" s="738"/>
      <c r="G4" s="738"/>
      <c r="H4" s="739"/>
      <c r="I4" s="739"/>
      <c r="J4" s="615"/>
      <c r="K4" s="633"/>
      <c r="L4" s="633"/>
      <c r="M4" s="615"/>
      <c r="N4" s="615"/>
      <c r="O4" s="615"/>
      <c r="P4" s="49"/>
      <c r="Q4" s="49"/>
      <c r="R4" s="49"/>
    </row>
    <row r="5" spans="1:18" ht="12.75">
      <c r="A5" s="615"/>
      <c r="B5" s="740"/>
      <c r="C5" s="739" t="s">
        <v>1024</v>
      </c>
      <c r="D5" s="49"/>
      <c r="E5" s="738"/>
      <c r="F5" s="738"/>
      <c r="G5" s="738"/>
      <c r="H5" s="739"/>
      <c r="I5" s="739"/>
      <c r="J5" s="633"/>
      <c r="K5" s="739"/>
      <c r="L5" s="633"/>
      <c r="M5" s="615"/>
      <c r="N5" s="615"/>
      <c r="O5" s="615"/>
      <c r="P5" s="49"/>
      <c r="Q5" s="49"/>
      <c r="R5" s="49"/>
    </row>
    <row r="6" spans="1:18" ht="12.75">
      <c r="A6" s="615"/>
      <c r="B6" s="740"/>
      <c r="C6" s="739"/>
      <c r="D6" s="739"/>
      <c r="E6" s="738"/>
      <c r="F6" s="738"/>
      <c r="G6" s="738"/>
      <c r="H6" s="739"/>
      <c r="I6" s="739"/>
      <c r="J6" s="633"/>
      <c r="K6" s="633"/>
      <c r="L6" s="633"/>
      <c r="M6" s="615"/>
      <c r="N6" s="615"/>
      <c r="O6" s="615"/>
      <c r="P6" s="49"/>
      <c r="Q6" s="49"/>
      <c r="R6" s="49"/>
    </row>
    <row r="7" spans="1:18" ht="12.75">
      <c r="A7" s="615"/>
      <c r="B7" s="615" t="s">
        <v>1025</v>
      </c>
      <c r="C7" s="615"/>
      <c r="D7" s="615"/>
      <c r="E7" s="741"/>
      <c r="F7" s="741"/>
      <c r="G7" s="741"/>
      <c r="H7" s="633"/>
      <c r="I7" s="633"/>
      <c r="J7" s="615"/>
      <c r="K7" s="615"/>
      <c r="L7" s="615"/>
      <c r="M7" s="615"/>
      <c r="N7" s="615"/>
      <c r="O7" s="615"/>
      <c r="P7" s="49"/>
      <c r="Q7" s="49"/>
      <c r="R7" s="49"/>
    </row>
    <row r="8" spans="1:18" ht="12.75">
      <c r="A8" s="615"/>
      <c r="B8" s="615"/>
      <c r="C8" s="615"/>
      <c r="D8" s="615"/>
      <c r="E8" s="741"/>
      <c r="F8" s="741"/>
      <c r="G8" s="741"/>
      <c r="H8" s="633"/>
      <c r="I8" s="633"/>
      <c r="J8" s="633"/>
      <c r="K8" s="633"/>
      <c r="L8" s="633"/>
      <c r="M8" s="633"/>
      <c r="N8" s="633"/>
      <c r="O8" s="633"/>
      <c r="P8" s="52"/>
      <c r="Q8" s="52"/>
      <c r="R8" s="49"/>
    </row>
    <row r="9" spans="1:18" ht="12.75">
      <c r="A9" s="615"/>
      <c r="B9" s="742" t="s">
        <v>1026</v>
      </c>
      <c r="C9" s="633"/>
      <c r="D9" s="633"/>
      <c r="E9" s="741" t="s">
        <v>406</v>
      </c>
      <c r="F9" s="741"/>
      <c r="G9" s="741"/>
      <c r="H9" s="633"/>
      <c r="I9" s="633"/>
      <c r="J9" s="52"/>
      <c r="K9" s="52"/>
      <c r="L9" s="52"/>
      <c r="M9" s="52"/>
      <c r="N9" s="52"/>
      <c r="O9" s="633"/>
      <c r="P9" s="52"/>
      <c r="Q9" s="52"/>
      <c r="R9" s="49"/>
    </row>
    <row r="10" spans="1:18" ht="12.75">
      <c r="A10" s="615"/>
      <c r="B10" s="615"/>
      <c r="C10" s="617"/>
      <c r="D10" s="617" t="s">
        <v>1027</v>
      </c>
      <c r="E10" s="741"/>
      <c r="F10" s="741"/>
      <c r="G10" s="741"/>
      <c r="H10" s="633"/>
      <c r="I10" s="633"/>
      <c r="J10" s="633"/>
      <c r="K10" s="633"/>
      <c r="L10" s="633"/>
      <c r="M10" s="633"/>
      <c r="N10" s="633"/>
      <c r="O10" s="633"/>
      <c r="P10" s="52"/>
      <c r="Q10" s="52"/>
      <c r="R10" s="49"/>
    </row>
    <row r="11" spans="1:17" ht="24">
      <c r="A11" s="743"/>
      <c r="B11" s="743"/>
      <c r="C11" s="744"/>
      <c r="D11" s="745"/>
      <c r="E11" s="746" t="s">
        <v>1028</v>
      </c>
      <c r="F11" s="747"/>
      <c r="G11" s="747"/>
      <c r="H11" s="748"/>
      <c r="I11" s="749"/>
      <c r="J11" s="633"/>
      <c r="K11" s="633"/>
      <c r="L11" s="633"/>
      <c r="M11" s="633"/>
      <c r="N11" s="633"/>
      <c r="O11" s="52"/>
      <c r="P11" s="52"/>
      <c r="Q11" s="52"/>
    </row>
    <row r="12" spans="1:17" ht="12.75">
      <c r="A12" s="750"/>
      <c r="B12" s="750"/>
      <c r="C12" s="633"/>
      <c r="D12" s="751"/>
      <c r="E12" s="752"/>
      <c r="F12" s="753"/>
      <c r="G12" s="753"/>
      <c r="H12" s="754"/>
      <c r="I12" s="755"/>
      <c r="J12" s="756"/>
      <c r="K12" s="757"/>
      <c r="L12" s="758"/>
      <c r="M12" s="758"/>
      <c r="N12" s="759"/>
      <c r="O12" s="52"/>
      <c r="P12" s="52"/>
      <c r="Q12" s="52"/>
    </row>
    <row r="13" spans="1:17" ht="12.75">
      <c r="A13" s="760"/>
      <c r="B13" s="760"/>
      <c r="C13" s="617"/>
      <c r="D13" s="761"/>
      <c r="E13" s="762" t="s">
        <v>1029</v>
      </c>
      <c r="F13" s="762" t="s">
        <v>804</v>
      </c>
      <c r="G13" s="762" t="s">
        <v>807</v>
      </c>
      <c r="H13" s="763"/>
      <c r="I13" s="764"/>
      <c r="J13" s="765"/>
      <c r="K13" s="758"/>
      <c r="L13" s="758"/>
      <c r="M13" s="758"/>
      <c r="N13" s="758"/>
      <c r="O13" s="52"/>
      <c r="P13" s="52"/>
      <c r="Q13" s="52"/>
    </row>
    <row r="14" spans="1:17" ht="15" customHeight="1">
      <c r="A14" s="632" t="s">
        <v>1030</v>
      </c>
      <c r="B14" s="743" t="s">
        <v>1031</v>
      </c>
      <c r="C14" s="630" t="s">
        <v>1032</v>
      </c>
      <c r="D14" s="633"/>
      <c r="E14" s="766">
        <v>4695000</v>
      </c>
      <c r="F14" s="766">
        <v>4397000</v>
      </c>
      <c r="G14" s="766">
        <v>5699000</v>
      </c>
      <c r="H14" s="767">
        <f>G14/E14*100</f>
        <v>121.38445154419595</v>
      </c>
      <c r="I14" s="768">
        <f>G14/F14*100</f>
        <v>129.6110984762338</v>
      </c>
      <c r="J14" s="769"/>
      <c r="K14" s="769"/>
      <c r="L14" s="769"/>
      <c r="M14" s="769"/>
      <c r="N14" s="769"/>
      <c r="O14" s="52"/>
      <c r="P14" s="99"/>
      <c r="Q14" s="52"/>
    </row>
    <row r="15" spans="1:17" ht="15" customHeight="1">
      <c r="A15" s="770" t="s">
        <v>1033</v>
      </c>
      <c r="B15" s="770" t="s">
        <v>1034</v>
      </c>
      <c r="C15" s="771" t="s">
        <v>1035</v>
      </c>
      <c r="D15" s="761"/>
      <c r="E15" s="772">
        <v>4575020</v>
      </c>
      <c r="F15" s="772">
        <v>3709230</v>
      </c>
      <c r="G15" s="772">
        <v>4325374.4</v>
      </c>
      <c r="H15" s="767">
        <f aca="true" t="shared" si="0" ref="H15:H25">G15/E15*100</f>
        <v>94.54328942824294</v>
      </c>
      <c r="I15" s="768">
        <f aca="true" t="shared" si="1" ref="I15:I25">G15/F15*100</f>
        <v>116.61111335775888</v>
      </c>
      <c r="J15" s="769"/>
      <c r="K15" s="769"/>
      <c r="L15" s="633"/>
      <c r="M15" s="769"/>
      <c r="N15" s="769"/>
      <c r="O15" s="52"/>
      <c r="P15" s="99"/>
      <c r="Q15" s="52"/>
    </row>
    <row r="16" spans="1:17" ht="15" customHeight="1">
      <c r="A16" s="750" t="s">
        <v>1036</v>
      </c>
      <c r="B16" s="52"/>
      <c r="C16" s="630" t="s">
        <v>1037</v>
      </c>
      <c r="D16" s="633"/>
      <c r="E16" s="772">
        <v>55512479.5</v>
      </c>
      <c r="F16" s="772">
        <v>78381010.9</v>
      </c>
      <c r="G16" s="772">
        <v>95596081</v>
      </c>
      <c r="H16" s="767">
        <f t="shared" si="0"/>
        <v>172.2064693579396</v>
      </c>
      <c r="I16" s="768">
        <f t="shared" si="1"/>
        <v>121.96331726566186</v>
      </c>
      <c r="J16" s="773"/>
      <c r="K16" s="633"/>
      <c r="L16" s="633"/>
      <c r="M16" s="769"/>
      <c r="N16" s="769"/>
      <c r="O16" s="52"/>
      <c r="P16" s="99"/>
      <c r="Q16" s="99"/>
    </row>
    <row r="17" spans="1:17" ht="15" customHeight="1">
      <c r="A17" s="54" t="s">
        <v>1038</v>
      </c>
      <c r="B17" s="52"/>
      <c r="C17" s="147" t="s">
        <v>1039</v>
      </c>
      <c r="D17" s="641"/>
      <c r="E17" s="772">
        <v>578714.3</v>
      </c>
      <c r="F17" s="772">
        <v>687846.3</v>
      </c>
      <c r="G17" s="772">
        <v>767637.6</v>
      </c>
      <c r="H17" s="767">
        <f t="shared" si="0"/>
        <v>132.64534849061098</v>
      </c>
      <c r="I17" s="768">
        <f t="shared" si="1"/>
        <v>111.60016416458151</v>
      </c>
      <c r="J17" s="769"/>
      <c r="K17" s="633"/>
      <c r="L17" s="633"/>
      <c r="M17" s="769"/>
      <c r="N17" s="769"/>
      <c r="O17" s="52"/>
      <c r="P17" s="99"/>
      <c r="Q17" s="52"/>
    </row>
    <row r="18" spans="1:17" ht="15" customHeight="1">
      <c r="A18" s="54" t="s">
        <v>1040</v>
      </c>
      <c r="B18" s="52"/>
      <c r="C18" s="147"/>
      <c r="D18" s="641"/>
      <c r="E18" s="772">
        <v>334441.7</v>
      </c>
      <c r="F18" s="772">
        <v>142156.6</v>
      </c>
      <c r="G18" s="772">
        <v>148887.7</v>
      </c>
      <c r="H18" s="767">
        <f t="shared" si="0"/>
        <v>44.518282259658406</v>
      </c>
      <c r="I18" s="768">
        <f t="shared" si="1"/>
        <v>104.73498944122186</v>
      </c>
      <c r="J18" s="769"/>
      <c r="K18" s="633"/>
      <c r="L18" s="633"/>
      <c r="M18" s="769"/>
      <c r="N18" s="769"/>
      <c r="O18" s="52"/>
      <c r="P18" s="99"/>
      <c r="Q18" s="52"/>
    </row>
    <row r="19" spans="1:17" ht="15" customHeight="1">
      <c r="A19" s="750" t="s">
        <v>1041</v>
      </c>
      <c r="B19" s="52"/>
      <c r="C19" s="774" t="s">
        <v>1042</v>
      </c>
      <c r="D19" s="641"/>
      <c r="E19" s="772">
        <v>36246982.5</v>
      </c>
      <c r="F19" s="772">
        <v>44534802.8</v>
      </c>
      <c r="G19" s="772">
        <v>52100959.8</v>
      </c>
      <c r="H19" s="767">
        <f t="shared" si="0"/>
        <v>143.73875066703826</v>
      </c>
      <c r="I19" s="768">
        <f t="shared" si="1"/>
        <v>116.9893129065343</v>
      </c>
      <c r="J19" s="769"/>
      <c r="K19" s="633"/>
      <c r="L19" s="633"/>
      <c r="M19" s="769"/>
      <c r="N19" s="769"/>
      <c r="O19" s="52"/>
      <c r="P19" s="99"/>
      <c r="Q19" s="52"/>
    </row>
    <row r="20" spans="1:17" ht="15" customHeight="1">
      <c r="A20" s="750" t="s">
        <v>1043</v>
      </c>
      <c r="B20" s="52"/>
      <c r="C20" s="774" t="s">
        <v>1044</v>
      </c>
      <c r="D20" s="633"/>
      <c r="E20" s="772">
        <v>13328179.2</v>
      </c>
      <c r="F20" s="772">
        <v>15445501.8</v>
      </c>
      <c r="G20" s="772">
        <v>20547368.5</v>
      </c>
      <c r="H20" s="767">
        <f t="shared" si="0"/>
        <v>154.16485771739926</v>
      </c>
      <c r="I20" s="768">
        <f t="shared" si="1"/>
        <v>133.0314078886061</v>
      </c>
      <c r="J20" s="769"/>
      <c r="K20" s="633"/>
      <c r="L20" s="633"/>
      <c r="M20" s="769"/>
      <c r="N20" s="769"/>
      <c r="O20" s="52"/>
      <c r="P20" s="99"/>
      <c r="Q20" s="52"/>
    </row>
    <row r="21" spans="1:17" ht="15" customHeight="1">
      <c r="A21" s="750" t="s">
        <v>1045</v>
      </c>
      <c r="B21" s="52"/>
      <c r="C21" s="774" t="s">
        <v>1046</v>
      </c>
      <c r="D21" s="633"/>
      <c r="E21" s="772">
        <v>198870</v>
      </c>
      <c r="F21" s="772">
        <v>1362803</v>
      </c>
      <c r="G21" s="772">
        <v>1410887.8</v>
      </c>
      <c r="H21" s="767">
        <f t="shared" si="0"/>
        <v>709.4523055262232</v>
      </c>
      <c r="I21" s="768">
        <f t="shared" si="1"/>
        <v>103.52837497422591</v>
      </c>
      <c r="J21" s="769"/>
      <c r="K21" s="633"/>
      <c r="L21" s="633"/>
      <c r="M21" s="769"/>
      <c r="N21" s="769"/>
      <c r="O21" s="52"/>
      <c r="P21" s="99"/>
      <c r="Q21" s="52"/>
    </row>
    <row r="22" spans="1:17" ht="15" customHeight="1">
      <c r="A22" s="750" t="s">
        <v>1047</v>
      </c>
      <c r="B22" s="52"/>
      <c r="C22" s="774" t="s">
        <v>1048</v>
      </c>
      <c r="D22" s="633"/>
      <c r="E22" s="772"/>
      <c r="F22" s="772"/>
      <c r="G22" s="772"/>
      <c r="H22" s="767"/>
      <c r="I22" s="768"/>
      <c r="J22" s="769"/>
      <c r="K22" s="769"/>
      <c r="L22" s="769"/>
      <c r="M22" s="769"/>
      <c r="N22" s="769"/>
      <c r="O22" s="769"/>
      <c r="P22" s="99"/>
      <c r="Q22" s="52"/>
    </row>
    <row r="23" spans="1:17" ht="15" customHeight="1">
      <c r="A23" s="750" t="s">
        <v>1049</v>
      </c>
      <c r="B23" s="52"/>
      <c r="C23" s="774" t="s">
        <v>1050</v>
      </c>
      <c r="D23" s="633"/>
      <c r="E23" s="775">
        <v>7611</v>
      </c>
      <c r="F23" s="775">
        <v>12003</v>
      </c>
      <c r="G23" s="775">
        <v>12243</v>
      </c>
      <c r="H23" s="767">
        <f t="shared" si="0"/>
        <v>160.85928261726448</v>
      </c>
      <c r="I23" s="768">
        <f t="shared" si="1"/>
        <v>101.99950012496876</v>
      </c>
      <c r="J23" s="776"/>
      <c r="K23" s="633"/>
      <c r="L23" s="633"/>
      <c r="M23" s="776"/>
      <c r="N23" s="776"/>
      <c r="O23" s="52"/>
      <c r="P23" s="99"/>
      <c r="Q23" s="52"/>
    </row>
    <row r="24" spans="1:17" ht="15" customHeight="1">
      <c r="A24" s="750" t="s">
        <v>1051</v>
      </c>
      <c r="B24" s="52"/>
      <c r="C24" s="774" t="s">
        <v>1046</v>
      </c>
      <c r="D24" s="633"/>
      <c r="E24" s="775">
        <v>8</v>
      </c>
      <c r="F24" s="775">
        <v>33</v>
      </c>
      <c r="G24" s="775">
        <v>29</v>
      </c>
      <c r="H24" s="767">
        <f t="shared" si="0"/>
        <v>362.5</v>
      </c>
      <c r="I24" s="768">
        <f t="shared" si="1"/>
        <v>87.87878787878788</v>
      </c>
      <c r="J24" s="776"/>
      <c r="K24" s="633"/>
      <c r="L24" s="633"/>
      <c r="M24" s="776"/>
      <c r="N24" s="776"/>
      <c r="O24" s="52"/>
      <c r="P24" s="99"/>
      <c r="Q24" s="52"/>
    </row>
    <row r="25" spans="1:17" ht="15" customHeight="1">
      <c r="A25" s="760" t="s">
        <v>1052</v>
      </c>
      <c r="B25" s="50"/>
      <c r="C25" s="777"/>
      <c r="D25" s="617"/>
      <c r="E25" s="778">
        <v>9171605.6</v>
      </c>
      <c r="F25" s="778">
        <v>10638950.4</v>
      </c>
      <c r="G25" s="778">
        <v>18145357.1</v>
      </c>
      <c r="H25" s="779">
        <f t="shared" si="0"/>
        <v>197.8427539448491</v>
      </c>
      <c r="I25" s="780">
        <f t="shared" si="1"/>
        <v>170.5558952507195</v>
      </c>
      <c r="J25" s="769"/>
      <c r="K25" s="769"/>
      <c r="L25" s="633"/>
      <c r="M25" s="769"/>
      <c r="N25" s="769"/>
      <c r="O25" s="52"/>
      <c r="P25" s="99"/>
      <c r="Q25" s="52"/>
    </row>
    <row r="26" spans="1:18" ht="12.75">
      <c r="A26" s="615"/>
      <c r="B26" s="49"/>
      <c r="C26" s="615"/>
      <c r="D26" s="615"/>
      <c r="E26" s="781"/>
      <c r="F26" s="781"/>
      <c r="G26" s="736"/>
      <c r="H26" s="49"/>
      <c r="I26" s="49"/>
      <c r="J26" s="633"/>
      <c r="K26" s="633"/>
      <c r="L26" s="633"/>
      <c r="M26" s="633"/>
      <c r="N26" s="633"/>
      <c r="O26" s="633"/>
      <c r="P26" s="52"/>
      <c r="Q26" s="52"/>
      <c r="R26" s="49"/>
    </row>
    <row r="27" spans="1:18" ht="12.75">
      <c r="A27" s="615"/>
      <c r="B27" s="633"/>
      <c r="C27" s="633"/>
      <c r="D27" s="633"/>
      <c r="E27" s="741"/>
      <c r="F27" s="741"/>
      <c r="G27" s="741"/>
      <c r="H27" s="633"/>
      <c r="I27" s="633"/>
      <c r="J27" s="633"/>
      <c r="K27" s="633"/>
      <c r="L27" s="633"/>
      <c r="M27" s="633"/>
      <c r="N27" s="633"/>
      <c r="O27" s="633"/>
      <c r="P27" s="52"/>
      <c r="Q27" s="52"/>
      <c r="R27" s="49"/>
    </row>
    <row r="28" spans="1:18" ht="12.75">
      <c r="A28" s="49"/>
      <c r="B28" s="49"/>
      <c r="C28" s="49"/>
      <c r="D28" s="49"/>
      <c r="E28" s="736"/>
      <c r="F28" s="736"/>
      <c r="G28" s="736"/>
      <c r="H28" s="49"/>
      <c r="I28" s="49"/>
      <c r="J28" s="52"/>
      <c r="K28" s="52"/>
      <c r="L28" s="52"/>
      <c r="M28" s="52"/>
      <c r="N28" s="52"/>
      <c r="O28" s="52"/>
      <c r="P28" s="52"/>
      <c r="Q28" s="52"/>
      <c r="R28" s="49"/>
    </row>
    <row r="29" spans="1:18" ht="12.75">
      <c r="A29" s="49"/>
      <c r="B29" s="49"/>
      <c r="C29" s="49"/>
      <c r="D29" s="49"/>
      <c r="E29" s="736"/>
      <c r="F29" s="736"/>
      <c r="G29" s="736"/>
      <c r="H29" s="49"/>
      <c r="I29" s="49"/>
      <c r="J29" s="52"/>
      <c r="K29" s="52"/>
      <c r="L29" s="52"/>
      <c r="M29" s="52"/>
      <c r="N29" s="52"/>
      <c r="O29" s="52"/>
      <c r="P29" s="52"/>
      <c r="Q29" s="52"/>
      <c r="R29" s="49"/>
    </row>
    <row r="30" spans="1:18" ht="12.75">
      <c r="A30" s="49"/>
      <c r="B30" s="49"/>
      <c r="C30" s="615" t="s">
        <v>1053</v>
      </c>
      <c r="D30" s="49"/>
      <c r="E30" s="736"/>
      <c r="F30" s="736"/>
      <c r="G30" s="736"/>
      <c r="H30" s="49"/>
      <c r="I30" s="49"/>
      <c r="J30" s="52"/>
      <c r="K30" s="52"/>
      <c r="L30" s="52"/>
      <c r="M30" s="52"/>
      <c r="N30" s="52"/>
      <c r="O30" s="52"/>
      <c r="P30" s="52"/>
      <c r="Q30" s="52"/>
      <c r="R30" s="49"/>
    </row>
    <row r="31" spans="1:18" ht="12.75">
      <c r="A31" s="49"/>
      <c r="B31" s="49"/>
      <c r="C31" s="49"/>
      <c r="D31" s="49"/>
      <c r="E31" s="736"/>
      <c r="F31" s="736"/>
      <c r="G31" s="736"/>
      <c r="H31" s="49"/>
      <c r="I31" s="49"/>
      <c r="J31" s="52"/>
      <c r="K31" s="52"/>
      <c r="L31" s="52"/>
      <c r="M31" s="52"/>
      <c r="N31" s="52"/>
      <c r="O31" s="52"/>
      <c r="P31" s="52"/>
      <c r="Q31" s="52"/>
      <c r="R31" s="49"/>
    </row>
    <row r="32" spans="1:18" ht="12.75">
      <c r="A32" s="49"/>
      <c r="B32" s="49"/>
      <c r="C32" s="615" t="s">
        <v>1054</v>
      </c>
      <c r="D32" s="49"/>
      <c r="E32" s="736"/>
      <c r="F32" s="736"/>
      <c r="G32" s="73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736"/>
      <c r="F33" s="736"/>
      <c r="G33" s="736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736"/>
      <c r="F34" s="736"/>
      <c r="G34" s="736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736"/>
      <c r="F35" s="736"/>
      <c r="G35" s="73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736"/>
      <c r="F36" s="736"/>
      <c r="G36" s="73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169"/>
      <c r="E37" s="736"/>
      <c r="F37" s="736"/>
      <c r="G37" s="736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736"/>
      <c r="F38" s="736"/>
      <c r="G38" s="73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I61" sqref="I61"/>
    </sheetView>
  </sheetViews>
  <sheetFormatPr defaultColWidth="9.00390625" defaultRowHeight="12.75"/>
  <cols>
    <col min="1" max="1" width="10.625" style="787" customWidth="1"/>
    <col min="2" max="2" width="10.875" style="787" customWidth="1"/>
    <col min="3" max="4" width="9.125" style="787" customWidth="1"/>
    <col min="5" max="5" width="7.875" style="787" customWidth="1"/>
    <col min="6" max="7" width="9.125" style="787" customWidth="1"/>
    <col min="8" max="9" width="8.125" style="787" customWidth="1"/>
    <col min="10" max="10" width="9.125" style="787" customWidth="1"/>
    <col min="11" max="11" width="6.875" style="787" customWidth="1"/>
    <col min="12" max="12" width="9.125" style="787" customWidth="1"/>
    <col min="13" max="13" width="7.625" style="787" customWidth="1"/>
    <col min="14" max="14" width="7.75390625" style="787" customWidth="1"/>
    <col min="15" max="17" width="9.125" style="787" customWidth="1"/>
    <col min="18" max="18" width="7.00390625" style="787" customWidth="1"/>
    <col min="19" max="16384" width="9.125" style="787" customWidth="1"/>
  </cols>
  <sheetData>
    <row r="1" spans="1:15" ht="9">
      <c r="A1" s="783" t="s">
        <v>1055</v>
      </c>
      <c r="B1" s="783"/>
      <c r="C1" s="783"/>
      <c r="D1" s="784" t="s">
        <v>1056</v>
      </c>
      <c r="E1" s="785"/>
      <c r="F1" s="783"/>
      <c r="G1" s="786"/>
      <c r="H1" s="786"/>
      <c r="I1" s="786"/>
      <c r="J1" s="786"/>
      <c r="K1" s="783"/>
      <c r="L1" s="783"/>
      <c r="M1" s="783"/>
      <c r="N1" s="783"/>
      <c r="O1" s="783"/>
    </row>
    <row r="2" spans="1:15" ht="9">
      <c r="A2" s="783"/>
      <c r="B2" s="783"/>
      <c r="C2" s="783"/>
      <c r="D2" s="788" t="s">
        <v>1057</v>
      </c>
      <c r="E2" s="785"/>
      <c r="F2" s="783"/>
      <c r="G2" s="783"/>
      <c r="H2" s="783"/>
      <c r="I2" s="783"/>
      <c r="J2" s="783"/>
      <c r="K2" s="783"/>
      <c r="L2" s="783"/>
      <c r="M2" s="783"/>
      <c r="N2" s="783"/>
      <c r="O2" s="783"/>
    </row>
    <row r="3" spans="1:15" ht="9">
      <c r="A3" s="783"/>
      <c r="B3" s="783"/>
      <c r="C3" s="783"/>
      <c r="D3" s="788"/>
      <c r="E3" s="785"/>
      <c r="F3" s="783"/>
      <c r="G3" s="783"/>
      <c r="H3" s="783"/>
      <c r="I3" s="783"/>
      <c r="J3" s="783"/>
      <c r="K3" s="783"/>
      <c r="L3" s="783"/>
      <c r="M3" s="783"/>
      <c r="N3" s="783"/>
      <c r="O3" s="783"/>
    </row>
    <row r="4" spans="1:15" ht="9">
      <c r="A4" s="783"/>
      <c r="B4" s="783"/>
      <c r="C4" s="783"/>
      <c r="D4" s="783"/>
      <c r="E4" s="785"/>
      <c r="F4" s="783"/>
      <c r="G4" s="783"/>
      <c r="H4" s="783"/>
      <c r="I4" s="783"/>
      <c r="J4" s="783"/>
      <c r="L4" s="789" t="s">
        <v>1058</v>
      </c>
      <c r="M4" s="789"/>
      <c r="N4" s="789"/>
      <c r="O4" s="783"/>
    </row>
    <row r="5" spans="1:15" ht="9">
      <c r="A5" s="790"/>
      <c r="B5" s="791"/>
      <c r="C5" s="792" t="s">
        <v>1059</v>
      </c>
      <c r="D5" s="793"/>
      <c r="E5" s="794"/>
      <c r="F5" s="792" t="s">
        <v>1060</v>
      </c>
      <c r="G5" s="793"/>
      <c r="H5" s="794"/>
      <c r="I5" s="792" t="s">
        <v>1061</v>
      </c>
      <c r="J5" s="793"/>
      <c r="K5" s="793"/>
      <c r="L5" s="792" t="s">
        <v>1062</v>
      </c>
      <c r="M5" s="793"/>
      <c r="N5" s="794"/>
      <c r="O5" s="783"/>
    </row>
    <row r="6" spans="1:15" ht="9">
      <c r="A6" s="795" t="s">
        <v>1063</v>
      </c>
      <c r="B6" s="796" t="s">
        <v>1064</v>
      </c>
      <c r="C6" s="797" t="s">
        <v>1065</v>
      </c>
      <c r="D6" s="798"/>
      <c r="E6" s="799"/>
      <c r="F6" s="797" t="s">
        <v>1066</v>
      </c>
      <c r="G6" s="798"/>
      <c r="H6" s="799"/>
      <c r="I6" s="797" t="s">
        <v>1067</v>
      </c>
      <c r="J6" s="798"/>
      <c r="K6" s="798"/>
      <c r="L6" s="797" t="s">
        <v>1068</v>
      </c>
      <c r="M6" s="798"/>
      <c r="N6" s="799"/>
      <c r="O6" s="783"/>
    </row>
    <row r="7" spans="1:15" ht="9">
      <c r="A7" s="795" t="s">
        <v>1069</v>
      </c>
      <c r="B7" s="796" t="s">
        <v>1070</v>
      </c>
      <c r="C7" s="800"/>
      <c r="D7" s="801"/>
      <c r="E7" s="802"/>
      <c r="F7" s="800"/>
      <c r="G7" s="801"/>
      <c r="H7" s="801"/>
      <c r="I7" s="800"/>
      <c r="J7" s="801"/>
      <c r="K7" s="803"/>
      <c r="L7" s="804"/>
      <c r="M7" s="789"/>
      <c r="N7" s="805"/>
      <c r="O7" s="783"/>
    </row>
    <row r="8" spans="1:15" ht="9">
      <c r="A8" s="795" t="s">
        <v>505</v>
      </c>
      <c r="B8" s="806"/>
      <c r="C8" s="807">
        <v>2014</v>
      </c>
      <c r="D8" s="808">
        <v>2015</v>
      </c>
      <c r="E8" s="808">
        <v>2015</v>
      </c>
      <c r="F8" s="807">
        <v>2014</v>
      </c>
      <c r="G8" s="808">
        <v>2015</v>
      </c>
      <c r="H8" s="808">
        <v>2015</v>
      </c>
      <c r="I8" s="807">
        <v>2014</v>
      </c>
      <c r="J8" s="808">
        <v>2015</v>
      </c>
      <c r="K8" s="808">
        <v>2015</v>
      </c>
      <c r="L8" s="807">
        <v>2014</v>
      </c>
      <c r="M8" s="808">
        <v>2015</v>
      </c>
      <c r="N8" s="808">
        <v>2015</v>
      </c>
      <c r="O8" s="783"/>
    </row>
    <row r="9" spans="1:15" ht="9">
      <c r="A9" s="809"/>
      <c r="B9" s="810"/>
      <c r="C9" s="811" t="s">
        <v>803</v>
      </c>
      <c r="D9" s="811" t="s">
        <v>1071</v>
      </c>
      <c r="E9" s="811" t="s">
        <v>803</v>
      </c>
      <c r="F9" s="811" t="s">
        <v>803</v>
      </c>
      <c r="G9" s="811" t="s">
        <v>1071</v>
      </c>
      <c r="H9" s="811" t="s">
        <v>803</v>
      </c>
      <c r="I9" s="811" t="s">
        <v>803</v>
      </c>
      <c r="J9" s="811" t="s">
        <v>1071</v>
      </c>
      <c r="K9" s="811" t="s">
        <v>803</v>
      </c>
      <c r="L9" s="811" t="s">
        <v>803</v>
      </c>
      <c r="M9" s="811" t="s">
        <v>1071</v>
      </c>
      <c r="N9" s="811" t="s">
        <v>803</v>
      </c>
      <c r="O9" s="783"/>
    </row>
    <row r="10" spans="1:15" ht="9">
      <c r="A10" s="812"/>
      <c r="B10" s="813"/>
      <c r="C10" s="812"/>
      <c r="D10" s="814"/>
      <c r="E10" s="814"/>
      <c r="F10" s="812"/>
      <c r="G10" s="814"/>
      <c r="H10" s="814"/>
      <c r="I10" s="812"/>
      <c r="J10" s="815"/>
      <c r="K10" s="815"/>
      <c r="L10" s="812"/>
      <c r="M10" s="816"/>
      <c r="N10" s="817"/>
      <c r="O10" s="783"/>
    </row>
    <row r="11" spans="1:15" ht="9">
      <c r="A11" s="818" t="s">
        <v>34</v>
      </c>
      <c r="B11" s="819" t="s">
        <v>1072</v>
      </c>
      <c r="C11" s="820">
        <v>-19.6</v>
      </c>
      <c r="D11" s="820">
        <v>-14.8</v>
      </c>
      <c r="E11" s="820">
        <v>-16.6</v>
      </c>
      <c r="F11" s="820">
        <v>4</v>
      </c>
      <c r="G11" s="820">
        <v>2</v>
      </c>
      <c r="H11" s="820">
        <v>-1</v>
      </c>
      <c r="I11" s="820">
        <v>-38</v>
      </c>
      <c r="J11" s="820">
        <v>-34</v>
      </c>
      <c r="K11" s="821">
        <v>-34</v>
      </c>
      <c r="L11" s="822">
        <v>5.6</v>
      </c>
      <c r="M11" s="822">
        <v>0.4</v>
      </c>
      <c r="N11" s="822">
        <v>5.9</v>
      </c>
      <c r="O11" s="783"/>
    </row>
    <row r="12" spans="1:15" ht="9">
      <c r="A12" s="783" t="s">
        <v>434</v>
      </c>
      <c r="B12" s="819" t="s">
        <v>1073</v>
      </c>
      <c r="C12" s="820">
        <v>-21.8</v>
      </c>
      <c r="D12" s="820">
        <v>-18.2</v>
      </c>
      <c r="E12" s="820">
        <v>-17</v>
      </c>
      <c r="F12" s="820">
        <v>-4</v>
      </c>
      <c r="G12" s="820">
        <v>1</v>
      </c>
      <c r="H12" s="820">
        <v>3</v>
      </c>
      <c r="I12" s="820">
        <v>-38</v>
      </c>
      <c r="J12" s="820">
        <v>-36</v>
      </c>
      <c r="K12" s="821">
        <v>-37</v>
      </c>
      <c r="L12" s="823">
        <v>1.8</v>
      </c>
      <c r="M12" s="823">
        <v>0.2</v>
      </c>
      <c r="N12" s="823">
        <v>1.6</v>
      </c>
      <c r="O12" s="783"/>
    </row>
    <row r="13" spans="1:15" ht="9">
      <c r="A13" s="783" t="s">
        <v>35</v>
      </c>
      <c r="B13" s="819" t="s">
        <v>1074</v>
      </c>
      <c r="C13" s="820">
        <v>-21.7</v>
      </c>
      <c r="D13" s="820">
        <v>-19</v>
      </c>
      <c r="E13" s="820">
        <v>-18</v>
      </c>
      <c r="F13" s="820">
        <v>-1</v>
      </c>
      <c r="G13" s="820">
        <v>0</v>
      </c>
      <c r="H13" s="820">
        <v>2</v>
      </c>
      <c r="I13" s="820">
        <v>-36</v>
      </c>
      <c r="J13" s="820">
        <v>-33</v>
      </c>
      <c r="K13" s="821">
        <v>-32</v>
      </c>
      <c r="L13" s="823">
        <v>2.6</v>
      </c>
      <c r="M13" s="823">
        <v>1.3</v>
      </c>
      <c r="N13" s="823">
        <v>3.1</v>
      </c>
      <c r="O13" s="783"/>
    </row>
    <row r="14" spans="1:15" ht="9">
      <c r="A14" s="783" t="s">
        <v>204</v>
      </c>
      <c r="B14" s="819" t="s">
        <v>1075</v>
      </c>
      <c r="C14" s="820">
        <v>-20.1</v>
      </c>
      <c r="D14" s="820">
        <v>-17.3</v>
      </c>
      <c r="E14" s="820">
        <v>-16.6</v>
      </c>
      <c r="F14" s="820">
        <v>2</v>
      </c>
      <c r="G14" s="820">
        <v>2</v>
      </c>
      <c r="H14" s="820">
        <v>4</v>
      </c>
      <c r="I14" s="820">
        <v>-36</v>
      </c>
      <c r="J14" s="820">
        <v>-35</v>
      </c>
      <c r="K14" s="821">
        <v>-36</v>
      </c>
      <c r="L14" s="823">
        <v>2.3</v>
      </c>
      <c r="M14" s="823">
        <v>0.3</v>
      </c>
      <c r="N14" s="823">
        <v>5.3</v>
      </c>
      <c r="O14" s="783"/>
    </row>
    <row r="15" spans="1:15" ht="9">
      <c r="A15" s="783" t="s">
        <v>521</v>
      </c>
      <c r="B15" s="819" t="s">
        <v>1076</v>
      </c>
      <c r="C15" s="820">
        <v>-15.7</v>
      </c>
      <c r="D15" s="820">
        <v>-12.9</v>
      </c>
      <c r="E15" s="820">
        <v>-13</v>
      </c>
      <c r="F15" s="820">
        <v>6</v>
      </c>
      <c r="G15" s="820">
        <v>5</v>
      </c>
      <c r="H15" s="820">
        <v>9</v>
      </c>
      <c r="I15" s="820">
        <v>-30</v>
      </c>
      <c r="J15" s="820">
        <v>-28</v>
      </c>
      <c r="K15" s="821">
        <v>-29</v>
      </c>
      <c r="L15" s="823">
        <v>0.7</v>
      </c>
      <c r="M15" s="823"/>
      <c r="N15" s="823">
        <v>4</v>
      </c>
      <c r="O15" s="783"/>
    </row>
    <row r="16" spans="1:15" ht="9">
      <c r="A16" s="783" t="s">
        <v>387</v>
      </c>
      <c r="B16" s="819" t="s">
        <v>1077</v>
      </c>
      <c r="C16" s="820">
        <v>-16.8</v>
      </c>
      <c r="D16" s="820">
        <v>-16.8</v>
      </c>
      <c r="E16" s="820">
        <v>-15.6</v>
      </c>
      <c r="F16" s="820">
        <v>3</v>
      </c>
      <c r="G16" s="820">
        <v>-2</v>
      </c>
      <c r="H16" s="820">
        <v>3</v>
      </c>
      <c r="I16" s="820">
        <v>-29</v>
      </c>
      <c r="J16" s="820">
        <v>-28</v>
      </c>
      <c r="K16" s="821">
        <v>-27</v>
      </c>
      <c r="L16" s="823">
        <v>0.4</v>
      </c>
      <c r="M16" s="823"/>
      <c r="N16" s="823">
        <v>1.9</v>
      </c>
      <c r="O16" s="783"/>
    </row>
    <row r="17" spans="1:15" ht="9">
      <c r="A17" s="783" t="s">
        <v>13</v>
      </c>
      <c r="B17" s="819" t="s">
        <v>1078</v>
      </c>
      <c r="C17" s="820">
        <v>-15.4</v>
      </c>
      <c r="D17" s="820">
        <v>-10.9</v>
      </c>
      <c r="E17" s="820">
        <v>-10.8</v>
      </c>
      <c r="F17" s="820">
        <v>4</v>
      </c>
      <c r="G17" s="820">
        <v>4</v>
      </c>
      <c r="H17" s="820">
        <v>4</v>
      </c>
      <c r="I17" s="820">
        <v>-27</v>
      </c>
      <c r="J17" s="820">
        <v>-25</v>
      </c>
      <c r="K17" s="821">
        <v>-27</v>
      </c>
      <c r="L17" s="823">
        <v>0.7</v>
      </c>
      <c r="M17" s="823">
        <v>0</v>
      </c>
      <c r="N17" s="823">
        <v>1.9</v>
      </c>
      <c r="O17" s="783"/>
    </row>
    <row r="18" spans="1:15" ht="9">
      <c r="A18" s="783" t="s">
        <v>14</v>
      </c>
      <c r="B18" s="819" t="s">
        <v>1079</v>
      </c>
      <c r="C18" s="820">
        <v>-15.2</v>
      </c>
      <c r="D18" s="820">
        <v>-13</v>
      </c>
      <c r="E18" s="820">
        <v>-14.7</v>
      </c>
      <c r="F18" s="820">
        <v>7</v>
      </c>
      <c r="G18" s="820">
        <v>-1</v>
      </c>
      <c r="H18" s="820">
        <v>2</v>
      </c>
      <c r="I18" s="820">
        <v>-27</v>
      </c>
      <c r="J18" s="820">
        <v>-25</v>
      </c>
      <c r="K18" s="821">
        <v>-26</v>
      </c>
      <c r="L18" s="823">
        <v>0.4</v>
      </c>
      <c r="M18" s="823"/>
      <c r="N18" s="823">
        <v>2.7</v>
      </c>
      <c r="O18" s="783"/>
    </row>
    <row r="19" spans="1:15" ht="9">
      <c r="A19" s="783" t="s">
        <v>15</v>
      </c>
      <c r="B19" s="819" t="s">
        <v>1080</v>
      </c>
      <c r="C19" s="820">
        <v>-16.2</v>
      </c>
      <c r="D19" s="820">
        <v>-12.5</v>
      </c>
      <c r="E19" s="820">
        <v>-13.4</v>
      </c>
      <c r="F19" s="820">
        <v>8</v>
      </c>
      <c r="G19" s="820">
        <v>4</v>
      </c>
      <c r="H19" s="820">
        <v>4</v>
      </c>
      <c r="I19" s="820">
        <v>-33</v>
      </c>
      <c r="J19" s="820">
        <v>-32</v>
      </c>
      <c r="K19" s="821">
        <v>-30</v>
      </c>
      <c r="L19" s="823">
        <v>1.2</v>
      </c>
      <c r="M19" s="823">
        <v>0</v>
      </c>
      <c r="N19" s="823">
        <v>4.7</v>
      </c>
      <c r="O19" s="783"/>
    </row>
    <row r="20" spans="1:15" ht="9">
      <c r="A20" s="783" t="s">
        <v>369</v>
      </c>
      <c r="B20" s="819" t="s">
        <v>1081</v>
      </c>
      <c r="C20" s="820">
        <v>-17.3</v>
      </c>
      <c r="D20" s="820">
        <v>-16.1</v>
      </c>
      <c r="E20" s="820">
        <v>-15.8</v>
      </c>
      <c r="F20" s="820">
        <v>6</v>
      </c>
      <c r="G20" s="820">
        <v>-1</v>
      </c>
      <c r="H20" s="820">
        <v>2</v>
      </c>
      <c r="I20" s="820">
        <v>-35</v>
      </c>
      <c r="J20" s="820">
        <v>-33</v>
      </c>
      <c r="K20" s="821">
        <v>-32</v>
      </c>
      <c r="L20" s="823">
        <v>0.3</v>
      </c>
      <c r="M20" s="823"/>
      <c r="N20" s="823">
        <v>5.1</v>
      </c>
      <c r="O20" s="783"/>
    </row>
    <row r="21" spans="1:15" ht="9">
      <c r="A21" s="783" t="s">
        <v>16</v>
      </c>
      <c r="B21" s="819" t="s">
        <v>1082</v>
      </c>
      <c r="C21" s="820">
        <v>-16.6</v>
      </c>
      <c r="D21" s="820">
        <v>-14.2</v>
      </c>
      <c r="E21" s="820">
        <v>-13.9</v>
      </c>
      <c r="F21" s="820">
        <v>6</v>
      </c>
      <c r="G21" s="820">
        <v>1</v>
      </c>
      <c r="H21" s="820">
        <v>2</v>
      </c>
      <c r="I21" s="820">
        <v>-33</v>
      </c>
      <c r="J21" s="820">
        <v>-31</v>
      </c>
      <c r="K21" s="821">
        <v>-28</v>
      </c>
      <c r="L21" s="823">
        <v>0.8</v>
      </c>
      <c r="M21" s="823">
        <v>0</v>
      </c>
      <c r="N21" s="823">
        <v>4.7</v>
      </c>
      <c r="O21" s="783"/>
    </row>
    <row r="22" spans="1:15" ht="9">
      <c r="A22" s="783" t="s">
        <v>17</v>
      </c>
      <c r="B22" s="819" t="s">
        <v>1083</v>
      </c>
      <c r="C22" s="820">
        <v>-15.9</v>
      </c>
      <c r="D22" s="820">
        <v>-12.7</v>
      </c>
      <c r="E22" s="820">
        <v>-11.5</v>
      </c>
      <c r="F22" s="820">
        <v>4</v>
      </c>
      <c r="G22" s="820">
        <v>5</v>
      </c>
      <c r="H22" s="820">
        <v>3</v>
      </c>
      <c r="I22" s="820">
        <v>-29</v>
      </c>
      <c r="J22" s="820">
        <v>-30</v>
      </c>
      <c r="K22" s="821">
        <v>-26</v>
      </c>
      <c r="L22" s="823">
        <v>4.1</v>
      </c>
      <c r="M22" s="823">
        <v>0</v>
      </c>
      <c r="N22" s="823">
        <v>1.5</v>
      </c>
      <c r="O22" s="783"/>
    </row>
    <row r="23" spans="1:15" ht="9">
      <c r="A23" s="783" t="s">
        <v>30</v>
      </c>
      <c r="B23" s="819" t="s">
        <v>1084</v>
      </c>
      <c r="C23" s="820">
        <v>-15.6</v>
      </c>
      <c r="D23" s="820">
        <v>-10.7</v>
      </c>
      <c r="E23" s="820">
        <v>-11</v>
      </c>
      <c r="F23" s="820">
        <v>7</v>
      </c>
      <c r="G23" s="820">
        <v>7</v>
      </c>
      <c r="H23" s="820">
        <v>8</v>
      </c>
      <c r="I23" s="820">
        <v>-29</v>
      </c>
      <c r="J23" s="820">
        <v>-28</v>
      </c>
      <c r="K23" s="821">
        <v>-26</v>
      </c>
      <c r="L23" s="823">
        <v>9.7</v>
      </c>
      <c r="M23" s="823">
        <v>1.1</v>
      </c>
      <c r="N23" s="823">
        <v>3.2</v>
      </c>
      <c r="O23" s="783"/>
    </row>
    <row r="24" spans="1:15" ht="9">
      <c r="A24" s="783" t="s">
        <v>31</v>
      </c>
      <c r="B24" s="819" t="s">
        <v>1085</v>
      </c>
      <c r="C24" s="820">
        <v>-16.4</v>
      </c>
      <c r="D24" s="820">
        <v>-12</v>
      </c>
      <c r="E24" s="820">
        <v>-12.5</v>
      </c>
      <c r="F24" s="820">
        <v>8</v>
      </c>
      <c r="G24" s="820">
        <v>7</v>
      </c>
      <c r="H24" s="820">
        <v>9</v>
      </c>
      <c r="I24" s="820">
        <v>-30</v>
      </c>
      <c r="J24" s="820">
        <v>-29</v>
      </c>
      <c r="K24" s="821">
        <v>-28</v>
      </c>
      <c r="L24" s="823">
        <v>6.3</v>
      </c>
      <c r="M24" s="823">
        <v>1.7</v>
      </c>
      <c r="N24" s="823">
        <v>2.1</v>
      </c>
      <c r="O24" s="783"/>
    </row>
    <row r="25" spans="1:15" ht="9">
      <c r="A25" s="783" t="s">
        <v>18</v>
      </c>
      <c r="B25" s="819" t="s">
        <v>1086</v>
      </c>
      <c r="C25" s="785">
        <v>-17.6</v>
      </c>
      <c r="D25" s="785">
        <v>-13.2</v>
      </c>
      <c r="E25" s="820">
        <v>-12.9</v>
      </c>
      <c r="F25" s="820">
        <v>6</v>
      </c>
      <c r="G25" s="785">
        <v>4</v>
      </c>
      <c r="H25" s="820">
        <v>7</v>
      </c>
      <c r="I25" s="820">
        <v>-33</v>
      </c>
      <c r="J25" s="820">
        <v>-33</v>
      </c>
      <c r="K25" s="821">
        <v>-29</v>
      </c>
      <c r="L25" s="823">
        <v>7.2</v>
      </c>
      <c r="M25" s="823">
        <v>2.5</v>
      </c>
      <c r="N25" s="823">
        <v>4.9</v>
      </c>
      <c r="O25" s="783"/>
    </row>
    <row r="26" spans="1:15" ht="9">
      <c r="A26" s="783" t="s">
        <v>32</v>
      </c>
      <c r="B26" s="819" t="s">
        <v>1087</v>
      </c>
      <c r="C26" s="785">
        <v>-15.2</v>
      </c>
      <c r="D26" s="785">
        <v>-10.5</v>
      </c>
      <c r="E26" s="820">
        <v>-10.9</v>
      </c>
      <c r="F26" s="820">
        <v>6</v>
      </c>
      <c r="G26" s="785">
        <v>8</v>
      </c>
      <c r="H26" s="820">
        <v>8</v>
      </c>
      <c r="I26" s="820">
        <v>-29</v>
      </c>
      <c r="J26" s="785">
        <v>-27</v>
      </c>
      <c r="K26" s="821">
        <v>-26</v>
      </c>
      <c r="L26" s="823">
        <v>9.1</v>
      </c>
      <c r="M26" s="823">
        <v>2.6</v>
      </c>
      <c r="N26" s="823">
        <v>6.9</v>
      </c>
      <c r="O26" s="783"/>
    </row>
    <row r="27" spans="1:15" ht="9">
      <c r="A27" s="824" t="s">
        <v>19</v>
      </c>
      <c r="B27" s="825" t="s">
        <v>1088</v>
      </c>
      <c r="C27" s="826">
        <v>-21.2</v>
      </c>
      <c r="D27" s="826">
        <v>-18.2</v>
      </c>
      <c r="E27" s="826">
        <v>-16.8</v>
      </c>
      <c r="F27" s="826">
        <v>-5</v>
      </c>
      <c r="G27" s="826">
        <v>0</v>
      </c>
      <c r="H27" s="826">
        <v>2</v>
      </c>
      <c r="I27" s="826">
        <v>-37</v>
      </c>
      <c r="J27" s="826">
        <v>-36</v>
      </c>
      <c r="K27" s="827">
        <v>-34</v>
      </c>
      <c r="L27" s="828">
        <v>1.9</v>
      </c>
      <c r="M27" s="828">
        <v>1.3</v>
      </c>
      <c r="N27" s="828">
        <v>2.9</v>
      </c>
      <c r="O27" s="783"/>
    </row>
    <row r="28" spans="1:15" ht="9">
      <c r="A28" s="783"/>
      <c r="B28" s="783"/>
      <c r="C28" s="783"/>
      <c r="D28" s="829"/>
      <c r="E28" s="829"/>
      <c r="F28" s="783"/>
      <c r="G28" s="783"/>
      <c r="H28" s="829"/>
      <c r="I28" s="830"/>
      <c r="J28" s="785"/>
      <c r="K28" s="785"/>
      <c r="L28" s="783"/>
      <c r="M28" s="829"/>
      <c r="N28" s="829"/>
      <c r="O28" s="783"/>
    </row>
    <row r="29" spans="1:15" ht="9">
      <c r="A29" s="783"/>
      <c r="B29" s="824"/>
      <c r="C29" s="783"/>
      <c r="D29" s="783"/>
      <c r="E29" s="785"/>
      <c r="F29" s="783"/>
      <c r="G29" s="783"/>
      <c r="H29" s="783"/>
      <c r="I29" s="783"/>
      <c r="J29" s="783"/>
      <c r="K29" s="783"/>
      <c r="L29" s="783"/>
      <c r="M29" s="783"/>
      <c r="N29" s="783"/>
      <c r="O29" s="829"/>
    </row>
    <row r="30" spans="1:15" ht="9">
      <c r="A30" s="790" t="s">
        <v>1063</v>
      </c>
      <c r="B30" s="831" t="s">
        <v>1064</v>
      </c>
      <c r="C30" s="792" t="s">
        <v>1089</v>
      </c>
      <c r="D30" s="793"/>
      <c r="E30" s="794"/>
      <c r="F30" s="792" t="s">
        <v>1090</v>
      </c>
      <c r="G30" s="793"/>
      <c r="H30" s="794"/>
      <c r="I30" s="792" t="s">
        <v>1091</v>
      </c>
      <c r="J30" s="793"/>
      <c r="K30" s="793"/>
      <c r="L30" s="792" t="s">
        <v>1092</v>
      </c>
      <c r="M30" s="793"/>
      <c r="N30" s="793"/>
      <c r="O30" s="829"/>
    </row>
    <row r="31" spans="1:15" ht="9">
      <c r="A31" s="795" t="s">
        <v>1093</v>
      </c>
      <c r="B31" s="831" t="s">
        <v>1070</v>
      </c>
      <c r="C31" s="832"/>
      <c r="D31" s="833"/>
      <c r="E31" s="834"/>
      <c r="F31" s="832" t="s">
        <v>1094</v>
      </c>
      <c r="G31" s="833"/>
      <c r="H31" s="834"/>
      <c r="I31" s="832" t="s">
        <v>1095</v>
      </c>
      <c r="J31" s="833"/>
      <c r="K31" s="833"/>
      <c r="L31" s="835"/>
      <c r="M31" s="836"/>
      <c r="N31" s="837"/>
      <c r="O31" s="829"/>
    </row>
    <row r="32" spans="1:18" ht="9">
      <c r="A32" s="795" t="s">
        <v>505</v>
      </c>
      <c r="B32" s="809"/>
      <c r="C32" s="807">
        <v>2014</v>
      </c>
      <c r="D32" s="808">
        <v>2015</v>
      </c>
      <c r="E32" s="808">
        <v>2015</v>
      </c>
      <c r="F32" s="807">
        <v>2014</v>
      </c>
      <c r="G32" s="808">
        <v>2015</v>
      </c>
      <c r="H32" s="808">
        <v>2015</v>
      </c>
      <c r="I32" s="807">
        <v>2014</v>
      </c>
      <c r="J32" s="808">
        <v>2015</v>
      </c>
      <c r="K32" s="808">
        <v>2015</v>
      </c>
      <c r="L32" s="807">
        <v>2014</v>
      </c>
      <c r="M32" s="808">
        <v>2015</v>
      </c>
      <c r="N32" s="808">
        <v>2015</v>
      </c>
      <c r="O32" s="838"/>
      <c r="P32" s="829"/>
      <c r="Q32" s="838"/>
      <c r="R32" s="838"/>
    </row>
    <row r="33" spans="1:18" ht="9">
      <c r="A33" s="795"/>
      <c r="B33" s="795"/>
      <c r="C33" s="811" t="s">
        <v>803</v>
      </c>
      <c r="D33" s="811" t="s">
        <v>1071</v>
      </c>
      <c r="E33" s="811" t="s">
        <v>803</v>
      </c>
      <c r="F33" s="811" t="s">
        <v>803</v>
      </c>
      <c r="G33" s="811" t="s">
        <v>1071</v>
      </c>
      <c r="H33" s="811" t="s">
        <v>803</v>
      </c>
      <c r="I33" s="811" t="s">
        <v>803</v>
      </c>
      <c r="J33" s="811" t="s">
        <v>1071</v>
      </c>
      <c r="K33" s="811" t="s">
        <v>803</v>
      </c>
      <c r="L33" s="811" t="s">
        <v>803</v>
      </c>
      <c r="M33" s="811" t="s">
        <v>1071</v>
      </c>
      <c r="N33" s="811" t="s">
        <v>803</v>
      </c>
      <c r="O33" s="829"/>
      <c r="P33" s="829"/>
      <c r="Q33" s="838"/>
      <c r="R33" s="838"/>
    </row>
    <row r="34" spans="1:18" ht="9">
      <c r="A34" s="809"/>
      <c r="B34" s="812"/>
      <c r="C34" s="812"/>
      <c r="D34" s="814"/>
      <c r="E34" s="814"/>
      <c r="F34" s="812"/>
      <c r="G34" s="814"/>
      <c r="H34" s="814"/>
      <c r="I34" s="812"/>
      <c r="J34" s="839"/>
      <c r="K34" s="839"/>
      <c r="L34" s="840"/>
      <c r="M34" s="841"/>
      <c r="N34" s="840"/>
      <c r="O34" s="829"/>
      <c r="P34" s="829"/>
      <c r="Q34" s="838"/>
      <c r="R34" s="838"/>
    </row>
    <row r="35" spans="1:18" ht="9">
      <c r="A35" s="818" t="s">
        <v>34</v>
      </c>
      <c r="B35" s="842" t="s">
        <v>1072</v>
      </c>
      <c r="C35" s="843">
        <v>5</v>
      </c>
      <c r="D35" s="829">
        <v>6</v>
      </c>
      <c r="E35" s="829">
        <v>3</v>
      </c>
      <c r="F35" s="829">
        <v>10</v>
      </c>
      <c r="G35" s="829">
        <v>14</v>
      </c>
      <c r="H35" s="844">
        <v>12</v>
      </c>
      <c r="I35" s="844">
        <v>1</v>
      </c>
      <c r="J35" s="829">
        <v>5</v>
      </c>
      <c r="K35" s="844">
        <v>3</v>
      </c>
      <c r="L35" s="844">
        <v>6</v>
      </c>
      <c r="M35" s="844">
        <v>0</v>
      </c>
      <c r="N35" s="844">
        <v>2</v>
      </c>
      <c r="O35" s="829"/>
      <c r="P35" s="845"/>
      <c r="Q35" s="838"/>
      <c r="R35" s="838"/>
    </row>
    <row r="36" spans="1:18" ht="9">
      <c r="A36" s="783" t="s">
        <v>434</v>
      </c>
      <c r="B36" s="819" t="s">
        <v>1073</v>
      </c>
      <c r="C36" s="843">
        <v>7</v>
      </c>
      <c r="D36" s="829">
        <v>4</v>
      </c>
      <c r="E36" s="829">
        <v>4</v>
      </c>
      <c r="F36" s="829">
        <v>12</v>
      </c>
      <c r="G36" s="787">
        <v>12</v>
      </c>
      <c r="H36" s="846">
        <v>12</v>
      </c>
      <c r="I36" s="846">
        <v>2</v>
      </c>
      <c r="J36" s="787">
        <v>1</v>
      </c>
      <c r="K36" s="846">
        <v>2</v>
      </c>
      <c r="L36" s="846">
        <v>4</v>
      </c>
      <c r="M36" s="846">
        <v>0</v>
      </c>
      <c r="N36" s="846">
        <v>3</v>
      </c>
      <c r="O36" s="829"/>
      <c r="P36" s="845"/>
      <c r="Q36" s="838"/>
      <c r="R36" s="838"/>
    </row>
    <row r="37" spans="1:18" ht="9">
      <c r="A37" s="783" t="s">
        <v>35</v>
      </c>
      <c r="B37" s="819" t="s">
        <v>1074</v>
      </c>
      <c r="C37" s="843">
        <v>5</v>
      </c>
      <c r="D37" s="829">
        <v>2</v>
      </c>
      <c r="E37" s="829">
        <v>2</v>
      </c>
      <c r="F37" s="829">
        <v>12</v>
      </c>
      <c r="G37" s="829">
        <v>12</v>
      </c>
      <c r="H37" s="846">
        <v>14</v>
      </c>
      <c r="I37" s="846">
        <v>3</v>
      </c>
      <c r="J37" s="829">
        <v>4</v>
      </c>
      <c r="K37" s="846">
        <v>7</v>
      </c>
      <c r="L37" s="846">
        <v>2</v>
      </c>
      <c r="M37" s="846">
        <v>1</v>
      </c>
      <c r="N37" s="846">
        <v>1</v>
      </c>
      <c r="O37" s="829"/>
      <c r="P37" s="829"/>
      <c r="Q37" s="838"/>
      <c r="R37" s="838"/>
    </row>
    <row r="38" spans="1:18" ht="9">
      <c r="A38" s="783" t="s">
        <v>204</v>
      </c>
      <c r="B38" s="819" t="s">
        <v>1075</v>
      </c>
      <c r="C38" s="843">
        <v>5</v>
      </c>
      <c r="D38" s="829">
        <v>5</v>
      </c>
      <c r="E38" s="829">
        <v>5</v>
      </c>
      <c r="F38" s="829">
        <v>14</v>
      </c>
      <c r="G38" s="829">
        <v>7</v>
      </c>
      <c r="H38" s="846">
        <v>12</v>
      </c>
      <c r="I38" s="846">
        <v>1</v>
      </c>
      <c r="J38" s="829"/>
      <c r="K38" s="846">
        <v>1</v>
      </c>
      <c r="L38" s="846">
        <v>1</v>
      </c>
      <c r="M38" s="846"/>
      <c r="N38" s="846">
        <v>4</v>
      </c>
      <c r="O38" s="829"/>
      <c r="P38" s="829"/>
      <c r="Q38" s="838"/>
      <c r="R38" s="838"/>
    </row>
    <row r="39" spans="1:18" ht="9">
      <c r="A39" s="783" t="s">
        <v>521</v>
      </c>
      <c r="B39" s="819" t="s">
        <v>1076</v>
      </c>
      <c r="C39" s="843">
        <v>2</v>
      </c>
      <c r="D39" s="829"/>
      <c r="E39" s="829">
        <v>2</v>
      </c>
      <c r="F39" s="829">
        <v>14</v>
      </c>
      <c r="G39" s="829">
        <v>18</v>
      </c>
      <c r="H39" s="846">
        <v>16</v>
      </c>
      <c r="I39" s="846">
        <v>8</v>
      </c>
      <c r="J39" s="829">
        <v>6</v>
      </c>
      <c r="K39" s="846">
        <v>9</v>
      </c>
      <c r="L39" s="846"/>
      <c r="M39" s="846"/>
      <c r="N39" s="846">
        <v>3</v>
      </c>
      <c r="O39" s="829"/>
      <c r="P39" s="829"/>
      <c r="Q39" s="838"/>
      <c r="R39" s="838"/>
    </row>
    <row r="40" spans="1:18" ht="9">
      <c r="A40" s="783" t="s">
        <v>387</v>
      </c>
      <c r="B40" s="819" t="s">
        <v>1077</v>
      </c>
      <c r="C40" s="843">
        <v>3</v>
      </c>
      <c r="D40" s="829"/>
      <c r="E40" s="829">
        <v>4</v>
      </c>
      <c r="F40" s="829">
        <v>7</v>
      </c>
      <c r="G40" s="829">
        <v>10</v>
      </c>
      <c r="H40" s="846">
        <v>10</v>
      </c>
      <c r="I40" s="846"/>
      <c r="J40" s="829">
        <v>1</v>
      </c>
      <c r="K40" s="846">
        <v>2</v>
      </c>
      <c r="L40" s="846"/>
      <c r="M40" s="846"/>
      <c r="N40" s="846">
        <v>4</v>
      </c>
      <c r="O40" s="829"/>
      <c r="P40" s="845"/>
      <c r="Q40" s="838"/>
      <c r="R40" s="838"/>
    </row>
    <row r="41" spans="1:18" ht="9">
      <c r="A41" s="783" t="s">
        <v>13</v>
      </c>
      <c r="B41" s="819" t="s">
        <v>1078</v>
      </c>
      <c r="C41" s="843">
        <v>3</v>
      </c>
      <c r="D41" s="829">
        <v>1</v>
      </c>
      <c r="E41" s="829">
        <v>3</v>
      </c>
      <c r="F41" s="829">
        <v>14</v>
      </c>
      <c r="G41" s="829">
        <v>14</v>
      </c>
      <c r="H41" s="846">
        <v>12</v>
      </c>
      <c r="I41" s="846">
        <v>1</v>
      </c>
      <c r="J41" s="829">
        <v>6</v>
      </c>
      <c r="K41" s="846">
        <v>3</v>
      </c>
      <c r="L41" s="846"/>
      <c r="M41" s="846"/>
      <c r="N41" s="846">
        <v>0</v>
      </c>
      <c r="O41" s="829"/>
      <c r="P41" s="829"/>
      <c r="Q41" s="838"/>
      <c r="R41" s="838"/>
    </row>
    <row r="42" spans="1:18" ht="9">
      <c r="A42" s="783" t="s">
        <v>14</v>
      </c>
      <c r="B42" s="819" t="s">
        <v>1079</v>
      </c>
      <c r="C42" s="843">
        <v>1</v>
      </c>
      <c r="D42" s="829"/>
      <c r="E42" s="829">
        <v>4</v>
      </c>
      <c r="F42" s="829">
        <v>12</v>
      </c>
      <c r="G42" s="829">
        <v>14</v>
      </c>
      <c r="H42" s="846">
        <v>12</v>
      </c>
      <c r="I42" s="846">
        <v>3</v>
      </c>
      <c r="J42" s="829">
        <v>3</v>
      </c>
      <c r="K42" s="846">
        <v>5</v>
      </c>
      <c r="L42" s="846"/>
      <c r="M42" s="846"/>
      <c r="N42" s="846">
        <v>4</v>
      </c>
      <c r="O42" s="829"/>
      <c r="P42" s="829"/>
      <c r="Q42" s="838"/>
      <c r="R42" s="838"/>
    </row>
    <row r="43" spans="1:14" ht="9">
      <c r="A43" s="783" t="s">
        <v>15</v>
      </c>
      <c r="B43" s="819" t="s">
        <v>1080</v>
      </c>
      <c r="C43" s="843">
        <v>2</v>
      </c>
      <c r="D43" s="829">
        <v>2</v>
      </c>
      <c r="E43" s="829">
        <v>4</v>
      </c>
      <c r="F43" s="829">
        <v>10</v>
      </c>
      <c r="G43" s="829">
        <v>12</v>
      </c>
      <c r="H43" s="846">
        <v>14</v>
      </c>
      <c r="I43" s="846">
        <v>1</v>
      </c>
      <c r="J43" s="829">
        <v>3</v>
      </c>
      <c r="K43" s="846">
        <v>2</v>
      </c>
      <c r="L43" s="846"/>
      <c r="M43" s="846"/>
      <c r="N43" s="846"/>
    </row>
    <row r="44" spans="1:14" ht="9">
      <c r="A44" s="783" t="s">
        <v>369</v>
      </c>
      <c r="B44" s="819" t="s">
        <v>1081</v>
      </c>
      <c r="C44" s="843">
        <v>2</v>
      </c>
      <c r="D44" s="829"/>
      <c r="E44" s="829">
        <v>2</v>
      </c>
      <c r="F44" s="829">
        <v>14</v>
      </c>
      <c r="G44" s="829">
        <v>14</v>
      </c>
      <c r="H44" s="846">
        <v>14</v>
      </c>
      <c r="I44" s="846">
        <v>2</v>
      </c>
      <c r="J44" s="829">
        <v>3</v>
      </c>
      <c r="K44" s="846">
        <v>4</v>
      </c>
      <c r="L44" s="846"/>
      <c r="M44" s="846"/>
      <c r="N44" s="846">
        <v>4</v>
      </c>
    </row>
    <row r="45" spans="1:14" ht="9">
      <c r="A45" s="783" t="s">
        <v>16</v>
      </c>
      <c r="B45" s="819" t="s">
        <v>1082</v>
      </c>
      <c r="C45" s="843">
        <v>4</v>
      </c>
      <c r="D45" s="829">
        <v>2</v>
      </c>
      <c r="E45" s="829">
        <v>2</v>
      </c>
      <c r="F45" s="829">
        <v>12</v>
      </c>
      <c r="G45" s="829">
        <v>14</v>
      </c>
      <c r="H45" s="846">
        <v>12</v>
      </c>
      <c r="I45" s="846">
        <v>1</v>
      </c>
      <c r="J45" s="829">
        <v>3</v>
      </c>
      <c r="K45" s="846">
        <v>3</v>
      </c>
      <c r="L45" s="846"/>
      <c r="M45" s="846"/>
      <c r="N45" s="846">
        <v>4</v>
      </c>
    </row>
    <row r="46" spans="1:14" ht="9">
      <c r="A46" s="783" t="s">
        <v>17</v>
      </c>
      <c r="B46" s="819" t="s">
        <v>1083</v>
      </c>
      <c r="C46" s="843">
        <v>4</v>
      </c>
      <c r="D46" s="829">
        <v>1</v>
      </c>
      <c r="E46" s="829">
        <v>3</v>
      </c>
      <c r="F46" s="829">
        <v>9</v>
      </c>
      <c r="G46" s="829">
        <v>12</v>
      </c>
      <c r="H46" s="846">
        <v>12</v>
      </c>
      <c r="I46" s="846"/>
      <c r="J46" s="829">
        <v>3</v>
      </c>
      <c r="K46" s="846">
        <v>3</v>
      </c>
      <c r="L46" s="846">
        <v>6</v>
      </c>
      <c r="M46" s="846"/>
      <c r="N46" s="846"/>
    </row>
    <row r="47" spans="1:14" ht="9">
      <c r="A47" s="783" t="s">
        <v>30</v>
      </c>
      <c r="B47" s="819" t="s">
        <v>1084</v>
      </c>
      <c r="C47" s="843">
        <v>5</v>
      </c>
      <c r="D47" s="829">
        <v>3</v>
      </c>
      <c r="E47" s="829">
        <v>3</v>
      </c>
      <c r="F47" s="829">
        <v>12</v>
      </c>
      <c r="G47" s="829">
        <v>14</v>
      </c>
      <c r="H47" s="846">
        <v>12</v>
      </c>
      <c r="I47" s="846">
        <v>1</v>
      </c>
      <c r="J47" s="829">
        <v>2</v>
      </c>
      <c r="K47" s="846">
        <v>1</v>
      </c>
      <c r="L47" s="846">
        <v>6</v>
      </c>
      <c r="M47" s="846">
        <v>1</v>
      </c>
      <c r="N47" s="846">
        <v>1</v>
      </c>
    </row>
    <row r="48" spans="1:14" ht="9">
      <c r="A48" s="783" t="s">
        <v>31</v>
      </c>
      <c r="B48" s="819" t="s">
        <v>1085</v>
      </c>
      <c r="C48" s="843">
        <v>4</v>
      </c>
      <c r="D48" s="829">
        <v>2</v>
      </c>
      <c r="E48" s="829">
        <v>3</v>
      </c>
      <c r="F48" s="829">
        <v>17</v>
      </c>
      <c r="G48" s="829">
        <v>15</v>
      </c>
      <c r="H48" s="846">
        <v>14</v>
      </c>
      <c r="I48" s="846">
        <v>6</v>
      </c>
      <c r="J48" s="829">
        <v>9</v>
      </c>
      <c r="K48" s="846">
        <v>4</v>
      </c>
      <c r="L48" s="846">
        <v>6</v>
      </c>
      <c r="M48" s="846">
        <v>2</v>
      </c>
      <c r="N48" s="846">
        <v>2</v>
      </c>
    </row>
    <row r="49" spans="1:15" ht="9">
      <c r="A49" s="783" t="s">
        <v>18</v>
      </c>
      <c r="B49" s="819" t="s">
        <v>1086</v>
      </c>
      <c r="C49" s="843">
        <v>3</v>
      </c>
      <c r="D49" s="829">
        <v>4</v>
      </c>
      <c r="E49" s="829">
        <v>3</v>
      </c>
      <c r="F49" s="829">
        <v>10</v>
      </c>
      <c r="G49" s="829">
        <v>10</v>
      </c>
      <c r="H49" s="846">
        <v>12</v>
      </c>
      <c r="I49" s="846">
        <v>3</v>
      </c>
      <c r="J49" s="829">
        <v>2</v>
      </c>
      <c r="K49" s="846">
        <v>5</v>
      </c>
      <c r="L49" s="846">
        <v>6</v>
      </c>
      <c r="M49" s="846"/>
      <c r="N49" s="846"/>
      <c r="O49" s="783"/>
    </row>
    <row r="50" spans="1:15" ht="9">
      <c r="A50" s="783" t="s">
        <v>32</v>
      </c>
      <c r="B50" s="819" t="s">
        <v>1087</v>
      </c>
      <c r="C50" s="843">
        <v>5</v>
      </c>
      <c r="D50" s="783">
        <v>5</v>
      </c>
      <c r="E50" s="783">
        <v>7</v>
      </c>
      <c r="F50" s="783">
        <v>16</v>
      </c>
      <c r="G50" s="829">
        <v>16</v>
      </c>
      <c r="H50" s="846">
        <v>16</v>
      </c>
      <c r="I50" s="846">
        <v>1</v>
      </c>
      <c r="J50" s="829">
        <v>5</v>
      </c>
      <c r="K50" s="846">
        <v>4</v>
      </c>
      <c r="L50" s="846">
        <v>5</v>
      </c>
      <c r="M50" s="846">
        <v>1</v>
      </c>
      <c r="N50" s="846">
        <v>0</v>
      </c>
      <c r="O50" s="783"/>
    </row>
    <row r="51" spans="1:15" ht="9">
      <c r="A51" s="824" t="s">
        <v>19</v>
      </c>
      <c r="B51" s="825" t="s">
        <v>1088</v>
      </c>
      <c r="C51" s="847">
        <v>4</v>
      </c>
      <c r="D51" s="824">
        <v>3</v>
      </c>
      <c r="E51" s="824">
        <v>2</v>
      </c>
      <c r="F51" s="824">
        <v>10</v>
      </c>
      <c r="G51" s="824">
        <v>6</v>
      </c>
      <c r="H51" s="848">
        <v>7</v>
      </c>
      <c r="I51" s="848">
        <v>1</v>
      </c>
      <c r="J51" s="824"/>
      <c r="K51" s="848"/>
      <c r="L51" s="848">
        <v>0</v>
      </c>
      <c r="M51" s="848"/>
      <c r="N51" s="848">
        <v>0</v>
      </c>
      <c r="O51" s="783"/>
    </row>
    <row r="52" spans="1:15" ht="9">
      <c r="A52" s="829"/>
      <c r="B52" s="829"/>
      <c r="C52" s="829"/>
      <c r="D52" s="829"/>
      <c r="E52" s="820"/>
      <c r="F52" s="829"/>
      <c r="G52" s="829"/>
      <c r="H52" s="829"/>
      <c r="I52" s="829"/>
      <c r="J52" s="829"/>
      <c r="K52" s="829"/>
      <c r="L52" s="829"/>
      <c r="M52" s="829"/>
      <c r="N52" s="829"/>
      <c r="O52" s="783"/>
    </row>
    <row r="53" spans="1:15" ht="9">
      <c r="A53" s="829"/>
      <c r="B53" s="829"/>
      <c r="C53" s="829"/>
      <c r="D53" s="829"/>
      <c r="E53" s="820"/>
      <c r="F53" s="829"/>
      <c r="G53" s="829"/>
      <c r="H53" s="829"/>
      <c r="I53" s="829"/>
      <c r="J53" s="829"/>
      <c r="K53" s="829"/>
      <c r="L53" s="829"/>
      <c r="M53" s="829"/>
      <c r="N53" s="829"/>
      <c r="O53" s="783"/>
    </row>
    <row r="54" spans="1:15" ht="9">
      <c r="A54" s="829"/>
      <c r="B54" s="829"/>
      <c r="C54" s="829"/>
      <c r="D54" s="829"/>
      <c r="E54" s="820"/>
      <c r="F54" s="829"/>
      <c r="G54" s="829"/>
      <c r="H54" s="829"/>
      <c r="I54" s="829"/>
      <c r="J54" s="829"/>
      <c r="K54" s="829"/>
      <c r="L54" s="829"/>
      <c r="M54" s="829"/>
      <c r="N54" s="829"/>
      <c r="O54" s="783"/>
    </row>
    <row r="55" spans="1:15" ht="9">
      <c r="A55" s="829"/>
      <c r="B55" s="829"/>
      <c r="C55" s="829"/>
      <c r="D55" s="829"/>
      <c r="E55" s="820"/>
      <c r="F55" s="829"/>
      <c r="G55" s="829"/>
      <c r="H55" s="829"/>
      <c r="I55" s="829"/>
      <c r="J55" s="829"/>
      <c r="K55" s="829"/>
      <c r="L55" s="829"/>
      <c r="M55" s="829"/>
      <c r="N55" s="829"/>
      <c r="O55" s="783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9"/>
  <sheetViews>
    <sheetView zoomScalePageLayoutView="0" workbookViewId="0" topLeftCell="L1">
      <selection activeCell="R12" sqref="R12"/>
    </sheetView>
  </sheetViews>
  <sheetFormatPr defaultColWidth="9.00390625" defaultRowHeight="12.75"/>
  <cols>
    <col min="1" max="1" width="0.37109375" style="49" hidden="1" customWidth="1"/>
    <col min="2" max="2" width="3.875" style="49" customWidth="1"/>
    <col min="3" max="3" width="4.625" style="49" customWidth="1"/>
    <col min="4" max="4" width="10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13.625" style="49" customWidth="1"/>
    <col min="30" max="30" width="24.2539062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1" spans="27:43" ht="10.5"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6:43" ht="12.75">
      <c r="F2" s="199" t="s">
        <v>1096</v>
      </c>
      <c r="G2" s="92"/>
      <c r="H2" s="92"/>
      <c r="I2" s="92"/>
      <c r="J2" s="92"/>
      <c r="K2" s="92"/>
      <c r="L2" s="92"/>
      <c r="M2" s="199" t="s">
        <v>1097</v>
      </c>
      <c r="W2" s="52"/>
      <c r="X2" s="52"/>
      <c r="Y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7:43" ht="10.5">
      <c r="G3" s="124"/>
      <c r="H3" s="124"/>
      <c r="I3" s="124"/>
      <c r="J3" s="124"/>
      <c r="K3" s="124"/>
      <c r="L3" s="124"/>
      <c r="N3" s="92"/>
      <c r="W3" s="52"/>
      <c r="X3" s="52"/>
      <c r="Y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5:43" ht="11.25" customHeight="1">
      <c r="O4" s="217"/>
      <c r="P4" s="217"/>
      <c r="Q4" s="217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12" customHeight="1">
      <c r="A5" s="52"/>
      <c r="B5" s="53"/>
      <c r="C5" s="206"/>
      <c r="D5" s="849" t="s">
        <v>1098</v>
      </c>
      <c r="E5" s="208"/>
      <c r="F5" s="384" t="s">
        <v>1099</v>
      </c>
      <c r="G5" s="385"/>
      <c r="H5" s="385"/>
      <c r="I5" s="385"/>
      <c r="J5" s="385"/>
      <c r="K5" s="402"/>
      <c r="L5" s="379"/>
      <c r="M5" s="391" t="s">
        <v>1100</v>
      </c>
      <c r="N5" s="391"/>
      <c r="O5" s="391"/>
      <c r="P5" s="391"/>
      <c r="Q5" s="391"/>
      <c r="R5" s="391"/>
      <c r="S5" s="384" t="s">
        <v>1101</v>
      </c>
      <c r="T5" s="385"/>
      <c r="U5" s="385"/>
      <c r="V5" s="385"/>
      <c r="W5" s="385"/>
      <c r="X5" s="385"/>
      <c r="Y5" s="52"/>
      <c r="AA5" s="52"/>
      <c r="AB5" s="52"/>
      <c r="AC5" s="874"/>
      <c r="AD5" s="874"/>
      <c r="AE5" s="874"/>
      <c r="AF5" s="874"/>
      <c r="AG5" s="874"/>
      <c r="AH5" s="874"/>
      <c r="AI5" s="874"/>
      <c r="AJ5" s="874"/>
      <c r="AK5" s="875"/>
      <c r="AL5" s="875"/>
      <c r="AM5" s="875"/>
      <c r="AN5" s="875"/>
      <c r="AO5" s="875"/>
      <c r="AP5" s="875"/>
      <c r="AQ5" s="52"/>
    </row>
    <row r="6" spans="1:43" ht="12.75">
      <c r="A6" s="52"/>
      <c r="B6" s="52" t="s">
        <v>504</v>
      </c>
      <c r="C6" s="54"/>
      <c r="D6" s="850" t="s">
        <v>1102</v>
      </c>
      <c r="E6" s="283"/>
      <c r="F6" s="208"/>
      <c r="G6" s="384" t="s">
        <v>1103</v>
      </c>
      <c r="H6" s="385"/>
      <c r="I6" s="385"/>
      <c r="J6" s="385"/>
      <c r="K6" s="402"/>
      <c r="L6" s="206"/>
      <c r="M6" s="851"/>
      <c r="N6" s="384" t="s">
        <v>1103</v>
      </c>
      <c r="O6" s="852"/>
      <c r="P6" s="852"/>
      <c r="Q6" s="852"/>
      <c r="R6" s="853"/>
      <c r="S6" s="854"/>
      <c r="T6" s="384" t="s">
        <v>1103</v>
      </c>
      <c r="U6" s="852"/>
      <c r="V6" s="852"/>
      <c r="W6" s="852"/>
      <c r="X6" s="852"/>
      <c r="Y6" s="190"/>
      <c r="Z6" s="855"/>
      <c r="AA6" s="855"/>
      <c r="AB6" s="855"/>
      <c r="AC6" s="874"/>
      <c r="AD6" s="874"/>
      <c r="AE6" s="874"/>
      <c r="AF6" s="874"/>
      <c r="AG6" s="874"/>
      <c r="AH6" s="874"/>
      <c r="AI6" s="874"/>
      <c r="AJ6" s="874"/>
      <c r="AK6" s="875"/>
      <c r="AL6" s="875"/>
      <c r="AM6" s="875"/>
      <c r="AN6" s="875"/>
      <c r="AO6" s="875"/>
      <c r="AP6" s="875"/>
      <c r="AQ6" s="52"/>
    </row>
    <row r="7" spans="1:43" ht="11.25" customHeight="1">
      <c r="A7" s="52"/>
      <c r="B7" s="52"/>
      <c r="C7" s="54" t="s">
        <v>36</v>
      </c>
      <c r="D7" s="850" t="s">
        <v>917</v>
      </c>
      <c r="E7" s="283"/>
      <c r="F7" s="282" t="s">
        <v>570</v>
      </c>
      <c r="G7" s="53" t="s">
        <v>1104</v>
      </c>
      <c r="H7" s="206" t="s">
        <v>1105</v>
      </c>
      <c r="I7" s="206" t="s">
        <v>1106</v>
      </c>
      <c r="J7" s="206" t="s">
        <v>1107</v>
      </c>
      <c r="K7" s="206" t="s">
        <v>1108</v>
      </c>
      <c r="L7" s="196"/>
      <c r="M7" s="283"/>
      <c r="N7" s="52" t="s">
        <v>1104</v>
      </c>
      <c r="O7" s="54" t="s">
        <v>1105</v>
      </c>
      <c r="P7" s="54" t="s">
        <v>1106</v>
      </c>
      <c r="Q7" s="54" t="s">
        <v>1107</v>
      </c>
      <c r="R7" s="54" t="s">
        <v>1108</v>
      </c>
      <c r="S7" s="283"/>
      <c r="T7" s="54" t="s">
        <v>1109</v>
      </c>
      <c r="U7" s="54" t="s">
        <v>1110</v>
      </c>
      <c r="V7" s="54" t="s">
        <v>1111</v>
      </c>
      <c r="W7" s="54" t="s">
        <v>1112</v>
      </c>
      <c r="X7" s="54" t="s">
        <v>1113</v>
      </c>
      <c r="Y7" s="52"/>
      <c r="AA7" s="52"/>
      <c r="AB7" s="52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876"/>
      <c r="AQ7" s="52"/>
    </row>
    <row r="8" spans="1:43" ht="12" customHeight="1">
      <c r="A8" s="52"/>
      <c r="B8" s="52"/>
      <c r="C8" s="54"/>
      <c r="D8" s="856" t="s">
        <v>1114</v>
      </c>
      <c r="E8" s="857" t="s">
        <v>831</v>
      </c>
      <c r="F8" s="285" t="s">
        <v>69</v>
      </c>
      <c r="G8" s="187" t="s">
        <v>1115</v>
      </c>
      <c r="H8" s="147" t="s">
        <v>1116</v>
      </c>
      <c r="I8" s="147" t="s">
        <v>1117</v>
      </c>
      <c r="J8" s="147" t="s">
        <v>1118</v>
      </c>
      <c r="K8" s="147" t="s">
        <v>1119</v>
      </c>
      <c r="L8" s="858" t="s">
        <v>831</v>
      </c>
      <c r="M8" s="283" t="s">
        <v>68</v>
      </c>
      <c r="N8" s="187" t="s">
        <v>1115</v>
      </c>
      <c r="O8" s="147" t="s">
        <v>1116</v>
      </c>
      <c r="P8" s="147" t="s">
        <v>1117</v>
      </c>
      <c r="Q8" s="147" t="s">
        <v>1118</v>
      </c>
      <c r="R8" s="147" t="s">
        <v>1119</v>
      </c>
      <c r="S8" s="283" t="s">
        <v>68</v>
      </c>
      <c r="T8" s="147" t="s">
        <v>1115</v>
      </c>
      <c r="U8" s="147" t="s">
        <v>1116</v>
      </c>
      <c r="V8" s="147" t="s">
        <v>1117</v>
      </c>
      <c r="W8" s="147" t="s">
        <v>1118</v>
      </c>
      <c r="X8" s="147" t="s">
        <v>1119</v>
      </c>
      <c r="Y8" s="52"/>
      <c r="Z8" s="49" t="s">
        <v>406</v>
      </c>
      <c r="AA8" s="52"/>
      <c r="AB8" s="52"/>
      <c r="AC8" s="877"/>
      <c r="AD8" s="876"/>
      <c r="AE8" s="876"/>
      <c r="AF8" s="878"/>
      <c r="AG8" s="878"/>
      <c r="AH8" s="878"/>
      <c r="AI8" s="878"/>
      <c r="AJ8" s="878"/>
      <c r="AK8" s="876"/>
      <c r="AL8" s="878"/>
      <c r="AM8" s="878"/>
      <c r="AN8" s="878"/>
      <c r="AO8" s="878"/>
      <c r="AP8" s="878"/>
      <c r="AQ8" s="52"/>
    </row>
    <row r="9" spans="1:43" ht="10.5">
      <c r="A9" s="52"/>
      <c r="B9" s="52"/>
      <c r="C9" s="54"/>
      <c r="D9" s="856" t="s">
        <v>1121</v>
      </c>
      <c r="E9" s="282"/>
      <c r="F9" s="282"/>
      <c r="G9" s="52"/>
      <c r="H9" s="54"/>
      <c r="I9" s="54"/>
      <c r="J9" s="54"/>
      <c r="K9" s="54"/>
      <c r="L9" s="54"/>
      <c r="M9" s="859" t="s">
        <v>69</v>
      </c>
      <c r="N9" s="52"/>
      <c r="O9" s="54"/>
      <c r="P9" s="54"/>
      <c r="Q9" s="54"/>
      <c r="R9" s="54"/>
      <c r="S9" s="859" t="s">
        <v>69</v>
      </c>
      <c r="T9" s="54"/>
      <c r="U9" s="54"/>
      <c r="V9" s="54"/>
      <c r="W9" s="54"/>
      <c r="X9" s="54"/>
      <c r="Y9" s="52"/>
      <c r="AA9" s="52"/>
      <c r="AB9" s="52"/>
      <c r="AC9" s="877"/>
      <c r="AD9" s="876"/>
      <c r="AE9" s="876"/>
      <c r="AF9" s="876"/>
      <c r="AG9" s="876"/>
      <c r="AH9" s="876"/>
      <c r="AI9" s="876"/>
      <c r="AJ9" s="876"/>
      <c r="AK9" s="876"/>
      <c r="AL9" s="876"/>
      <c r="AM9" s="876"/>
      <c r="AN9" s="876"/>
      <c r="AO9" s="876"/>
      <c r="AP9" s="876"/>
      <c r="AQ9" s="52"/>
    </row>
    <row r="10" spans="1:43" ht="10.5">
      <c r="A10" s="52"/>
      <c r="B10" s="52"/>
      <c r="C10" s="54"/>
      <c r="D10" s="856" t="s">
        <v>1122</v>
      </c>
      <c r="E10" s="283"/>
      <c r="F10" s="282"/>
      <c r="G10" s="52"/>
      <c r="H10" s="54"/>
      <c r="I10" s="54"/>
      <c r="J10" s="54"/>
      <c r="K10" s="54"/>
      <c r="L10" s="196"/>
      <c r="M10" s="282"/>
      <c r="N10" s="52"/>
      <c r="O10" s="54"/>
      <c r="P10" s="54"/>
      <c r="Q10" s="54"/>
      <c r="R10" s="54"/>
      <c r="S10" s="282"/>
      <c r="T10" s="54"/>
      <c r="U10" s="54"/>
      <c r="V10" s="54"/>
      <c r="W10" s="54"/>
      <c r="X10" s="54"/>
      <c r="Y10" s="52"/>
      <c r="AA10" s="187"/>
      <c r="AB10" s="187"/>
      <c r="AC10" s="877"/>
      <c r="AD10" s="876"/>
      <c r="AE10" s="876"/>
      <c r="AF10" s="876"/>
      <c r="AG10" s="876"/>
      <c r="AH10" s="876"/>
      <c r="AI10" s="876"/>
      <c r="AJ10" s="876"/>
      <c r="AK10" s="876"/>
      <c r="AL10" s="876"/>
      <c r="AM10" s="876"/>
      <c r="AN10" s="876"/>
      <c r="AO10" s="876"/>
      <c r="AP10" s="876"/>
      <c r="AQ10" s="52"/>
    </row>
    <row r="11" spans="1:43" ht="12.75">
      <c r="A11" s="52"/>
      <c r="B11" s="52"/>
      <c r="C11" s="54"/>
      <c r="D11" s="856" t="s">
        <v>1123</v>
      </c>
      <c r="E11" s="283"/>
      <c r="F11" s="282"/>
      <c r="G11" s="52"/>
      <c r="H11" s="54"/>
      <c r="I11" s="54"/>
      <c r="J11" s="54"/>
      <c r="K11" s="54"/>
      <c r="L11" s="196"/>
      <c r="M11" s="282"/>
      <c r="N11" s="52"/>
      <c r="O11" s="54"/>
      <c r="P11" s="54"/>
      <c r="Q11" s="54"/>
      <c r="R11" s="54"/>
      <c r="S11" s="282"/>
      <c r="T11" s="54"/>
      <c r="U11" s="54"/>
      <c r="V11" s="54"/>
      <c r="W11" s="54"/>
      <c r="X11" s="54"/>
      <c r="Y11" s="52"/>
      <c r="AA11" s="52"/>
      <c r="AB11" s="52"/>
      <c r="AC11" s="879"/>
      <c r="AD11" s="879"/>
      <c r="AE11" s="879"/>
      <c r="AF11" s="879"/>
      <c r="AG11" s="879"/>
      <c r="AH11" s="879"/>
      <c r="AI11" s="879"/>
      <c r="AJ11" s="879"/>
      <c r="AK11" s="879"/>
      <c r="AL11" s="879"/>
      <c r="AM11" s="879"/>
      <c r="AN11" s="879"/>
      <c r="AO11" s="879"/>
      <c r="AP11" s="879"/>
      <c r="AQ11" s="52"/>
    </row>
    <row r="12" spans="1:43" ht="15">
      <c r="A12" s="52"/>
      <c r="B12" s="185"/>
      <c r="C12" s="100"/>
      <c r="D12" s="860" t="s">
        <v>1124</v>
      </c>
      <c r="E12" s="861"/>
      <c r="F12" s="204" t="s">
        <v>406</v>
      </c>
      <c r="G12" s="50" t="s">
        <v>406</v>
      </c>
      <c r="H12" s="100" t="s">
        <v>406</v>
      </c>
      <c r="I12" s="100" t="s">
        <v>406</v>
      </c>
      <c r="J12" s="100" t="s">
        <v>406</v>
      </c>
      <c r="K12" s="100" t="s">
        <v>406</v>
      </c>
      <c r="L12" s="862"/>
      <c r="M12" s="204" t="s">
        <v>406</v>
      </c>
      <c r="N12" s="50" t="s">
        <v>406</v>
      </c>
      <c r="O12" s="100" t="s">
        <v>406</v>
      </c>
      <c r="P12" s="100" t="s">
        <v>406</v>
      </c>
      <c r="Q12" s="100" t="s">
        <v>406</v>
      </c>
      <c r="R12" s="100" t="s">
        <v>406</v>
      </c>
      <c r="S12" s="204" t="s">
        <v>406</v>
      </c>
      <c r="T12" s="100" t="s">
        <v>406</v>
      </c>
      <c r="U12" s="100" t="s">
        <v>406</v>
      </c>
      <c r="V12" s="100" t="s">
        <v>406</v>
      </c>
      <c r="W12" s="100" t="s">
        <v>406</v>
      </c>
      <c r="X12" s="100" t="s">
        <v>406</v>
      </c>
      <c r="Y12" s="52"/>
      <c r="AA12" s="52"/>
      <c r="AB12" s="52"/>
      <c r="AC12" s="880"/>
      <c r="AD12" s="881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52"/>
    </row>
    <row r="13" spans="2:43" ht="12.75" customHeight="1">
      <c r="B13" s="292" t="s">
        <v>491</v>
      </c>
      <c r="C13" s="863" t="s">
        <v>426</v>
      </c>
      <c r="D13" s="664">
        <f>F13/Z13*100</f>
        <v>0.17631708865223217</v>
      </c>
      <c r="E13" s="52">
        <v>199</v>
      </c>
      <c r="F13" s="52">
        <f aca="true" t="shared" si="0" ref="F13:F35">G13+H13+I13+J13+K13</f>
        <v>500</v>
      </c>
      <c r="G13" s="52"/>
      <c r="H13" s="257">
        <v>98</v>
      </c>
      <c r="I13" s="257">
        <v>120</v>
      </c>
      <c r="J13" s="257">
        <v>161</v>
      </c>
      <c r="K13" s="257">
        <v>121</v>
      </c>
      <c r="L13" s="52">
        <v>4</v>
      </c>
      <c r="M13" s="52">
        <f>N13+O13+P13+Q13+R13</f>
        <v>51</v>
      </c>
      <c r="N13" s="52"/>
      <c r="O13" s="257">
        <v>8</v>
      </c>
      <c r="P13" s="257">
        <v>16</v>
      </c>
      <c r="Q13" s="257">
        <v>15</v>
      </c>
      <c r="R13" s="257">
        <v>12</v>
      </c>
      <c r="S13" s="49">
        <f>U13+V13+W13+X13</f>
        <v>55</v>
      </c>
      <c r="T13" s="52"/>
      <c r="U13" s="257">
        <v>9</v>
      </c>
      <c r="V13" s="257">
        <v>13</v>
      </c>
      <c r="W13" s="257">
        <v>14</v>
      </c>
      <c r="X13" s="257">
        <v>19</v>
      </c>
      <c r="Y13" s="367"/>
      <c r="Z13" s="864">
        <v>283580</v>
      </c>
      <c r="AA13" s="52"/>
      <c r="AB13" s="52"/>
      <c r="AC13" s="881"/>
      <c r="AD13" s="881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52"/>
    </row>
    <row r="14" spans="2:43" ht="12.75" customHeight="1">
      <c r="B14" s="292" t="s">
        <v>492</v>
      </c>
      <c r="C14" s="863" t="s">
        <v>174</v>
      </c>
      <c r="D14" s="664">
        <f>F14/Z14*100</f>
        <v>0.41301924377272975</v>
      </c>
      <c r="E14" s="52">
        <v>346</v>
      </c>
      <c r="F14" s="52">
        <f t="shared" si="0"/>
        <v>678</v>
      </c>
      <c r="G14" s="52"/>
      <c r="H14" s="257">
        <v>66</v>
      </c>
      <c r="I14" s="257">
        <v>112</v>
      </c>
      <c r="J14" s="257">
        <v>236</v>
      </c>
      <c r="K14" s="257">
        <v>264</v>
      </c>
      <c r="L14" s="52"/>
      <c r="M14" s="52">
        <f aca="true" t="shared" si="1" ref="M14:M35">N14+O14+P14+Q14+R14</f>
        <v>66</v>
      </c>
      <c r="N14" s="52"/>
      <c r="O14" s="257">
        <v>7</v>
      </c>
      <c r="P14" s="257">
        <v>10</v>
      </c>
      <c r="Q14" s="257">
        <v>22</v>
      </c>
      <c r="R14" s="257">
        <v>27</v>
      </c>
      <c r="S14" s="49">
        <f>U14+V14+W14+X14</f>
        <v>223</v>
      </c>
      <c r="T14" s="52"/>
      <c r="U14" s="257">
        <v>23</v>
      </c>
      <c r="V14" s="257">
        <v>35</v>
      </c>
      <c r="W14" s="257">
        <v>84</v>
      </c>
      <c r="X14" s="257">
        <v>81</v>
      </c>
      <c r="Y14" s="367"/>
      <c r="Z14" s="864">
        <v>164157</v>
      </c>
      <c r="AA14" s="52"/>
      <c r="AB14" s="52"/>
      <c r="AC14" s="881"/>
      <c r="AD14" s="881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52"/>
    </row>
    <row r="15" spans="2:43" ht="12.75" customHeight="1">
      <c r="B15" s="292" t="s">
        <v>493</v>
      </c>
      <c r="C15" s="863" t="s">
        <v>175</v>
      </c>
      <c r="D15" s="664">
        <f>F15/Z15*100</f>
        <v>0</v>
      </c>
      <c r="E15" s="52">
        <v>172</v>
      </c>
      <c r="F15" s="52">
        <f t="shared" si="0"/>
        <v>0</v>
      </c>
      <c r="G15" s="52"/>
      <c r="H15" s="52"/>
      <c r="I15" s="52"/>
      <c r="J15" s="52"/>
      <c r="K15" s="52"/>
      <c r="L15" s="52">
        <v>68</v>
      </c>
      <c r="M15" s="52">
        <f t="shared" si="1"/>
        <v>0</v>
      </c>
      <c r="N15" s="52"/>
      <c r="O15" s="52"/>
      <c r="P15" s="52"/>
      <c r="Q15" s="52"/>
      <c r="R15" s="52"/>
      <c r="S15" s="49">
        <f>U15+V15+W15+X15</f>
        <v>0</v>
      </c>
      <c r="Y15" s="367"/>
      <c r="Z15" s="864">
        <v>99545</v>
      </c>
      <c r="AA15" s="52"/>
      <c r="AB15" s="52"/>
      <c r="AC15" s="881"/>
      <c r="AD15" s="881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52"/>
    </row>
    <row r="16" spans="2:43" ht="12.75" customHeight="1">
      <c r="B16" s="292" t="s">
        <v>494</v>
      </c>
      <c r="C16" s="863" t="s">
        <v>176</v>
      </c>
      <c r="D16" s="664">
        <f>F16/Z16*100</f>
        <v>0.15253798695255433</v>
      </c>
      <c r="E16" s="52">
        <v>0</v>
      </c>
      <c r="F16" s="52">
        <f t="shared" si="0"/>
        <v>336</v>
      </c>
      <c r="G16" s="52"/>
      <c r="H16" s="257">
        <v>50</v>
      </c>
      <c r="I16" s="257">
        <v>58</v>
      </c>
      <c r="J16" s="257">
        <v>144</v>
      </c>
      <c r="K16" s="257">
        <v>84</v>
      </c>
      <c r="L16" s="52"/>
      <c r="M16" s="52">
        <f t="shared" si="1"/>
        <v>0</v>
      </c>
      <c r="N16" s="52"/>
      <c r="O16" s="52"/>
      <c r="P16" s="52"/>
      <c r="Q16" s="52"/>
      <c r="R16" s="52"/>
      <c r="S16" s="49">
        <f>U16+V16+W16+X16</f>
        <v>97</v>
      </c>
      <c r="U16" s="257">
        <v>15</v>
      </c>
      <c r="V16" s="257">
        <v>16</v>
      </c>
      <c r="W16" s="257">
        <v>32</v>
      </c>
      <c r="X16" s="257">
        <v>34</v>
      </c>
      <c r="Y16" s="367"/>
      <c r="Z16" s="865">
        <v>220273</v>
      </c>
      <c r="AA16" s="52"/>
      <c r="AB16" s="52"/>
      <c r="AC16" s="881"/>
      <c r="AD16" s="881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52"/>
    </row>
    <row r="17" spans="2:43" ht="10.5" customHeight="1">
      <c r="B17" s="292"/>
      <c r="C17" s="863"/>
      <c r="F17" s="52"/>
      <c r="M17" s="52"/>
      <c r="Y17" s="150"/>
      <c r="AA17" s="52"/>
      <c r="AB17" s="52"/>
      <c r="AC17" s="881"/>
      <c r="AD17" s="881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52"/>
    </row>
    <row r="18" spans="2:43" ht="12.75" customHeight="1">
      <c r="B18" s="292" t="s">
        <v>495</v>
      </c>
      <c r="C18" s="863" t="s">
        <v>177</v>
      </c>
      <c r="D18" s="664">
        <f>F18/Z18*100</f>
        <v>0.2369052584079146</v>
      </c>
      <c r="E18" s="52">
        <v>0</v>
      </c>
      <c r="F18" s="52">
        <f t="shared" si="0"/>
        <v>693</v>
      </c>
      <c r="G18" s="52"/>
      <c r="H18" s="257">
        <v>93</v>
      </c>
      <c r="I18" s="257">
        <v>111</v>
      </c>
      <c r="J18" s="257">
        <v>323</v>
      </c>
      <c r="K18" s="257">
        <v>166</v>
      </c>
      <c r="L18" s="52"/>
      <c r="M18" s="52">
        <f t="shared" si="1"/>
        <v>28</v>
      </c>
      <c r="N18" s="52"/>
      <c r="O18" s="257">
        <v>3</v>
      </c>
      <c r="P18" s="257">
        <v>6</v>
      </c>
      <c r="Q18" s="257">
        <v>15</v>
      </c>
      <c r="R18" s="257">
        <v>4</v>
      </c>
      <c r="S18" s="49">
        <f>U18+V18+W18+X18</f>
        <v>114</v>
      </c>
      <c r="U18" s="257">
        <v>29</v>
      </c>
      <c r="V18" s="257">
        <v>23</v>
      </c>
      <c r="W18" s="257">
        <v>38</v>
      </c>
      <c r="X18" s="257">
        <v>24</v>
      </c>
      <c r="Y18" s="367"/>
      <c r="Z18" s="865">
        <v>292522</v>
      </c>
      <c r="AA18" s="52"/>
      <c r="AB18" s="52"/>
      <c r="AC18" s="881"/>
      <c r="AD18" s="881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52"/>
    </row>
    <row r="19" spans="2:43" ht="12.75" customHeight="1">
      <c r="B19" s="292" t="s">
        <v>496</v>
      </c>
      <c r="C19" s="863" t="s">
        <v>178</v>
      </c>
      <c r="D19" s="664">
        <f aca="true" t="shared" si="2" ref="D19:D37">F19/Z19*100</f>
        <v>0.010702945688496713</v>
      </c>
      <c r="E19" s="52">
        <v>204</v>
      </c>
      <c r="F19" s="52">
        <f t="shared" si="0"/>
        <v>45</v>
      </c>
      <c r="G19" s="52"/>
      <c r="H19" s="257">
        <v>1</v>
      </c>
      <c r="I19" s="257">
        <v>1</v>
      </c>
      <c r="J19" s="257">
        <v>25</v>
      </c>
      <c r="K19" s="257">
        <v>18</v>
      </c>
      <c r="L19" s="52"/>
      <c r="M19" s="52">
        <f t="shared" si="1"/>
        <v>0</v>
      </c>
      <c r="N19" s="52"/>
      <c r="O19" s="52"/>
      <c r="P19" s="52"/>
      <c r="Q19" s="52"/>
      <c r="R19" s="52"/>
      <c r="S19" s="49">
        <f>U19+V19+W19+X19</f>
        <v>0</v>
      </c>
      <c r="Y19" s="367"/>
      <c r="Z19" s="865">
        <v>420445</v>
      </c>
      <c r="AA19" s="52"/>
      <c r="AB19" s="52"/>
      <c r="AC19" s="881"/>
      <c r="AD19" s="881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52"/>
    </row>
    <row r="20" spans="2:43" ht="12.75" customHeight="1">
      <c r="B20" s="292" t="s">
        <v>267</v>
      </c>
      <c r="C20" s="863" t="s">
        <v>179</v>
      </c>
      <c r="D20" s="664">
        <f t="shared" si="2"/>
        <v>0</v>
      </c>
      <c r="E20" s="52">
        <v>424</v>
      </c>
      <c r="F20" s="52">
        <f t="shared" si="0"/>
        <v>0</v>
      </c>
      <c r="G20" s="52"/>
      <c r="H20" s="52"/>
      <c r="I20" s="52"/>
      <c r="J20" s="52"/>
      <c r="K20" s="52"/>
      <c r="L20" s="52">
        <v>20</v>
      </c>
      <c r="M20" s="52">
        <f t="shared" si="1"/>
        <v>0</v>
      </c>
      <c r="N20" s="52"/>
      <c r="O20" s="52"/>
      <c r="P20" s="52"/>
      <c r="Q20" s="52"/>
      <c r="R20" s="52"/>
      <c r="S20" s="49">
        <f>U20+V20+W20+X20</f>
        <v>0</v>
      </c>
      <c r="Y20" s="367"/>
      <c r="Z20" s="865">
        <v>219573</v>
      </c>
      <c r="AA20" s="52"/>
      <c r="AB20" s="52"/>
      <c r="AC20" s="881"/>
      <c r="AD20" s="881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52"/>
    </row>
    <row r="21" spans="2:43" ht="12.75" customHeight="1">
      <c r="B21" s="292" t="s">
        <v>268</v>
      </c>
      <c r="C21" s="863" t="s">
        <v>180</v>
      </c>
      <c r="D21" s="664">
        <f t="shared" si="2"/>
        <v>0</v>
      </c>
      <c r="E21" s="52">
        <v>0</v>
      </c>
      <c r="F21" s="52">
        <f t="shared" si="0"/>
        <v>0</v>
      </c>
      <c r="G21" s="52"/>
      <c r="H21" s="52"/>
      <c r="I21" s="52"/>
      <c r="J21" s="52"/>
      <c r="K21" s="52"/>
      <c r="L21" s="52"/>
      <c r="M21" s="52">
        <f t="shared" si="1"/>
        <v>0</v>
      </c>
      <c r="N21" s="52"/>
      <c r="O21" s="52"/>
      <c r="P21" s="52"/>
      <c r="Q21" s="52"/>
      <c r="R21" s="52"/>
      <c r="S21" s="49">
        <f>U21+V21+W21+X21</f>
        <v>0</v>
      </c>
      <c r="Y21" s="367"/>
      <c r="Z21" s="865">
        <v>290757</v>
      </c>
      <c r="AA21" s="52"/>
      <c r="AB21" s="52"/>
      <c r="AC21" s="880"/>
      <c r="AD21" s="880"/>
      <c r="AE21" s="882"/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52"/>
    </row>
    <row r="22" spans="2:43" ht="10.5" customHeight="1">
      <c r="B22" s="292"/>
      <c r="C22" s="863"/>
      <c r="D22" s="664"/>
      <c r="F22" s="52"/>
      <c r="M22" s="52"/>
      <c r="Y22" s="150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2:43" ht="12.75" customHeight="1">
      <c r="B23" s="292" t="s">
        <v>260</v>
      </c>
      <c r="C23" s="863" t="s">
        <v>181</v>
      </c>
      <c r="D23" s="664">
        <f t="shared" si="2"/>
        <v>0.021326582208814757</v>
      </c>
      <c r="E23" s="52">
        <v>0</v>
      </c>
      <c r="F23" s="52">
        <f t="shared" si="0"/>
        <v>62</v>
      </c>
      <c r="G23" s="52"/>
      <c r="H23" s="257">
        <v>6</v>
      </c>
      <c r="I23" s="257">
        <v>12</v>
      </c>
      <c r="J23" s="257">
        <v>25</v>
      </c>
      <c r="K23" s="257">
        <v>19</v>
      </c>
      <c r="L23" s="52"/>
      <c r="M23" s="52">
        <f t="shared" si="1"/>
        <v>0</v>
      </c>
      <c r="N23" s="52"/>
      <c r="O23" s="52"/>
      <c r="P23" s="52"/>
      <c r="Q23" s="52"/>
      <c r="R23" s="52"/>
      <c r="S23" s="49">
        <f>U23+V23+W23+X23</f>
        <v>0</v>
      </c>
      <c r="Y23" s="367"/>
      <c r="Z23" s="865">
        <v>290717</v>
      </c>
      <c r="AA23" s="52"/>
      <c r="AB23" s="52"/>
      <c r="AC23" s="874"/>
      <c r="AD23" s="874"/>
      <c r="AE23" s="874"/>
      <c r="AF23" s="874"/>
      <c r="AG23" s="874"/>
      <c r="AH23" s="874"/>
      <c r="AI23" s="874"/>
      <c r="AJ23" s="874"/>
      <c r="AK23" s="875"/>
      <c r="AL23" s="875"/>
      <c r="AM23" s="875"/>
      <c r="AN23" s="875"/>
      <c r="AO23" s="875"/>
      <c r="AP23" s="875"/>
      <c r="AQ23" s="52"/>
    </row>
    <row r="24" spans="2:43" ht="12.75" customHeight="1">
      <c r="B24" s="292" t="s">
        <v>261</v>
      </c>
      <c r="C24" s="863" t="s">
        <v>182</v>
      </c>
      <c r="D24" s="664">
        <f t="shared" si="2"/>
        <v>0</v>
      </c>
      <c r="E24" s="52">
        <v>134</v>
      </c>
      <c r="F24" s="52">
        <f t="shared" si="0"/>
        <v>0</v>
      </c>
      <c r="G24" s="52"/>
      <c r="H24" s="52"/>
      <c r="I24" s="52"/>
      <c r="J24" s="52"/>
      <c r="K24" s="52"/>
      <c r="L24" s="52">
        <v>15</v>
      </c>
      <c r="M24" s="52">
        <f t="shared" si="1"/>
        <v>0</v>
      </c>
      <c r="N24" s="52"/>
      <c r="O24" s="52"/>
      <c r="P24" s="52"/>
      <c r="Q24" s="52"/>
      <c r="R24" s="52"/>
      <c r="S24" s="49">
        <f>U24+V24+W24+X24</f>
        <v>0</v>
      </c>
      <c r="Y24" s="367"/>
      <c r="Z24" s="865">
        <v>320005</v>
      </c>
      <c r="AA24" s="52"/>
      <c r="AB24" s="52"/>
      <c r="AC24" s="874"/>
      <c r="AD24" s="874"/>
      <c r="AE24" s="874"/>
      <c r="AF24" s="874"/>
      <c r="AG24" s="874"/>
      <c r="AH24" s="874"/>
      <c r="AI24" s="874"/>
      <c r="AJ24" s="874"/>
      <c r="AK24" s="875"/>
      <c r="AL24" s="875"/>
      <c r="AM24" s="875"/>
      <c r="AN24" s="875"/>
      <c r="AO24" s="875"/>
      <c r="AP24" s="875"/>
      <c r="AQ24" s="52"/>
    </row>
    <row r="25" spans="2:43" ht="12.75" customHeight="1">
      <c r="B25" s="292" t="s">
        <v>469</v>
      </c>
      <c r="C25" s="863" t="s">
        <v>183</v>
      </c>
      <c r="D25" s="664">
        <f t="shared" si="2"/>
        <v>0</v>
      </c>
      <c r="E25" s="52">
        <v>0</v>
      </c>
      <c r="F25" s="52">
        <f t="shared" si="0"/>
        <v>0</v>
      </c>
      <c r="G25" s="52"/>
      <c r="H25" s="52"/>
      <c r="I25" s="52"/>
      <c r="J25" s="52"/>
      <c r="K25" s="52"/>
      <c r="L25" s="52"/>
      <c r="M25" s="52">
        <f t="shared" si="1"/>
        <v>0</v>
      </c>
      <c r="N25" s="52"/>
      <c r="O25" s="52"/>
      <c r="P25" s="52"/>
      <c r="Q25" s="52"/>
      <c r="R25" s="52"/>
      <c r="S25" s="49">
        <f>T25+U25+V25+W25+X25</f>
        <v>0</v>
      </c>
      <c r="Y25" s="367"/>
      <c r="Z25" s="865">
        <v>234305</v>
      </c>
      <c r="AA25" s="52"/>
      <c r="AB25" s="52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76"/>
      <c r="AO25" s="876"/>
      <c r="AP25" s="876"/>
      <c r="AQ25" s="52"/>
    </row>
    <row r="26" spans="2:43" ht="12.75" customHeight="1">
      <c r="B26" s="292" t="s">
        <v>269</v>
      </c>
      <c r="C26" s="863" t="s">
        <v>184</v>
      </c>
      <c r="D26" s="664">
        <f t="shared" si="2"/>
        <v>0</v>
      </c>
      <c r="E26" s="52">
        <v>0</v>
      </c>
      <c r="F26" s="52">
        <f t="shared" si="0"/>
        <v>0</v>
      </c>
      <c r="G26" s="52"/>
      <c r="H26" s="52"/>
      <c r="I26" s="52"/>
      <c r="J26" s="52"/>
      <c r="K26" s="52"/>
      <c r="L26" s="52"/>
      <c r="M26" s="52">
        <f t="shared" si="1"/>
        <v>0</v>
      </c>
      <c r="N26" s="52"/>
      <c r="O26" s="52"/>
      <c r="P26" s="52"/>
      <c r="Q26" s="52"/>
      <c r="R26" s="52"/>
      <c r="S26" s="49">
        <f>U26+V26+W26+X26</f>
        <v>0</v>
      </c>
      <c r="Y26" s="367"/>
      <c r="Z26" s="865">
        <v>232959</v>
      </c>
      <c r="AA26" s="52"/>
      <c r="AB26" s="52"/>
      <c r="AC26" s="877"/>
      <c r="AD26" s="876"/>
      <c r="AE26" s="876"/>
      <c r="AF26" s="878"/>
      <c r="AG26" s="878"/>
      <c r="AH26" s="878"/>
      <c r="AI26" s="878"/>
      <c r="AJ26" s="878"/>
      <c r="AK26" s="876"/>
      <c r="AL26" s="878"/>
      <c r="AM26" s="878"/>
      <c r="AN26" s="878"/>
      <c r="AO26" s="878"/>
      <c r="AP26" s="878"/>
      <c r="AQ26" s="52"/>
    </row>
    <row r="27" spans="2:43" ht="10.5" customHeight="1">
      <c r="B27" s="292"/>
      <c r="C27" s="863"/>
      <c r="D27" s="664"/>
      <c r="F27" s="52"/>
      <c r="M27" s="52"/>
      <c r="Y27" s="150"/>
      <c r="AA27" s="52"/>
      <c r="AB27" s="52"/>
      <c r="AC27" s="877"/>
      <c r="AD27" s="876"/>
      <c r="AE27" s="876"/>
      <c r="AF27" s="876"/>
      <c r="AG27" s="876"/>
      <c r="AH27" s="876"/>
      <c r="AI27" s="876"/>
      <c r="AJ27" s="876"/>
      <c r="AK27" s="876"/>
      <c r="AL27" s="876"/>
      <c r="AM27" s="876"/>
      <c r="AN27" s="876"/>
      <c r="AO27" s="876"/>
      <c r="AP27" s="876"/>
      <c r="AQ27" s="52"/>
    </row>
    <row r="28" spans="2:43" ht="12.75" customHeight="1">
      <c r="B28" s="292" t="s">
        <v>270</v>
      </c>
      <c r="C28" s="863" t="s">
        <v>185</v>
      </c>
      <c r="D28" s="664">
        <f t="shared" si="2"/>
        <v>0</v>
      </c>
      <c r="E28" s="52">
        <v>132</v>
      </c>
      <c r="F28" s="52">
        <f t="shared" si="0"/>
        <v>0</v>
      </c>
      <c r="G28" s="52"/>
      <c r="H28" s="52"/>
      <c r="I28" s="52"/>
      <c r="J28" s="52"/>
      <c r="K28" s="52"/>
      <c r="L28" s="52"/>
      <c r="M28" s="52">
        <f t="shared" si="1"/>
        <v>0</v>
      </c>
      <c r="N28" s="52"/>
      <c r="O28" s="52"/>
      <c r="P28" s="52"/>
      <c r="Q28" s="52"/>
      <c r="R28" s="52"/>
      <c r="S28" s="49">
        <f>U28+V28+W28+X28</f>
        <v>0</v>
      </c>
      <c r="Y28" s="367"/>
      <c r="Z28" s="865">
        <v>280542</v>
      </c>
      <c r="AA28" s="52"/>
      <c r="AB28" s="52"/>
      <c r="AC28" s="877"/>
      <c r="AD28" s="876"/>
      <c r="AE28" s="876"/>
      <c r="AF28" s="876"/>
      <c r="AG28" s="876"/>
      <c r="AH28" s="876"/>
      <c r="AI28" s="876"/>
      <c r="AJ28" s="876"/>
      <c r="AK28" s="876"/>
      <c r="AL28" s="876"/>
      <c r="AM28" s="876"/>
      <c r="AN28" s="876"/>
      <c r="AO28" s="876"/>
      <c r="AP28" s="876"/>
      <c r="AQ28" s="52"/>
    </row>
    <row r="29" spans="2:43" ht="12.75" customHeight="1">
      <c r="B29" s="292" t="s">
        <v>271</v>
      </c>
      <c r="C29" s="863" t="s">
        <v>186</v>
      </c>
      <c r="D29" s="664">
        <f t="shared" si="2"/>
        <v>0</v>
      </c>
      <c r="E29" s="52">
        <v>0</v>
      </c>
      <c r="F29" s="52">
        <f t="shared" si="0"/>
        <v>0</v>
      </c>
      <c r="G29" s="52"/>
      <c r="H29" s="52"/>
      <c r="I29" s="52"/>
      <c r="J29" s="52"/>
      <c r="K29" s="52"/>
      <c r="L29" s="52"/>
      <c r="M29" s="52">
        <f t="shared" si="1"/>
        <v>0</v>
      </c>
      <c r="N29" s="52"/>
      <c r="O29" s="52"/>
      <c r="P29" s="52"/>
      <c r="Q29" s="52"/>
      <c r="R29" s="52"/>
      <c r="S29" s="49">
        <f>U29+V29+W29+X29+T29</f>
        <v>0</v>
      </c>
      <c r="Y29" s="367"/>
      <c r="Z29" s="865">
        <v>244673</v>
      </c>
      <c r="AA29" s="52"/>
      <c r="AB29" s="52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79"/>
      <c r="AO29" s="879"/>
      <c r="AP29" s="879"/>
      <c r="AQ29" s="52"/>
    </row>
    <row r="30" spans="2:43" ht="12.75" customHeight="1">
      <c r="B30" s="292" t="s">
        <v>272</v>
      </c>
      <c r="C30" s="863" t="s">
        <v>187</v>
      </c>
      <c r="D30" s="664">
        <f t="shared" si="2"/>
        <v>0.3355927974383499</v>
      </c>
      <c r="E30" s="52">
        <v>857</v>
      </c>
      <c r="F30" s="52">
        <f t="shared" si="0"/>
        <v>807</v>
      </c>
      <c r="G30" s="52"/>
      <c r="H30" s="257">
        <v>97</v>
      </c>
      <c r="I30" s="257">
        <v>91</v>
      </c>
      <c r="J30" s="257">
        <v>297</v>
      </c>
      <c r="K30" s="257">
        <v>322</v>
      </c>
      <c r="L30" s="52">
        <v>88</v>
      </c>
      <c r="M30" s="52">
        <f t="shared" si="1"/>
        <v>1</v>
      </c>
      <c r="N30" s="52"/>
      <c r="O30" s="52"/>
      <c r="P30" s="52">
        <v>1</v>
      </c>
      <c r="Q30" s="52"/>
      <c r="R30" s="52"/>
      <c r="S30" s="49">
        <f>U30+V30+W30+X30</f>
        <v>62</v>
      </c>
      <c r="U30" s="257">
        <v>10</v>
      </c>
      <c r="V30" s="257">
        <v>6</v>
      </c>
      <c r="W30" s="257">
        <v>24</v>
      </c>
      <c r="X30" s="257">
        <v>22</v>
      </c>
      <c r="Y30" s="367"/>
      <c r="Z30" s="865">
        <v>240470</v>
      </c>
      <c r="AA30" s="52"/>
      <c r="AB30" s="52"/>
      <c r="AC30" s="880"/>
      <c r="AD30" s="881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52"/>
    </row>
    <row r="31" spans="2:43" ht="12.75" customHeight="1">
      <c r="B31" s="292" t="s">
        <v>273</v>
      </c>
      <c r="C31" s="863" t="s">
        <v>188</v>
      </c>
      <c r="D31" s="664">
        <f t="shared" si="2"/>
        <v>0</v>
      </c>
      <c r="E31" s="52">
        <v>2</v>
      </c>
      <c r="F31" s="52">
        <f t="shared" si="0"/>
        <v>0</v>
      </c>
      <c r="G31" s="52"/>
      <c r="H31" s="52"/>
      <c r="I31" s="52"/>
      <c r="J31" s="52"/>
      <c r="K31" s="52"/>
      <c r="L31" s="52">
        <v>2</v>
      </c>
      <c r="M31" s="52">
        <f t="shared" si="1"/>
        <v>0</v>
      </c>
      <c r="N31" s="52"/>
      <c r="O31" s="52"/>
      <c r="P31" s="52"/>
      <c r="Q31" s="52"/>
      <c r="R31" s="52"/>
      <c r="S31" s="49">
        <f>U31+V31+W31+X31</f>
        <v>0</v>
      </c>
      <c r="Y31" s="367"/>
      <c r="Z31" s="865">
        <v>109611</v>
      </c>
      <c r="AA31" s="52"/>
      <c r="AB31" s="52"/>
      <c r="AC31" s="881"/>
      <c r="AD31" s="881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52"/>
    </row>
    <row r="32" spans="2:43" ht="10.5" customHeight="1">
      <c r="B32" s="292"/>
      <c r="C32" s="863"/>
      <c r="D32" s="664"/>
      <c r="F32" s="52"/>
      <c r="M32" s="52"/>
      <c r="Y32" s="150"/>
      <c r="AA32" s="52"/>
      <c r="AB32" s="52"/>
      <c r="AC32" s="881"/>
      <c r="AD32" s="881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52"/>
    </row>
    <row r="33" spans="2:43" ht="12.75" customHeight="1">
      <c r="B33" s="292" t="s">
        <v>274</v>
      </c>
      <c r="C33" s="863" t="s">
        <v>189</v>
      </c>
      <c r="D33" s="664">
        <f t="shared" si="2"/>
        <v>0.4369859777963882</v>
      </c>
      <c r="E33" s="52">
        <v>276</v>
      </c>
      <c r="F33" s="52">
        <f t="shared" si="0"/>
        <v>407</v>
      </c>
      <c r="G33" s="52"/>
      <c r="H33" s="257">
        <v>58</v>
      </c>
      <c r="I33" s="257">
        <v>81</v>
      </c>
      <c r="J33" s="257">
        <v>101</v>
      </c>
      <c r="K33" s="257">
        <v>167</v>
      </c>
      <c r="L33" s="52"/>
      <c r="M33" s="52">
        <f t="shared" si="1"/>
        <v>11</v>
      </c>
      <c r="N33" s="52"/>
      <c r="O33" s="257">
        <v>6</v>
      </c>
      <c r="P33" s="257">
        <v>5</v>
      </c>
      <c r="Q33" s="52"/>
      <c r="R33" s="52"/>
      <c r="S33" s="49">
        <f>U33+V33+W33+X33</f>
        <v>71</v>
      </c>
      <c r="U33" s="257">
        <v>8</v>
      </c>
      <c r="V33" s="257">
        <v>16</v>
      </c>
      <c r="W33" s="257">
        <v>21</v>
      </c>
      <c r="X33" s="257">
        <v>26</v>
      </c>
      <c r="Y33" s="367"/>
      <c r="Z33" s="865">
        <v>93138</v>
      </c>
      <c r="AA33" s="52"/>
      <c r="AB33" s="866"/>
      <c r="AC33" s="881"/>
      <c r="AD33" s="881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52"/>
    </row>
    <row r="34" spans="2:43" ht="12.75" customHeight="1">
      <c r="B34" s="292" t="s">
        <v>275</v>
      </c>
      <c r="C34" s="863" t="s">
        <v>190</v>
      </c>
      <c r="D34" s="664">
        <f t="shared" si="2"/>
        <v>0.15805478811175105</v>
      </c>
      <c r="E34" s="52">
        <v>0</v>
      </c>
      <c r="F34" s="52">
        <f t="shared" si="0"/>
        <v>250</v>
      </c>
      <c r="G34" s="52"/>
      <c r="H34" s="52"/>
      <c r="I34" s="52"/>
      <c r="J34" s="257">
        <v>100</v>
      </c>
      <c r="K34" s="257">
        <v>150</v>
      </c>
      <c r="L34" s="52"/>
      <c r="M34" s="52">
        <f t="shared" si="1"/>
        <v>0</v>
      </c>
      <c r="N34" s="52"/>
      <c r="O34" s="52"/>
      <c r="P34" s="52"/>
      <c r="Q34" s="52"/>
      <c r="R34" s="52"/>
      <c r="S34" s="49">
        <f>U34+V34+W34+X34</f>
        <v>93</v>
      </c>
      <c r="W34" s="257">
        <v>35</v>
      </c>
      <c r="X34" s="257">
        <v>58</v>
      </c>
      <c r="Y34" s="367"/>
      <c r="Z34" s="865">
        <v>158173</v>
      </c>
      <c r="AA34" s="52"/>
      <c r="AB34" s="52"/>
      <c r="AC34" s="881"/>
      <c r="AD34" s="881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52"/>
    </row>
    <row r="35" spans="2:43" ht="12.75" customHeight="1">
      <c r="B35" s="292" t="s">
        <v>276</v>
      </c>
      <c r="C35" s="863" t="s">
        <v>191</v>
      </c>
      <c r="D35" s="664">
        <f t="shared" si="2"/>
        <v>0</v>
      </c>
      <c r="E35" s="52">
        <v>119</v>
      </c>
      <c r="F35" s="52">
        <f t="shared" si="0"/>
        <v>0</v>
      </c>
      <c r="G35" s="52"/>
      <c r="H35" s="52"/>
      <c r="I35" s="52"/>
      <c r="J35" s="52"/>
      <c r="K35" s="52"/>
      <c r="L35" s="52"/>
      <c r="M35" s="52">
        <f t="shared" si="1"/>
        <v>0</v>
      </c>
      <c r="N35" s="52"/>
      <c r="O35" s="52"/>
      <c r="P35" s="52"/>
      <c r="Q35" s="52"/>
      <c r="R35" s="52"/>
      <c r="S35" s="49">
        <f>U35+V35+W35+X35</f>
        <v>0</v>
      </c>
      <c r="Y35" s="367"/>
      <c r="Z35" s="865">
        <v>97771</v>
      </c>
      <c r="AA35" s="52"/>
      <c r="AB35" s="52"/>
      <c r="AC35" s="881"/>
      <c r="AD35" s="881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52"/>
    </row>
    <row r="36" spans="2:43" ht="10.5" customHeight="1">
      <c r="B36" s="867"/>
      <c r="C36" s="868"/>
      <c r="D36" s="664"/>
      <c r="Y36" s="150"/>
      <c r="AA36" s="52"/>
      <c r="AB36" s="52"/>
      <c r="AC36" s="881"/>
      <c r="AD36" s="881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52"/>
    </row>
    <row r="37" spans="2:43" ht="21.75" customHeight="1">
      <c r="B37" s="869" t="s">
        <v>151</v>
      </c>
      <c r="C37" s="870" t="s">
        <v>69</v>
      </c>
      <c r="D37" s="871">
        <f t="shared" si="2"/>
        <v>0.08799929935973407</v>
      </c>
      <c r="E37" s="214">
        <f>SUM(E13:E36)</f>
        <v>2865</v>
      </c>
      <c r="F37" s="214">
        <f aca="true" t="shared" si="3" ref="F37:K37">SUM(F13:F35)</f>
        <v>3778</v>
      </c>
      <c r="G37" s="214">
        <f t="shared" si="3"/>
        <v>0</v>
      </c>
      <c r="H37" s="214">
        <f t="shared" si="3"/>
        <v>469</v>
      </c>
      <c r="I37" s="214">
        <f t="shared" si="3"/>
        <v>586</v>
      </c>
      <c r="J37" s="214">
        <f t="shared" si="3"/>
        <v>1412</v>
      </c>
      <c r="K37" s="214">
        <f t="shared" si="3"/>
        <v>1311</v>
      </c>
      <c r="L37" s="288">
        <f aca="true" t="shared" si="4" ref="L37:X37">SUM(L13:L36)</f>
        <v>197</v>
      </c>
      <c r="M37" s="288">
        <f t="shared" si="4"/>
        <v>157</v>
      </c>
      <c r="N37" s="288">
        <f t="shared" si="4"/>
        <v>0</v>
      </c>
      <c r="O37" s="288">
        <f t="shared" si="4"/>
        <v>24</v>
      </c>
      <c r="P37" s="288">
        <f t="shared" si="4"/>
        <v>38</v>
      </c>
      <c r="Q37" s="288">
        <f t="shared" si="4"/>
        <v>52</v>
      </c>
      <c r="R37" s="288">
        <f t="shared" si="4"/>
        <v>43</v>
      </c>
      <c r="S37" s="288">
        <f t="shared" si="4"/>
        <v>715</v>
      </c>
      <c r="T37" s="288">
        <f t="shared" si="4"/>
        <v>0</v>
      </c>
      <c r="U37" s="288">
        <f t="shared" si="4"/>
        <v>94</v>
      </c>
      <c r="V37" s="288">
        <f t="shared" si="4"/>
        <v>109</v>
      </c>
      <c r="W37" s="288">
        <f t="shared" si="4"/>
        <v>248</v>
      </c>
      <c r="X37" s="288">
        <f t="shared" si="4"/>
        <v>264</v>
      </c>
      <c r="Y37" s="92"/>
      <c r="Z37" s="49">
        <f>SUM(Z13:Z36)</f>
        <v>4293216</v>
      </c>
      <c r="AA37" s="176"/>
      <c r="AB37" s="176"/>
      <c r="AC37" s="881"/>
      <c r="AD37" s="881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52"/>
    </row>
    <row r="38" spans="2:43" ht="21.75" customHeight="1">
      <c r="B38" s="872" t="s">
        <v>634</v>
      </c>
      <c r="C38" s="873" t="s">
        <v>925</v>
      </c>
      <c r="D38" s="290"/>
      <c r="E38" s="203"/>
      <c r="F38" s="203">
        <v>2865</v>
      </c>
      <c r="G38" s="203">
        <v>0</v>
      </c>
      <c r="H38" s="203">
        <v>312</v>
      </c>
      <c r="I38" s="203">
        <v>660</v>
      </c>
      <c r="J38" s="203">
        <v>1005</v>
      </c>
      <c r="K38" s="203">
        <v>888</v>
      </c>
      <c r="L38" s="203"/>
      <c r="M38" s="203">
        <v>197</v>
      </c>
      <c r="N38" s="203">
        <v>0</v>
      </c>
      <c r="O38" s="203">
        <v>22</v>
      </c>
      <c r="P38" s="203">
        <v>45</v>
      </c>
      <c r="Q38" s="203">
        <v>80</v>
      </c>
      <c r="R38" s="203">
        <v>50</v>
      </c>
      <c r="S38" s="203">
        <v>504</v>
      </c>
      <c r="T38" s="203">
        <v>0</v>
      </c>
      <c r="U38" s="203">
        <v>36</v>
      </c>
      <c r="V38" s="203">
        <v>163</v>
      </c>
      <c r="W38" s="203">
        <v>175</v>
      </c>
      <c r="X38" s="203">
        <v>130</v>
      </c>
      <c r="Y38" s="52"/>
      <c r="AA38" s="52"/>
      <c r="AB38" s="52"/>
      <c r="AC38" s="881"/>
      <c r="AD38" s="881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52"/>
    </row>
    <row r="39" spans="24:43" ht="15">
      <c r="X39" s="52"/>
      <c r="Y39" s="52"/>
      <c r="AA39" s="52"/>
      <c r="AB39" s="52"/>
      <c r="AC39" s="880"/>
      <c r="AD39" s="880"/>
      <c r="AE39" s="882"/>
      <c r="AF39" s="882"/>
      <c r="AG39" s="882"/>
      <c r="AH39" s="882"/>
      <c r="AI39" s="882"/>
      <c r="AJ39" s="882"/>
      <c r="AK39" s="882"/>
      <c r="AL39" s="882"/>
      <c r="AM39" s="882"/>
      <c r="AN39" s="882"/>
      <c r="AO39" s="882"/>
      <c r="AP39" s="882"/>
      <c r="AQ39" s="52"/>
    </row>
    <row r="40" spans="24:43" ht="10.5">
      <c r="X40" s="52"/>
      <c r="Y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27:43" ht="12.75">
      <c r="AA41" s="52"/>
      <c r="AB41" s="52"/>
      <c r="AC41" s="875"/>
      <c r="AD41" s="875"/>
      <c r="AE41" s="875"/>
      <c r="AF41" s="875"/>
      <c r="AG41" s="875"/>
      <c r="AH41" s="875"/>
      <c r="AI41" s="875"/>
      <c r="AJ41" s="875"/>
      <c r="AK41" s="875"/>
      <c r="AL41" s="875"/>
      <c r="AM41" s="875"/>
      <c r="AN41" s="875"/>
      <c r="AO41" s="875"/>
      <c r="AP41" s="875"/>
      <c r="AQ41" s="52"/>
    </row>
    <row r="42" spans="27:43" ht="12.75">
      <c r="AA42" s="52"/>
      <c r="AB42" s="52"/>
      <c r="AC42" s="874"/>
      <c r="AD42" s="874"/>
      <c r="AE42" s="874"/>
      <c r="AF42" s="874"/>
      <c r="AG42" s="874"/>
      <c r="AH42" s="874"/>
      <c r="AI42" s="874"/>
      <c r="AJ42" s="874"/>
      <c r="AK42" s="875"/>
      <c r="AL42" s="875"/>
      <c r="AM42" s="875"/>
      <c r="AN42" s="875"/>
      <c r="AO42" s="875"/>
      <c r="AP42" s="875"/>
      <c r="AQ42" s="52"/>
    </row>
    <row r="43" spans="27:43" ht="12.75">
      <c r="AA43" s="52"/>
      <c r="AB43" s="52"/>
      <c r="AC43" s="874"/>
      <c r="AD43" s="874"/>
      <c r="AE43" s="874"/>
      <c r="AF43" s="874"/>
      <c r="AG43" s="874"/>
      <c r="AH43" s="874"/>
      <c r="AI43" s="874"/>
      <c r="AJ43" s="874"/>
      <c r="AK43" s="875"/>
      <c r="AL43" s="875"/>
      <c r="AM43" s="875"/>
      <c r="AN43" s="875"/>
      <c r="AO43" s="875"/>
      <c r="AP43" s="875"/>
      <c r="AQ43" s="52"/>
    </row>
    <row r="44" spans="27:43" ht="12.75">
      <c r="AA44" s="52"/>
      <c r="AB44" s="52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  <c r="AM44" s="876"/>
      <c r="AN44" s="876"/>
      <c r="AO44" s="876"/>
      <c r="AP44" s="876"/>
      <c r="AQ44" s="52"/>
    </row>
    <row r="45" spans="27:43" ht="12.75">
      <c r="AA45" s="52"/>
      <c r="AB45" s="52"/>
      <c r="AC45" s="877"/>
      <c r="AD45" s="876"/>
      <c r="AE45" s="876"/>
      <c r="AF45" s="878"/>
      <c r="AG45" s="878"/>
      <c r="AH45" s="878"/>
      <c r="AI45" s="878"/>
      <c r="AJ45" s="878"/>
      <c r="AK45" s="876"/>
      <c r="AL45" s="878"/>
      <c r="AM45" s="878"/>
      <c r="AN45" s="878"/>
      <c r="AO45" s="878"/>
      <c r="AP45" s="878"/>
      <c r="AQ45" s="52"/>
    </row>
    <row r="46" spans="27:43" ht="10.5">
      <c r="AA46" s="52"/>
      <c r="AB46" s="52"/>
      <c r="AC46" s="877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52"/>
    </row>
    <row r="47" spans="27:43" ht="10.5">
      <c r="AA47" s="52"/>
      <c r="AB47" s="52"/>
      <c r="AC47" s="877"/>
      <c r="AD47" s="876"/>
      <c r="AE47" s="876"/>
      <c r="AF47" s="876"/>
      <c r="AG47" s="876"/>
      <c r="AH47" s="876"/>
      <c r="AI47" s="876"/>
      <c r="AJ47" s="876"/>
      <c r="AK47" s="876"/>
      <c r="AL47" s="876"/>
      <c r="AM47" s="876"/>
      <c r="AN47" s="876"/>
      <c r="AO47" s="876"/>
      <c r="AP47" s="876"/>
      <c r="AQ47" s="52"/>
    </row>
    <row r="48" spans="27:43" ht="12.75">
      <c r="AA48" s="52"/>
      <c r="AB48" s="52"/>
      <c r="AC48" s="879"/>
      <c r="AD48" s="879"/>
      <c r="AE48" s="879"/>
      <c r="AF48" s="879"/>
      <c r="AG48" s="879"/>
      <c r="AH48" s="879"/>
      <c r="AI48" s="879"/>
      <c r="AJ48" s="879"/>
      <c r="AK48" s="879"/>
      <c r="AL48" s="879"/>
      <c r="AM48" s="879"/>
      <c r="AN48" s="879"/>
      <c r="AO48" s="879"/>
      <c r="AP48" s="879"/>
      <c r="AQ48" s="52"/>
    </row>
    <row r="49" spans="27:43" ht="15">
      <c r="AA49" s="52"/>
      <c r="AB49" s="52"/>
      <c r="AC49" s="880"/>
      <c r="AD49" s="881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52"/>
    </row>
    <row r="50" spans="27:43" ht="12.75">
      <c r="AA50" s="52"/>
      <c r="AB50" s="52"/>
      <c r="AC50" s="881"/>
      <c r="AD50" s="881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52"/>
    </row>
    <row r="51" spans="27:43" ht="12.75">
      <c r="AA51" s="52"/>
      <c r="AB51" s="52"/>
      <c r="AC51" s="881"/>
      <c r="AD51" s="881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52"/>
    </row>
    <row r="52" spans="27:43" ht="12.75">
      <c r="AA52" s="52"/>
      <c r="AB52" s="52"/>
      <c r="AC52" s="881"/>
      <c r="AD52" s="881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52"/>
    </row>
    <row r="53" spans="27:43" ht="12.75">
      <c r="AA53" s="52"/>
      <c r="AB53" s="52"/>
      <c r="AC53" s="881"/>
      <c r="AD53" s="881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52"/>
    </row>
    <row r="54" spans="27:43" ht="12.75">
      <c r="AA54" s="52"/>
      <c r="AB54" s="52"/>
      <c r="AC54" s="881"/>
      <c r="AD54" s="881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52"/>
    </row>
    <row r="55" spans="27:43" ht="12.75">
      <c r="AA55" s="52"/>
      <c r="AB55" s="52"/>
      <c r="AC55" s="881"/>
      <c r="AD55" s="881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52"/>
    </row>
    <row r="56" spans="27:43" ht="12.75">
      <c r="AA56" s="52"/>
      <c r="AB56" s="52"/>
      <c r="AC56" s="881"/>
      <c r="AD56" s="881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52"/>
    </row>
    <row r="57" spans="27:43" ht="12.75">
      <c r="AA57" s="52"/>
      <c r="AB57" s="52"/>
      <c r="AC57" s="881"/>
      <c r="AD57" s="881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52"/>
    </row>
    <row r="58" spans="27:43" ht="15">
      <c r="AA58" s="52"/>
      <c r="AB58" s="52"/>
      <c r="AC58" s="880"/>
      <c r="AD58" s="880"/>
      <c r="AE58" s="882"/>
      <c r="AF58" s="882"/>
      <c r="AG58" s="882"/>
      <c r="AH58" s="882"/>
      <c r="AI58" s="882"/>
      <c r="AJ58" s="882"/>
      <c r="AK58" s="882"/>
      <c r="AL58" s="882"/>
      <c r="AM58" s="882"/>
      <c r="AN58" s="882"/>
      <c r="AO58" s="882"/>
      <c r="AP58" s="882"/>
      <c r="AQ58" s="52"/>
    </row>
    <row r="59" spans="27:43" ht="12.75">
      <c r="AA59" s="52"/>
      <c r="AB59" s="52"/>
      <c r="AC59" s="881"/>
      <c r="AD59" s="881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52"/>
    </row>
  </sheetData>
  <sheetProtection/>
  <mergeCells count="60">
    <mergeCell ref="AO46:AO47"/>
    <mergeCell ref="AP46:AP47"/>
    <mergeCell ref="AK45:AK47"/>
    <mergeCell ref="AL45:AP45"/>
    <mergeCell ref="AF46:AF47"/>
    <mergeCell ref="AG46:AG47"/>
    <mergeCell ref="AH46:AH47"/>
    <mergeCell ref="AI46:AI47"/>
    <mergeCell ref="AJ46:AJ47"/>
    <mergeCell ref="AL46:AL47"/>
    <mergeCell ref="AM46:AM47"/>
    <mergeCell ref="AN46:AN47"/>
    <mergeCell ref="AM27:AM28"/>
    <mergeCell ref="AN27:AN28"/>
    <mergeCell ref="AO27:AO28"/>
    <mergeCell ref="AP27:AP28"/>
    <mergeCell ref="AC44:AC47"/>
    <mergeCell ref="AD44:AD47"/>
    <mergeCell ref="AE44:AJ44"/>
    <mergeCell ref="AK44:AP44"/>
    <mergeCell ref="AE45:AE47"/>
    <mergeCell ref="AF45:AJ45"/>
    <mergeCell ref="AF27:AF28"/>
    <mergeCell ref="AG27:AG28"/>
    <mergeCell ref="AH27:AH28"/>
    <mergeCell ref="AI27:AI28"/>
    <mergeCell ref="AJ27:AJ28"/>
    <mergeCell ref="AL27:AL28"/>
    <mergeCell ref="AO9:AO10"/>
    <mergeCell ref="AP9:AP10"/>
    <mergeCell ref="AC25:AC28"/>
    <mergeCell ref="AD25:AD28"/>
    <mergeCell ref="AE25:AJ25"/>
    <mergeCell ref="AK25:AP25"/>
    <mergeCell ref="AE26:AE28"/>
    <mergeCell ref="AF26:AJ26"/>
    <mergeCell ref="AK26:AK28"/>
    <mergeCell ref="AL26:AP26"/>
    <mergeCell ref="AH9:AH10"/>
    <mergeCell ref="AI9:AI10"/>
    <mergeCell ref="AJ9:AJ10"/>
    <mergeCell ref="AL9:AL10"/>
    <mergeCell ref="AM9:AM10"/>
    <mergeCell ref="AN9:AN10"/>
    <mergeCell ref="AC7:AC10"/>
    <mergeCell ref="AD7:AD10"/>
    <mergeCell ref="AE7:AJ7"/>
    <mergeCell ref="AK7:AP7"/>
    <mergeCell ref="AE8:AE10"/>
    <mergeCell ref="AF8:AJ8"/>
    <mergeCell ref="AK8:AK10"/>
    <mergeCell ref="AL8:AP8"/>
    <mergeCell ref="AF9:AF10"/>
    <mergeCell ref="AG9:AG10"/>
    <mergeCell ref="F5:K5"/>
    <mergeCell ref="M5:R5"/>
    <mergeCell ref="S5:X5"/>
    <mergeCell ref="G6:K6"/>
    <mergeCell ref="N6:R6"/>
    <mergeCell ref="T6:X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41"/>
  <sheetViews>
    <sheetView zoomScalePageLayoutView="0" workbookViewId="0" topLeftCell="B1">
      <selection activeCell="I33" sqref="I33"/>
    </sheetView>
  </sheetViews>
  <sheetFormatPr defaultColWidth="8.00390625" defaultRowHeight="12.75"/>
  <cols>
    <col min="1" max="1" width="4.375" style="883" hidden="1" customWidth="1"/>
    <col min="2" max="2" width="6.875" style="883" customWidth="1"/>
    <col min="3" max="3" width="5.75390625" style="883" customWidth="1"/>
    <col min="4" max="4" width="15.00390625" style="883" customWidth="1"/>
    <col min="5" max="5" width="10.375" style="883" customWidth="1"/>
    <col min="6" max="6" width="10.25390625" style="883" customWidth="1"/>
    <col min="7" max="7" width="14.25390625" style="883" customWidth="1"/>
    <col min="8" max="8" width="9.75390625" style="883" customWidth="1"/>
    <col min="9" max="9" width="15.00390625" style="883" customWidth="1"/>
    <col min="10" max="10" width="10.75390625" style="883" customWidth="1"/>
    <col min="11" max="11" width="18.625" style="883" customWidth="1"/>
    <col min="12" max="12" width="17.875" style="883" customWidth="1"/>
    <col min="13" max="13" width="11.75390625" style="883" customWidth="1"/>
    <col min="14" max="15" width="6.00390625" style="883" customWidth="1"/>
    <col min="16" max="16" width="10.75390625" style="883" customWidth="1"/>
    <col min="17" max="16384" width="8.00390625" style="883" customWidth="1"/>
  </cols>
  <sheetData>
    <row r="1" spans="1:10" ht="12.75">
      <c r="A1" s="883" t="s">
        <v>1125</v>
      </c>
      <c r="B1" s="884"/>
      <c r="C1" s="884"/>
      <c r="D1" s="884" t="s">
        <v>406</v>
      </c>
      <c r="E1" s="884"/>
      <c r="F1" s="885" t="s">
        <v>1126</v>
      </c>
      <c r="G1" s="886" t="s">
        <v>1127</v>
      </c>
      <c r="I1" s="884"/>
      <c r="J1" s="884"/>
    </row>
    <row r="2" spans="2:12" ht="12.75">
      <c r="B2" s="884"/>
      <c r="C2" s="884"/>
      <c r="D2" s="884"/>
      <c r="E2" s="884"/>
      <c r="F2" s="884"/>
      <c r="G2" s="886" t="s">
        <v>1128</v>
      </c>
      <c r="I2" s="884"/>
      <c r="J2" s="887"/>
      <c r="K2" s="884" t="s">
        <v>406</v>
      </c>
      <c r="L2" s="888"/>
    </row>
    <row r="3" spans="2:12" ht="9.75" customHeight="1">
      <c r="B3" s="884"/>
      <c r="C3" s="884"/>
      <c r="D3" s="884"/>
      <c r="E3" s="884"/>
      <c r="F3" s="884"/>
      <c r="G3" s="884"/>
      <c r="H3" s="886"/>
      <c r="I3" s="884"/>
      <c r="J3" s="887"/>
      <c r="K3" s="884"/>
      <c r="L3" s="888"/>
    </row>
    <row r="4" spans="1:17" ht="14.25" customHeight="1">
      <c r="A4" s="884"/>
      <c r="B4" s="889"/>
      <c r="C4" s="890"/>
      <c r="D4" s="891" t="s">
        <v>1129</v>
      </c>
      <c r="E4" s="892"/>
      <c r="F4" s="893"/>
      <c r="G4" s="894"/>
      <c r="H4" s="894" t="s">
        <v>1130</v>
      </c>
      <c r="I4" s="894"/>
      <c r="J4" s="894"/>
      <c r="K4" s="895" t="s">
        <v>1131</v>
      </c>
      <c r="L4" s="892" t="s">
        <v>1132</v>
      </c>
      <c r="M4" s="891" t="s">
        <v>1133</v>
      </c>
      <c r="N4" s="896"/>
      <c r="O4" s="896"/>
      <c r="P4" s="896"/>
      <c r="Q4" s="884"/>
    </row>
    <row r="5" spans="1:21" ht="15.75" customHeight="1">
      <c r="A5" s="884"/>
      <c r="B5" s="884"/>
      <c r="C5" s="897"/>
      <c r="D5" s="898" t="s">
        <v>1134</v>
      </c>
      <c r="E5" s="899"/>
      <c r="F5" s="900"/>
      <c r="G5" s="891" t="s">
        <v>1135</v>
      </c>
      <c r="H5" s="893"/>
      <c r="I5" s="901" t="s">
        <v>1136</v>
      </c>
      <c r="J5" s="902"/>
      <c r="K5" s="903" t="s">
        <v>1137</v>
      </c>
      <c r="L5" s="896" t="s">
        <v>1138</v>
      </c>
      <c r="M5" s="904" t="s">
        <v>474</v>
      </c>
      <c r="N5" s="896"/>
      <c r="O5" s="896"/>
      <c r="P5" s="905"/>
      <c r="Q5" s="906"/>
      <c r="R5" s="906"/>
      <c r="S5" s="906"/>
      <c r="T5" s="907"/>
      <c r="U5" s="907"/>
    </row>
    <row r="6" spans="1:21" ht="15">
      <c r="A6" s="884"/>
      <c r="B6" s="908" t="s">
        <v>280</v>
      </c>
      <c r="C6" s="904" t="s">
        <v>1139</v>
      </c>
      <c r="D6" s="895" t="s">
        <v>1140</v>
      </c>
      <c r="E6" s="909" t="s">
        <v>920</v>
      </c>
      <c r="F6" s="910" t="s">
        <v>922</v>
      </c>
      <c r="G6" s="911" t="s">
        <v>1141</v>
      </c>
      <c r="H6" s="912"/>
      <c r="I6" s="913" t="s">
        <v>1142</v>
      </c>
      <c r="J6" s="914"/>
      <c r="K6" s="903" t="s">
        <v>1143</v>
      </c>
      <c r="L6" s="915" t="s">
        <v>1144</v>
      </c>
      <c r="M6" s="898" t="s">
        <v>1145</v>
      </c>
      <c r="N6" s="896"/>
      <c r="O6" s="896"/>
      <c r="P6" s="905"/>
      <c r="Q6" s="916"/>
      <c r="R6" s="916"/>
      <c r="S6" s="916"/>
      <c r="T6" s="917"/>
      <c r="U6" s="917"/>
    </row>
    <row r="7" spans="1:21" ht="12.75">
      <c r="A7" s="884"/>
      <c r="B7" s="896"/>
      <c r="C7" s="918"/>
      <c r="D7" s="919" t="s">
        <v>1146</v>
      </c>
      <c r="E7" s="920" t="s">
        <v>831</v>
      </c>
      <c r="F7" s="920" t="s">
        <v>811</v>
      </c>
      <c r="G7" s="895" t="s">
        <v>1140</v>
      </c>
      <c r="H7" s="896" t="s">
        <v>920</v>
      </c>
      <c r="I7" s="895" t="s">
        <v>1140</v>
      </c>
      <c r="J7" s="896" t="s">
        <v>920</v>
      </c>
      <c r="K7" s="903" t="s">
        <v>1147</v>
      </c>
      <c r="L7" s="899" t="s">
        <v>1148</v>
      </c>
      <c r="M7" s="898" t="s">
        <v>1149</v>
      </c>
      <c r="N7" s="896"/>
      <c r="O7" s="896"/>
      <c r="P7" s="884"/>
      <c r="Q7" s="916"/>
      <c r="R7" s="916"/>
      <c r="S7" s="916"/>
      <c r="T7" s="917"/>
      <c r="U7" s="917"/>
    </row>
    <row r="8" spans="1:22" ht="18.75" customHeight="1">
      <c r="A8" s="884"/>
      <c r="B8" s="921"/>
      <c r="C8" s="922"/>
      <c r="D8" s="923"/>
      <c r="E8" s="924"/>
      <c r="F8" s="924"/>
      <c r="G8" s="925" t="s">
        <v>1146</v>
      </c>
      <c r="H8" s="926" t="s">
        <v>922</v>
      </c>
      <c r="I8" s="925" t="s">
        <v>1146</v>
      </c>
      <c r="J8" s="926" t="s">
        <v>922</v>
      </c>
      <c r="K8" s="923" t="s">
        <v>406</v>
      </c>
      <c r="L8" s="921"/>
      <c r="M8" s="922"/>
      <c r="N8" s="896"/>
      <c r="O8" s="896"/>
      <c r="P8" s="884"/>
      <c r="Q8" s="916"/>
      <c r="R8" s="916"/>
      <c r="S8" s="916"/>
      <c r="T8" s="917"/>
      <c r="U8" s="917"/>
      <c r="V8" s="927"/>
    </row>
    <row r="9" spans="1:22" ht="13.5" customHeight="1">
      <c r="A9" s="884"/>
      <c r="B9" s="91" t="s">
        <v>491</v>
      </c>
      <c r="C9" s="200" t="s">
        <v>426</v>
      </c>
      <c r="D9" s="928">
        <f aca="true" t="shared" si="0" ref="D9:D17">G9+I9</f>
        <v>15484</v>
      </c>
      <c r="E9" s="928">
        <v>1060</v>
      </c>
      <c r="F9" s="928">
        <f>H9+J9</f>
        <v>2850</v>
      </c>
      <c r="G9" s="928">
        <v>2451.3</v>
      </c>
      <c r="H9" s="928"/>
      <c r="I9" s="928">
        <v>13032.7</v>
      </c>
      <c r="J9" s="929">
        <v>2850</v>
      </c>
      <c r="K9" s="928">
        <v>6274.1</v>
      </c>
      <c r="L9" s="928"/>
      <c r="M9" s="928"/>
      <c r="N9" s="930"/>
      <c r="O9" s="896"/>
      <c r="Q9" s="927"/>
      <c r="R9" s="927"/>
      <c r="S9" s="927"/>
      <c r="T9" s="927"/>
      <c r="U9" s="927"/>
      <c r="V9" s="927"/>
    </row>
    <row r="10" spans="1:22" ht="13.5" customHeight="1">
      <c r="A10" s="884"/>
      <c r="B10" s="91" t="s">
        <v>492</v>
      </c>
      <c r="C10" s="200" t="s">
        <v>174</v>
      </c>
      <c r="D10" s="928">
        <f t="shared" si="0"/>
        <v>7635</v>
      </c>
      <c r="E10" s="928">
        <v>1555</v>
      </c>
      <c r="F10" s="928">
        <f aca="true" t="shared" si="1" ref="F10:F31">H10+J10</f>
        <v>111.5</v>
      </c>
      <c r="G10" s="928">
        <v>650</v>
      </c>
      <c r="H10" s="928">
        <v>10</v>
      </c>
      <c r="I10" s="928">
        <v>6985</v>
      </c>
      <c r="J10" s="929">
        <v>101.5</v>
      </c>
      <c r="K10" s="928">
        <v>589</v>
      </c>
      <c r="L10" s="928"/>
      <c r="M10" s="928"/>
      <c r="N10" s="930"/>
      <c r="O10" s="896"/>
      <c r="Q10" s="927"/>
      <c r="R10" s="927"/>
      <c r="S10" s="927"/>
      <c r="T10" s="927"/>
      <c r="U10" s="927"/>
      <c r="V10" s="927"/>
    </row>
    <row r="11" spans="1:22" ht="13.5" customHeight="1">
      <c r="A11" s="884"/>
      <c r="B11" s="91" t="s">
        <v>493</v>
      </c>
      <c r="C11" s="200" t="s">
        <v>175</v>
      </c>
      <c r="D11" s="928">
        <f t="shared" si="0"/>
        <v>4215</v>
      </c>
      <c r="E11" s="928"/>
      <c r="F11" s="928">
        <f t="shared" si="1"/>
        <v>27.5</v>
      </c>
      <c r="G11" s="928">
        <v>500</v>
      </c>
      <c r="H11" s="928"/>
      <c r="I11" s="928">
        <v>3715</v>
      </c>
      <c r="J11" s="929">
        <v>27.5</v>
      </c>
      <c r="K11" s="928">
        <v>64.4</v>
      </c>
      <c r="L11" s="928"/>
      <c r="M11" s="928"/>
      <c r="N11" s="930"/>
      <c r="O11" s="896"/>
      <c r="Q11" s="927"/>
      <c r="R11" s="927"/>
      <c r="S11" s="927"/>
      <c r="T11" s="927"/>
      <c r="U11" s="927"/>
      <c r="V11" s="927"/>
    </row>
    <row r="12" spans="2:22" ht="13.5" customHeight="1">
      <c r="B12" s="91" t="s">
        <v>494</v>
      </c>
      <c r="C12" s="200" t="s">
        <v>176</v>
      </c>
      <c r="D12" s="928">
        <f t="shared" si="0"/>
        <v>14696.5</v>
      </c>
      <c r="E12" s="928">
        <v>216.8</v>
      </c>
      <c r="F12" s="928">
        <f t="shared" si="1"/>
        <v>692</v>
      </c>
      <c r="G12" s="928">
        <v>1961.5</v>
      </c>
      <c r="H12" s="928"/>
      <c r="I12" s="928">
        <v>12735</v>
      </c>
      <c r="J12" s="929">
        <v>692</v>
      </c>
      <c r="K12" s="928">
        <v>1724.9</v>
      </c>
      <c r="L12" s="928">
        <v>960</v>
      </c>
      <c r="M12" s="928"/>
      <c r="N12" s="930"/>
      <c r="O12" s="927"/>
      <c r="Q12" s="927"/>
      <c r="R12" s="927"/>
      <c r="S12" s="927"/>
      <c r="T12" s="927"/>
      <c r="U12" s="927"/>
      <c r="V12" s="927"/>
    </row>
    <row r="13" spans="2:22" ht="12" customHeight="1">
      <c r="B13" s="91"/>
      <c r="C13" s="200"/>
      <c r="D13" s="928"/>
      <c r="E13" s="928"/>
      <c r="F13" s="928"/>
      <c r="G13" s="929"/>
      <c r="H13" s="929"/>
      <c r="I13" s="929"/>
      <c r="J13" s="929"/>
      <c r="K13" s="927"/>
      <c r="L13" s="927"/>
      <c r="M13" s="929"/>
      <c r="N13" s="930"/>
      <c r="O13" s="927"/>
      <c r="Q13" s="927"/>
      <c r="R13" s="927"/>
      <c r="S13" s="927"/>
      <c r="T13" s="927"/>
      <c r="U13" s="927"/>
      <c r="V13" s="927"/>
    </row>
    <row r="14" spans="2:22" ht="13.5" customHeight="1">
      <c r="B14" s="91" t="s">
        <v>495</v>
      </c>
      <c r="C14" s="200" t="s">
        <v>177</v>
      </c>
      <c r="D14" s="928">
        <f t="shared" si="0"/>
        <v>11197</v>
      </c>
      <c r="E14" s="928">
        <v>331.7</v>
      </c>
      <c r="F14" s="928">
        <f t="shared" si="1"/>
        <v>251</v>
      </c>
      <c r="G14" s="928">
        <v>1908</v>
      </c>
      <c r="H14" s="928"/>
      <c r="I14" s="928">
        <v>9289</v>
      </c>
      <c r="J14" s="929">
        <v>251</v>
      </c>
      <c r="K14" s="928">
        <v>855</v>
      </c>
      <c r="L14" s="928"/>
      <c r="M14" s="928"/>
      <c r="N14" s="930"/>
      <c r="O14" s="927"/>
      <c r="Q14" s="927"/>
      <c r="R14" s="927"/>
      <c r="S14" s="927"/>
      <c r="T14" s="927"/>
      <c r="U14" s="927"/>
      <c r="V14" s="927"/>
    </row>
    <row r="15" spans="2:22" ht="13.5" customHeight="1">
      <c r="B15" s="91" t="s">
        <v>496</v>
      </c>
      <c r="C15" s="200" t="s">
        <v>178</v>
      </c>
      <c r="D15" s="928">
        <f t="shared" si="0"/>
        <v>7665</v>
      </c>
      <c r="E15" s="928">
        <v>231.6</v>
      </c>
      <c r="F15" s="928">
        <f t="shared" si="1"/>
        <v>56</v>
      </c>
      <c r="G15" s="928">
        <v>650</v>
      </c>
      <c r="H15" s="928"/>
      <c r="I15" s="928">
        <v>7015</v>
      </c>
      <c r="J15" s="929">
        <v>56</v>
      </c>
      <c r="K15" s="928">
        <v>131</v>
      </c>
      <c r="L15" s="928"/>
      <c r="M15" s="928"/>
      <c r="N15" s="930"/>
      <c r="O15" s="927"/>
      <c r="Q15" s="927"/>
      <c r="R15" s="927"/>
      <c r="S15" s="927"/>
      <c r="T15" s="927"/>
      <c r="U15" s="927"/>
      <c r="V15" s="927"/>
    </row>
    <row r="16" spans="2:22" ht="13.5" customHeight="1">
      <c r="B16" s="91" t="s">
        <v>267</v>
      </c>
      <c r="C16" s="200" t="s">
        <v>179</v>
      </c>
      <c r="D16" s="928">
        <f t="shared" si="0"/>
        <v>25100.5</v>
      </c>
      <c r="E16" s="928">
        <v>899</v>
      </c>
      <c r="F16" s="928">
        <f t="shared" si="1"/>
        <v>845</v>
      </c>
      <c r="G16" s="928">
        <v>3514.8</v>
      </c>
      <c r="H16" s="928">
        <v>345</v>
      </c>
      <c r="I16" s="928">
        <v>21585.7</v>
      </c>
      <c r="J16" s="929">
        <v>500</v>
      </c>
      <c r="K16" s="928">
        <v>13417.8</v>
      </c>
      <c r="L16" s="928">
        <v>576.9</v>
      </c>
      <c r="M16" s="928"/>
      <c r="N16" s="930"/>
      <c r="O16" s="927"/>
      <c r="Q16" s="927"/>
      <c r="R16" s="927"/>
      <c r="S16" s="927"/>
      <c r="T16" s="927"/>
      <c r="U16" s="927"/>
      <c r="V16" s="927"/>
    </row>
    <row r="17" spans="2:22" ht="13.5" customHeight="1">
      <c r="B17" s="91" t="s">
        <v>268</v>
      </c>
      <c r="C17" s="200" t="s">
        <v>180</v>
      </c>
      <c r="D17" s="928">
        <f t="shared" si="0"/>
        <v>6465</v>
      </c>
      <c r="E17" s="928">
        <v>178.7</v>
      </c>
      <c r="F17" s="928">
        <f t="shared" si="1"/>
        <v>97</v>
      </c>
      <c r="G17" s="928">
        <v>450</v>
      </c>
      <c r="H17" s="928">
        <v>15.8</v>
      </c>
      <c r="I17" s="928">
        <v>6015</v>
      </c>
      <c r="J17" s="929">
        <v>81.2</v>
      </c>
      <c r="K17" s="928">
        <v>313.7</v>
      </c>
      <c r="L17" s="928">
        <v>961</v>
      </c>
      <c r="M17" s="928"/>
      <c r="N17" s="930"/>
      <c r="O17" s="927"/>
      <c r="Q17" s="927"/>
      <c r="R17" s="927"/>
      <c r="S17" s="927"/>
      <c r="T17" s="927"/>
      <c r="U17" s="927"/>
      <c r="V17" s="927"/>
    </row>
    <row r="18" spans="2:22" ht="12" customHeight="1">
      <c r="B18" s="91"/>
      <c r="C18" s="200"/>
      <c r="D18" s="928"/>
      <c r="E18" s="928"/>
      <c r="F18" s="928"/>
      <c r="G18" s="929"/>
      <c r="H18" s="929"/>
      <c r="I18" s="929"/>
      <c r="J18" s="929"/>
      <c r="K18" s="927"/>
      <c r="L18" s="927"/>
      <c r="M18" s="929"/>
      <c r="N18" s="930"/>
      <c r="O18" s="927"/>
      <c r="Q18" s="927"/>
      <c r="R18" s="927"/>
      <c r="S18" s="927"/>
      <c r="T18" s="927"/>
      <c r="U18" s="927"/>
      <c r="V18" s="927"/>
    </row>
    <row r="19" spans="2:22" ht="13.5" customHeight="1">
      <c r="B19" s="91" t="s">
        <v>260</v>
      </c>
      <c r="C19" s="200" t="s">
        <v>181</v>
      </c>
      <c r="D19" s="928">
        <f>G19+I19</f>
        <v>3600</v>
      </c>
      <c r="E19" s="928">
        <v>23.7</v>
      </c>
      <c r="F19" s="928">
        <f t="shared" si="1"/>
        <v>206</v>
      </c>
      <c r="G19" s="928">
        <v>600</v>
      </c>
      <c r="H19" s="928"/>
      <c r="I19" s="928">
        <v>3000</v>
      </c>
      <c r="J19" s="929">
        <v>206</v>
      </c>
      <c r="K19" s="928">
        <v>513.2</v>
      </c>
      <c r="L19" s="928"/>
      <c r="M19" s="928"/>
      <c r="N19" s="931"/>
      <c r="O19" s="927"/>
      <c r="Q19" s="927"/>
      <c r="R19" s="927"/>
      <c r="S19" s="927"/>
      <c r="T19" s="927"/>
      <c r="U19" s="927"/>
      <c r="V19" s="927"/>
    </row>
    <row r="20" spans="2:22" ht="13.5" customHeight="1">
      <c r="B20" s="91" t="s">
        <v>261</v>
      </c>
      <c r="C20" s="200" t="s">
        <v>182</v>
      </c>
      <c r="D20" s="928">
        <f>G20+I20</f>
        <v>2765</v>
      </c>
      <c r="E20" s="928">
        <v>664</v>
      </c>
      <c r="F20" s="928">
        <f t="shared" si="1"/>
        <v>610</v>
      </c>
      <c r="G20" s="928">
        <v>250</v>
      </c>
      <c r="H20" s="928">
        <v>170</v>
      </c>
      <c r="I20" s="928">
        <v>2515</v>
      </c>
      <c r="J20" s="929">
        <v>440</v>
      </c>
      <c r="K20" s="928">
        <v>3689.7</v>
      </c>
      <c r="L20" s="928"/>
      <c r="M20" s="928"/>
      <c r="N20" s="930"/>
      <c r="O20" s="927"/>
      <c r="Q20" s="927"/>
      <c r="R20" s="927"/>
      <c r="S20" s="927"/>
      <c r="T20" s="927"/>
      <c r="U20" s="927"/>
      <c r="V20" s="927"/>
    </row>
    <row r="21" spans="2:22" ht="13.5" customHeight="1">
      <c r="B21" s="91" t="s">
        <v>469</v>
      </c>
      <c r="C21" s="200" t="s">
        <v>183</v>
      </c>
      <c r="D21" s="928">
        <f>G21+I21</f>
        <v>2300</v>
      </c>
      <c r="E21" s="928">
        <v>71</v>
      </c>
      <c r="F21" s="928">
        <f t="shared" si="1"/>
        <v>185</v>
      </c>
      <c r="G21" s="928">
        <v>300</v>
      </c>
      <c r="H21" s="928"/>
      <c r="I21" s="928">
        <v>2000</v>
      </c>
      <c r="J21" s="929">
        <v>185</v>
      </c>
      <c r="K21" s="928">
        <v>432.3</v>
      </c>
      <c r="L21" s="928"/>
      <c r="M21" s="928"/>
      <c r="N21" s="930"/>
      <c r="O21" s="927"/>
      <c r="Q21" s="927"/>
      <c r="R21" s="927"/>
      <c r="S21" s="927"/>
      <c r="T21" s="927"/>
      <c r="U21" s="927"/>
      <c r="V21" s="927"/>
    </row>
    <row r="22" spans="2:22" ht="13.5" customHeight="1">
      <c r="B22" s="91" t="s">
        <v>269</v>
      </c>
      <c r="C22" s="200" t="s">
        <v>184</v>
      </c>
      <c r="D22" s="928">
        <f>G22+I22</f>
        <v>0</v>
      </c>
      <c r="E22" s="928"/>
      <c r="F22" s="928"/>
      <c r="G22" s="928"/>
      <c r="H22" s="928"/>
      <c r="I22" s="928">
        <v>0</v>
      </c>
      <c r="J22" s="929"/>
      <c r="K22" s="928"/>
      <c r="L22" s="928"/>
      <c r="M22" s="928"/>
      <c r="N22" s="930"/>
      <c r="O22" s="927"/>
      <c r="Q22" s="927"/>
      <c r="R22" s="927"/>
      <c r="S22" s="927"/>
      <c r="T22" s="927"/>
      <c r="U22" s="927"/>
      <c r="V22" s="927"/>
    </row>
    <row r="23" spans="2:22" ht="12" customHeight="1">
      <c r="B23" s="91"/>
      <c r="C23" s="200"/>
      <c r="D23" s="928"/>
      <c r="E23" s="928"/>
      <c r="F23" s="928"/>
      <c r="G23" s="929"/>
      <c r="H23" s="929"/>
      <c r="I23" s="929"/>
      <c r="J23" s="929"/>
      <c r="K23" s="927"/>
      <c r="L23" s="927"/>
      <c r="M23" s="929"/>
      <c r="N23" s="930"/>
      <c r="O23" s="927"/>
      <c r="Q23" s="927"/>
      <c r="R23" s="927"/>
      <c r="S23" s="927"/>
      <c r="T23" s="927"/>
      <c r="U23" s="927"/>
      <c r="V23" s="927"/>
    </row>
    <row r="24" spans="2:22" ht="13.5" customHeight="1">
      <c r="B24" s="91" t="s">
        <v>270</v>
      </c>
      <c r="C24" s="200" t="s">
        <v>185</v>
      </c>
      <c r="D24" s="928"/>
      <c r="E24" s="928"/>
      <c r="F24" s="928"/>
      <c r="G24" s="928"/>
      <c r="H24" s="928"/>
      <c r="I24" s="928">
        <v>0</v>
      </c>
      <c r="J24" s="929"/>
      <c r="K24" s="932"/>
      <c r="L24" s="932"/>
      <c r="M24" s="928"/>
      <c r="N24" s="930"/>
      <c r="O24" s="927"/>
      <c r="Q24" s="927"/>
      <c r="R24" s="927"/>
      <c r="S24" s="927"/>
      <c r="T24" s="927"/>
      <c r="U24" s="927"/>
      <c r="V24" s="927"/>
    </row>
    <row r="25" spans="2:22" ht="13.5" customHeight="1">
      <c r="B25" s="91" t="s">
        <v>271</v>
      </c>
      <c r="C25" s="200" t="s">
        <v>186</v>
      </c>
      <c r="D25" s="928">
        <f>G25+I25</f>
        <v>7050</v>
      </c>
      <c r="E25" s="928">
        <v>566</v>
      </c>
      <c r="F25" s="928">
        <f t="shared" si="1"/>
        <v>103</v>
      </c>
      <c r="G25" s="928">
        <v>550</v>
      </c>
      <c r="H25" s="928"/>
      <c r="I25" s="928">
        <v>6500</v>
      </c>
      <c r="J25" s="929">
        <v>103</v>
      </c>
      <c r="K25" s="928">
        <v>255.6</v>
      </c>
      <c r="L25" s="928"/>
      <c r="M25" s="928"/>
      <c r="N25" s="930"/>
      <c r="O25" s="933"/>
      <c r="Q25" s="927"/>
      <c r="R25" s="927"/>
      <c r="S25" s="927"/>
      <c r="T25" s="927"/>
      <c r="U25" s="927"/>
      <c r="V25" s="927"/>
    </row>
    <row r="26" spans="2:22" ht="13.5" customHeight="1">
      <c r="B26" s="91" t="s">
        <v>272</v>
      </c>
      <c r="C26" s="200" t="s">
        <v>187</v>
      </c>
      <c r="D26" s="928">
        <f>G26+I26</f>
        <v>13584.7</v>
      </c>
      <c r="E26" s="928">
        <v>350</v>
      </c>
      <c r="F26" s="928">
        <f t="shared" si="1"/>
        <v>400</v>
      </c>
      <c r="G26" s="928">
        <v>1767.6</v>
      </c>
      <c r="H26" s="928">
        <v>150</v>
      </c>
      <c r="I26" s="928">
        <v>11817.1</v>
      </c>
      <c r="J26" s="929">
        <v>250</v>
      </c>
      <c r="K26" s="928">
        <v>3744.3</v>
      </c>
      <c r="L26" s="928"/>
      <c r="M26" s="928"/>
      <c r="N26" s="930"/>
      <c r="O26" s="927"/>
      <c r="Q26" s="927"/>
      <c r="R26" s="927"/>
      <c r="S26" s="927"/>
      <c r="T26" s="927"/>
      <c r="U26" s="927"/>
      <c r="V26" s="927"/>
    </row>
    <row r="27" spans="2:22" ht="13.5" customHeight="1">
      <c r="B27" s="91" t="s">
        <v>273</v>
      </c>
      <c r="C27" s="200" t="s">
        <v>188</v>
      </c>
      <c r="D27" s="928">
        <f>G27+I27</f>
        <v>4185</v>
      </c>
      <c r="E27" s="928">
        <v>694</v>
      </c>
      <c r="F27" s="928">
        <f t="shared" si="1"/>
        <v>188</v>
      </c>
      <c r="G27" s="928">
        <v>1000</v>
      </c>
      <c r="H27" s="928">
        <v>125</v>
      </c>
      <c r="I27" s="928">
        <v>3185</v>
      </c>
      <c r="J27" s="929">
        <v>63</v>
      </c>
      <c r="K27" s="928">
        <v>1522</v>
      </c>
      <c r="L27" s="928">
        <v>6</v>
      </c>
      <c r="M27" s="928"/>
      <c r="N27" s="931"/>
      <c r="O27" s="927"/>
      <c r="Q27" s="927"/>
      <c r="R27" s="927"/>
      <c r="S27" s="927"/>
      <c r="T27" s="927"/>
      <c r="U27" s="927"/>
      <c r="V27" s="927"/>
    </row>
    <row r="28" spans="2:22" ht="11.25" customHeight="1">
      <c r="B28" s="91"/>
      <c r="C28" s="200"/>
      <c r="D28" s="928"/>
      <c r="E28" s="928"/>
      <c r="F28" s="928"/>
      <c r="G28" s="929"/>
      <c r="H28" s="929"/>
      <c r="I28" s="929"/>
      <c r="J28" s="929"/>
      <c r="K28" s="927"/>
      <c r="L28" s="927"/>
      <c r="M28" s="929"/>
      <c r="N28" s="930"/>
      <c r="O28" s="927"/>
      <c r="Q28" s="927"/>
      <c r="R28" s="927"/>
      <c r="S28" s="927"/>
      <c r="T28" s="927"/>
      <c r="U28" s="927"/>
      <c r="V28" s="927"/>
    </row>
    <row r="29" spans="2:22" ht="13.5" customHeight="1">
      <c r="B29" s="91" t="s">
        <v>274</v>
      </c>
      <c r="C29" s="200" t="s">
        <v>189</v>
      </c>
      <c r="D29" s="928">
        <f>G29+I29</f>
        <v>16117.8</v>
      </c>
      <c r="E29" s="928">
        <v>1088</v>
      </c>
      <c r="F29" s="928">
        <f t="shared" si="1"/>
        <v>1308</v>
      </c>
      <c r="G29" s="928">
        <v>3317.7</v>
      </c>
      <c r="H29" s="928"/>
      <c r="I29" s="928">
        <v>12800.1</v>
      </c>
      <c r="J29" s="929">
        <v>1308</v>
      </c>
      <c r="K29" s="928">
        <v>3061</v>
      </c>
      <c r="L29" s="928"/>
      <c r="M29" s="928"/>
      <c r="N29" s="930"/>
      <c r="O29" s="927"/>
      <c r="Q29" s="927"/>
      <c r="R29" s="927"/>
      <c r="S29" s="927"/>
      <c r="T29" s="927"/>
      <c r="U29" s="927"/>
      <c r="V29" s="927"/>
    </row>
    <row r="30" spans="2:22" ht="13.5" customHeight="1">
      <c r="B30" s="91" t="s">
        <v>275</v>
      </c>
      <c r="C30" s="200" t="s">
        <v>190</v>
      </c>
      <c r="D30" s="928">
        <f>G30+I30</f>
        <v>0</v>
      </c>
      <c r="E30" s="928"/>
      <c r="F30" s="928"/>
      <c r="G30" s="928"/>
      <c r="H30" s="928"/>
      <c r="I30" s="928">
        <v>0</v>
      </c>
      <c r="J30" s="929"/>
      <c r="K30" s="928"/>
      <c r="L30" s="928"/>
      <c r="M30" s="928"/>
      <c r="N30" s="930"/>
      <c r="O30" s="933"/>
      <c r="Q30" s="927"/>
      <c r="R30" s="927"/>
      <c r="S30" s="927"/>
      <c r="T30" s="927"/>
      <c r="U30" s="927"/>
      <c r="V30" s="927"/>
    </row>
    <row r="31" spans="2:22" ht="13.5" customHeight="1">
      <c r="B31" s="91" t="s">
        <v>276</v>
      </c>
      <c r="C31" s="200" t="s">
        <v>191</v>
      </c>
      <c r="D31" s="928">
        <f>G31+I31</f>
        <v>2000</v>
      </c>
      <c r="E31" s="928">
        <v>356.7</v>
      </c>
      <c r="F31" s="928">
        <f t="shared" si="1"/>
        <v>83</v>
      </c>
      <c r="G31" s="928">
        <v>200</v>
      </c>
      <c r="H31" s="928"/>
      <c r="I31" s="928">
        <v>1800</v>
      </c>
      <c r="J31" s="929">
        <v>83</v>
      </c>
      <c r="K31" s="928">
        <v>207.7</v>
      </c>
      <c r="L31" s="932"/>
      <c r="M31" s="928"/>
      <c r="N31" s="930"/>
      <c r="O31" s="927"/>
      <c r="Q31" s="927"/>
      <c r="R31" s="927"/>
      <c r="S31" s="927"/>
      <c r="T31" s="927"/>
      <c r="U31" s="927"/>
      <c r="V31" s="927"/>
    </row>
    <row r="32" spans="2:22" ht="12" customHeight="1">
      <c r="B32" s="131" t="s">
        <v>406</v>
      </c>
      <c r="C32" s="131"/>
      <c r="D32" s="928"/>
      <c r="E32" s="934"/>
      <c r="F32" s="934"/>
      <c r="G32" s="934"/>
      <c r="H32" s="934"/>
      <c r="I32" s="934"/>
      <c r="J32" s="934"/>
      <c r="K32" s="934"/>
      <c r="L32" s="935"/>
      <c r="M32" s="935"/>
      <c r="N32" s="896"/>
      <c r="O32" s="927"/>
      <c r="Q32" s="927"/>
      <c r="R32" s="927"/>
      <c r="S32" s="927"/>
      <c r="T32" s="927"/>
      <c r="U32" s="927"/>
      <c r="V32" s="927"/>
    </row>
    <row r="33" spans="2:22" ht="21" customHeight="1">
      <c r="B33" s="936" t="s">
        <v>151</v>
      </c>
      <c r="C33" s="937" t="s">
        <v>69</v>
      </c>
      <c r="D33" s="938">
        <f>G33+I33</f>
        <v>144060.5</v>
      </c>
      <c r="E33" s="939">
        <f>SUM(E9:E32)</f>
        <v>8286.2</v>
      </c>
      <c r="F33" s="939">
        <f>SUM(F9:F32)</f>
        <v>8013</v>
      </c>
      <c r="G33" s="939">
        <f aca="true" t="shared" si="2" ref="G33:M33">SUM(G9:G32)</f>
        <v>20070.9</v>
      </c>
      <c r="H33" s="939">
        <f t="shared" si="2"/>
        <v>815.8</v>
      </c>
      <c r="I33" s="939">
        <f>SUM(I9:I32)</f>
        <v>123989.6</v>
      </c>
      <c r="J33" s="939">
        <f t="shared" si="2"/>
        <v>7197.2</v>
      </c>
      <c r="K33" s="939">
        <f t="shared" si="2"/>
        <v>36795.7</v>
      </c>
      <c r="L33" s="939">
        <f t="shared" si="2"/>
        <v>2503.9</v>
      </c>
      <c r="M33" s="940">
        <f t="shared" si="2"/>
        <v>0</v>
      </c>
      <c r="N33" s="908"/>
      <c r="O33" s="941"/>
      <c r="Q33" s="927"/>
      <c r="R33" s="927"/>
      <c r="S33" s="927"/>
      <c r="T33" s="927"/>
      <c r="U33" s="927"/>
      <c r="V33" s="927"/>
    </row>
    <row r="34" spans="2:15" ht="23.25" customHeight="1">
      <c r="B34" s="942" t="s">
        <v>634</v>
      </c>
      <c r="C34" s="943" t="s">
        <v>925</v>
      </c>
      <c r="D34" s="944">
        <v>98961</v>
      </c>
      <c r="E34" s="944"/>
      <c r="F34" s="944"/>
      <c r="G34" s="944">
        <v>12773</v>
      </c>
      <c r="H34" s="944">
        <v>685.2</v>
      </c>
      <c r="I34" s="944">
        <v>86188</v>
      </c>
      <c r="J34" s="944">
        <v>7601</v>
      </c>
      <c r="K34" s="944">
        <v>23397.5</v>
      </c>
      <c r="L34" s="944">
        <v>993.4</v>
      </c>
      <c r="M34" s="944">
        <v>0</v>
      </c>
      <c r="N34" s="896"/>
      <c r="O34" s="927"/>
    </row>
    <row r="35" ht="10.5">
      <c r="N35" s="884"/>
    </row>
    <row r="36" ht="10.5">
      <c r="N36" s="884"/>
    </row>
    <row r="37" ht="10.5">
      <c r="N37" s="884"/>
    </row>
    <row r="38" ht="10.5">
      <c r="N38" s="884"/>
    </row>
    <row r="39" ht="10.5">
      <c r="N39" s="884"/>
    </row>
    <row r="40" ht="10.5">
      <c r="N40" s="884"/>
    </row>
    <row r="41" ht="10.5">
      <c r="N41" s="884"/>
    </row>
    <row r="42" ht="10.5">
      <c r="N42" s="884"/>
    </row>
    <row r="43" ht="10.5">
      <c r="N43" s="884"/>
    </row>
    <row r="44" ht="10.5">
      <c r="N44" s="884"/>
    </row>
    <row r="45" ht="10.5">
      <c r="N45" s="884"/>
    </row>
    <row r="46" ht="10.5">
      <c r="N46" s="884"/>
    </row>
    <row r="47" ht="10.5">
      <c r="N47" s="884"/>
    </row>
    <row r="48" ht="10.5">
      <c r="N48" s="884"/>
    </row>
    <row r="49" ht="10.5">
      <c r="N49" s="884"/>
    </row>
    <row r="50" ht="10.5">
      <c r="N50" s="884"/>
    </row>
    <row r="51" ht="10.5">
      <c r="N51" s="884"/>
    </row>
    <row r="52" ht="10.5">
      <c r="N52" s="884"/>
    </row>
    <row r="53" ht="10.5">
      <c r="N53" s="884"/>
    </row>
    <row r="54" ht="10.5">
      <c r="N54" s="884"/>
    </row>
    <row r="55" ht="10.5">
      <c r="N55" s="884"/>
    </row>
    <row r="56" ht="10.5">
      <c r="N56" s="884"/>
    </row>
    <row r="57" ht="10.5">
      <c r="N57" s="884"/>
    </row>
    <row r="58" ht="10.5">
      <c r="N58" s="884"/>
    </row>
    <row r="59" ht="10.5">
      <c r="N59" s="884"/>
    </row>
    <row r="60" ht="10.5">
      <c r="N60" s="884"/>
    </row>
    <row r="61" ht="10.5">
      <c r="N61" s="884"/>
    </row>
    <row r="62" ht="10.5">
      <c r="N62" s="884"/>
    </row>
    <row r="63" ht="10.5">
      <c r="N63" s="884"/>
    </row>
    <row r="64" ht="10.5">
      <c r="N64" s="884"/>
    </row>
    <row r="65" ht="10.5">
      <c r="N65" s="884"/>
    </row>
    <row r="66" ht="10.5">
      <c r="N66" s="884"/>
    </row>
    <row r="67" ht="10.5">
      <c r="N67" s="884"/>
    </row>
    <row r="68" ht="10.5">
      <c r="N68" s="884"/>
    </row>
    <row r="69" ht="10.5">
      <c r="N69" s="884"/>
    </row>
    <row r="70" ht="10.5">
      <c r="N70" s="884"/>
    </row>
    <row r="71" ht="10.5">
      <c r="N71" s="884"/>
    </row>
    <row r="72" ht="10.5">
      <c r="N72" s="884"/>
    </row>
    <row r="73" ht="10.5">
      <c r="N73" s="884"/>
    </row>
    <row r="74" ht="10.5">
      <c r="N74" s="884"/>
    </row>
    <row r="75" ht="10.5">
      <c r="N75" s="884"/>
    </row>
    <row r="76" ht="10.5">
      <c r="N76" s="884"/>
    </row>
    <row r="77" ht="10.5">
      <c r="N77" s="884"/>
    </row>
    <row r="78" ht="10.5">
      <c r="N78" s="884"/>
    </row>
    <row r="79" ht="10.5">
      <c r="N79" s="884"/>
    </row>
    <row r="80" ht="10.5">
      <c r="N80" s="884"/>
    </row>
    <row r="81" ht="10.5">
      <c r="N81" s="884"/>
    </row>
    <row r="82" ht="10.5">
      <c r="N82" s="884"/>
    </row>
    <row r="83" ht="10.5">
      <c r="N83" s="884"/>
    </row>
    <row r="84" ht="10.5">
      <c r="N84" s="884"/>
    </row>
    <row r="85" ht="10.5">
      <c r="N85" s="884"/>
    </row>
    <row r="86" ht="10.5">
      <c r="N86" s="884"/>
    </row>
    <row r="87" ht="10.5">
      <c r="N87" s="884"/>
    </row>
    <row r="88" ht="10.5">
      <c r="N88" s="884"/>
    </row>
    <row r="89" ht="10.5">
      <c r="N89" s="884"/>
    </row>
    <row r="90" ht="10.5">
      <c r="N90" s="884"/>
    </row>
    <row r="91" ht="10.5">
      <c r="N91" s="884"/>
    </row>
    <row r="92" ht="10.5">
      <c r="N92" s="884"/>
    </row>
    <row r="93" ht="10.5">
      <c r="N93" s="884"/>
    </row>
    <row r="94" ht="10.5">
      <c r="N94" s="884"/>
    </row>
    <row r="95" ht="10.5">
      <c r="N95" s="884"/>
    </row>
    <row r="96" ht="10.5">
      <c r="N96" s="884"/>
    </row>
    <row r="97" ht="10.5">
      <c r="N97" s="884"/>
    </row>
    <row r="98" ht="10.5">
      <c r="N98" s="884"/>
    </row>
    <row r="99" ht="10.5">
      <c r="N99" s="884"/>
    </row>
    <row r="100" ht="10.5">
      <c r="N100" s="884"/>
    </row>
    <row r="101" ht="10.5">
      <c r="N101" s="884"/>
    </row>
    <row r="102" ht="10.5">
      <c r="N102" s="884"/>
    </row>
    <row r="103" ht="10.5">
      <c r="N103" s="884"/>
    </row>
    <row r="104" ht="10.5">
      <c r="N104" s="884"/>
    </row>
    <row r="105" ht="10.5">
      <c r="N105" s="884"/>
    </row>
    <row r="106" ht="10.5">
      <c r="N106" s="884"/>
    </row>
    <row r="107" ht="10.5">
      <c r="N107" s="884"/>
    </row>
    <row r="108" ht="10.5">
      <c r="N108" s="884"/>
    </row>
    <row r="109" ht="10.5">
      <c r="N109" s="884"/>
    </row>
    <row r="110" ht="10.5">
      <c r="N110" s="884"/>
    </row>
    <row r="111" ht="10.5">
      <c r="N111" s="884"/>
    </row>
    <row r="112" ht="10.5">
      <c r="N112" s="884"/>
    </row>
    <row r="113" ht="10.5">
      <c r="N113" s="884"/>
    </row>
    <row r="114" ht="10.5">
      <c r="N114" s="884"/>
    </row>
    <row r="115" ht="10.5">
      <c r="N115" s="884"/>
    </row>
    <row r="116" ht="10.5">
      <c r="N116" s="884"/>
    </row>
    <row r="117" ht="10.5">
      <c r="N117" s="884"/>
    </row>
    <row r="118" ht="10.5">
      <c r="N118" s="884"/>
    </row>
    <row r="119" ht="10.5">
      <c r="N119" s="884"/>
    </row>
    <row r="120" ht="10.5">
      <c r="N120" s="884"/>
    </row>
    <row r="121" ht="10.5">
      <c r="N121" s="884"/>
    </row>
    <row r="122" ht="10.5">
      <c r="N122" s="884"/>
    </row>
    <row r="123" ht="10.5">
      <c r="N123" s="884"/>
    </row>
    <row r="124" ht="10.5">
      <c r="N124" s="884"/>
    </row>
    <row r="125" ht="10.5">
      <c r="N125" s="884"/>
    </row>
    <row r="126" ht="10.5">
      <c r="N126" s="884"/>
    </row>
    <row r="127" ht="10.5">
      <c r="N127" s="884"/>
    </row>
    <row r="128" ht="10.5">
      <c r="N128" s="884"/>
    </row>
    <row r="129" ht="10.5">
      <c r="N129" s="884"/>
    </row>
    <row r="130" ht="10.5">
      <c r="N130" s="884"/>
    </row>
    <row r="131" ht="10.5">
      <c r="N131" s="884"/>
    </row>
    <row r="132" ht="10.5">
      <c r="N132" s="884"/>
    </row>
    <row r="133" ht="10.5">
      <c r="N133" s="884"/>
    </row>
    <row r="134" ht="10.5">
      <c r="N134" s="884"/>
    </row>
    <row r="135" ht="10.5">
      <c r="N135" s="884"/>
    </row>
    <row r="136" ht="10.5">
      <c r="N136" s="884"/>
    </row>
    <row r="137" ht="10.5">
      <c r="N137" s="884"/>
    </row>
    <row r="138" ht="10.5">
      <c r="N138" s="884"/>
    </row>
    <row r="139" ht="10.5">
      <c r="N139" s="884"/>
    </row>
    <row r="140" ht="10.5">
      <c r="N140" s="884"/>
    </row>
    <row r="141" ht="10.5">
      <c r="N141" s="884"/>
    </row>
    <row r="142" ht="10.5">
      <c r="N142" s="884"/>
    </row>
    <row r="143" ht="10.5">
      <c r="N143" s="884"/>
    </row>
    <row r="144" ht="10.5">
      <c r="N144" s="884"/>
    </row>
    <row r="145" ht="10.5">
      <c r="N145" s="884"/>
    </row>
    <row r="146" ht="10.5">
      <c r="N146" s="884"/>
    </row>
    <row r="147" ht="10.5">
      <c r="N147" s="884"/>
    </row>
    <row r="148" ht="10.5">
      <c r="N148" s="884"/>
    </row>
    <row r="149" ht="10.5">
      <c r="N149" s="884"/>
    </row>
    <row r="150" ht="10.5">
      <c r="N150" s="884"/>
    </row>
    <row r="151" ht="10.5">
      <c r="N151" s="884"/>
    </row>
    <row r="152" ht="10.5">
      <c r="N152" s="884"/>
    </row>
    <row r="153" ht="10.5">
      <c r="N153" s="884"/>
    </row>
    <row r="154" ht="10.5">
      <c r="N154" s="884"/>
    </row>
    <row r="155" ht="10.5">
      <c r="N155" s="884"/>
    </row>
    <row r="156" ht="10.5">
      <c r="N156" s="884"/>
    </row>
    <row r="157" ht="10.5">
      <c r="N157" s="884"/>
    </row>
    <row r="158" ht="10.5">
      <c r="N158" s="884"/>
    </row>
    <row r="159" ht="10.5">
      <c r="N159" s="884"/>
    </row>
    <row r="160" ht="10.5">
      <c r="N160" s="884"/>
    </row>
    <row r="161" ht="10.5">
      <c r="N161" s="884"/>
    </row>
    <row r="162" ht="10.5">
      <c r="N162" s="884"/>
    </row>
    <row r="163" ht="10.5">
      <c r="N163" s="884"/>
    </row>
    <row r="164" ht="10.5">
      <c r="N164" s="884"/>
    </row>
    <row r="165" ht="10.5">
      <c r="N165" s="884"/>
    </row>
    <row r="166" ht="10.5">
      <c r="N166" s="884"/>
    </row>
    <row r="167" ht="10.5">
      <c r="N167" s="884"/>
    </row>
    <row r="168" ht="10.5">
      <c r="N168" s="884"/>
    </row>
    <row r="169" ht="10.5">
      <c r="N169" s="884"/>
    </row>
    <row r="170" ht="10.5">
      <c r="N170" s="884"/>
    </row>
    <row r="171" ht="10.5">
      <c r="N171" s="884"/>
    </row>
    <row r="172" ht="10.5">
      <c r="N172" s="884"/>
    </row>
    <row r="173" ht="10.5">
      <c r="N173" s="884"/>
    </row>
    <row r="174" ht="10.5">
      <c r="N174" s="884"/>
    </row>
    <row r="175" ht="10.5">
      <c r="N175" s="884"/>
    </row>
    <row r="176" ht="10.5">
      <c r="N176" s="884"/>
    </row>
    <row r="177" ht="10.5">
      <c r="N177" s="884"/>
    </row>
    <row r="178" ht="10.5">
      <c r="N178" s="884"/>
    </row>
    <row r="179" ht="10.5">
      <c r="N179" s="884"/>
    </row>
    <row r="180" ht="10.5">
      <c r="N180" s="884"/>
    </row>
    <row r="181" ht="10.5">
      <c r="N181" s="884"/>
    </row>
    <row r="182" ht="10.5">
      <c r="N182" s="884"/>
    </row>
    <row r="183" ht="10.5">
      <c r="N183" s="884"/>
    </row>
    <row r="184" ht="10.5">
      <c r="N184" s="884"/>
    </row>
    <row r="185" ht="10.5">
      <c r="N185" s="884"/>
    </row>
    <row r="186" ht="10.5">
      <c r="N186" s="884"/>
    </row>
    <row r="187" ht="10.5">
      <c r="N187" s="884"/>
    </row>
    <row r="188" ht="10.5">
      <c r="N188" s="884"/>
    </row>
    <row r="189" ht="10.5">
      <c r="N189" s="884"/>
    </row>
    <row r="190" ht="10.5">
      <c r="N190" s="884"/>
    </row>
    <row r="191" ht="10.5">
      <c r="N191" s="884"/>
    </row>
    <row r="192" ht="10.5">
      <c r="N192" s="884"/>
    </row>
    <row r="193" ht="10.5">
      <c r="N193" s="884"/>
    </row>
    <row r="194" ht="10.5">
      <c r="N194" s="884"/>
    </row>
    <row r="195" ht="10.5">
      <c r="N195" s="884"/>
    </row>
    <row r="196" ht="10.5">
      <c r="N196" s="884"/>
    </row>
    <row r="197" ht="10.5">
      <c r="N197" s="884"/>
    </row>
    <row r="198" ht="10.5">
      <c r="N198" s="884"/>
    </row>
    <row r="199" ht="10.5">
      <c r="N199" s="884"/>
    </row>
    <row r="200" ht="10.5">
      <c r="N200" s="884"/>
    </row>
    <row r="201" ht="10.5">
      <c r="N201" s="884"/>
    </row>
    <row r="202" ht="10.5">
      <c r="N202" s="884"/>
    </row>
    <row r="203" ht="10.5">
      <c r="N203" s="884"/>
    </row>
    <row r="204" ht="10.5">
      <c r="N204" s="884"/>
    </row>
    <row r="205" ht="10.5">
      <c r="N205" s="884"/>
    </row>
    <row r="206" ht="10.5">
      <c r="N206" s="884"/>
    </row>
    <row r="207" ht="10.5">
      <c r="N207" s="884"/>
    </row>
    <row r="208" ht="10.5">
      <c r="N208" s="884"/>
    </row>
    <row r="209" ht="10.5">
      <c r="N209" s="884"/>
    </row>
    <row r="210" ht="10.5">
      <c r="N210" s="884"/>
    </row>
    <row r="211" ht="10.5">
      <c r="N211" s="884"/>
    </row>
    <row r="212" ht="10.5">
      <c r="N212" s="884"/>
    </row>
    <row r="213" ht="10.5">
      <c r="N213" s="884"/>
    </row>
    <row r="214" ht="10.5">
      <c r="N214" s="884"/>
    </row>
    <row r="215" ht="10.5">
      <c r="N215" s="884"/>
    </row>
    <row r="216" ht="10.5">
      <c r="N216" s="884"/>
    </row>
    <row r="217" ht="10.5">
      <c r="N217" s="884"/>
    </row>
    <row r="218" ht="10.5">
      <c r="N218" s="884"/>
    </row>
    <row r="219" ht="10.5">
      <c r="N219" s="884"/>
    </row>
    <row r="220" ht="10.5">
      <c r="N220" s="884"/>
    </row>
    <row r="221" ht="10.5">
      <c r="N221" s="884"/>
    </row>
    <row r="222" ht="10.5">
      <c r="N222" s="884"/>
    </row>
    <row r="223" ht="10.5">
      <c r="N223" s="884"/>
    </row>
    <row r="224" ht="10.5">
      <c r="N224" s="884"/>
    </row>
    <row r="225" ht="10.5">
      <c r="N225" s="884"/>
    </row>
    <row r="226" ht="10.5">
      <c r="N226" s="884"/>
    </row>
    <row r="227" ht="10.5">
      <c r="N227" s="884"/>
    </row>
    <row r="228" ht="10.5">
      <c r="N228" s="884"/>
    </row>
    <row r="229" ht="10.5">
      <c r="N229" s="884"/>
    </row>
    <row r="230" ht="10.5">
      <c r="N230" s="884"/>
    </row>
    <row r="231" ht="10.5">
      <c r="N231" s="884"/>
    </row>
    <row r="232" ht="10.5">
      <c r="N232" s="884"/>
    </row>
    <row r="233" ht="10.5">
      <c r="N233" s="884"/>
    </row>
    <row r="234" ht="10.5">
      <c r="N234" s="884"/>
    </row>
    <row r="235" ht="10.5">
      <c r="N235" s="884"/>
    </row>
    <row r="236" ht="10.5">
      <c r="N236" s="884"/>
    </row>
    <row r="237" ht="10.5">
      <c r="N237" s="884"/>
    </row>
    <row r="238" ht="10.5">
      <c r="N238" s="884"/>
    </row>
    <row r="239" ht="10.5">
      <c r="N239" s="884"/>
    </row>
    <row r="240" ht="10.5">
      <c r="N240" s="884"/>
    </row>
    <row r="241" ht="10.5">
      <c r="N241" s="884"/>
    </row>
    <row r="242" ht="10.5">
      <c r="N242" s="884"/>
    </row>
    <row r="243" ht="10.5">
      <c r="N243" s="884"/>
    </row>
    <row r="244" ht="10.5">
      <c r="N244" s="884"/>
    </row>
    <row r="245" ht="10.5">
      <c r="N245" s="884"/>
    </row>
    <row r="246" ht="10.5">
      <c r="N246" s="884"/>
    </row>
    <row r="247" ht="10.5">
      <c r="N247" s="884"/>
    </row>
    <row r="248" ht="10.5">
      <c r="N248" s="884"/>
    </row>
    <row r="249" ht="10.5">
      <c r="N249" s="884"/>
    </row>
    <row r="250" ht="10.5">
      <c r="N250" s="884"/>
    </row>
    <row r="251" ht="10.5">
      <c r="N251" s="884"/>
    </row>
    <row r="252" ht="10.5">
      <c r="N252" s="884"/>
    </row>
    <row r="253" ht="10.5">
      <c r="N253" s="884"/>
    </row>
    <row r="254" ht="10.5">
      <c r="N254" s="884"/>
    </row>
    <row r="255" ht="10.5">
      <c r="N255" s="884"/>
    </row>
    <row r="256" ht="10.5">
      <c r="N256" s="884"/>
    </row>
    <row r="257" ht="10.5">
      <c r="N257" s="884"/>
    </row>
    <row r="258" ht="10.5">
      <c r="N258" s="884"/>
    </row>
    <row r="259" ht="10.5">
      <c r="N259" s="884"/>
    </row>
    <row r="260" ht="10.5">
      <c r="N260" s="884"/>
    </row>
    <row r="261" ht="10.5">
      <c r="N261" s="884"/>
    </row>
    <row r="262" ht="10.5">
      <c r="N262" s="884"/>
    </row>
    <row r="263" ht="10.5">
      <c r="N263" s="884"/>
    </row>
    <row r="264" ht="10.5">
      <c r="N264" s="884"/>
    </row>
    <row r="265" ht="10.5">
      <c r="N265" s="884"/>
    </row>
    <row r="266" ht="10.5">
      <c r="N266" s="884"/>
    </row>
    <row r="267" ht="10.5">
      <c r="N267" s="884"/>
    </row>
    <row r="268" ht="10.5">
      <c r="N268" s="884"/>
    </row>
    <row r="269" ht="10.5">
      <c r="N269" s="884"/>
    </row>
    <row r="270" ht="10.5">
      <c r="N270" s="884"/>
    </row>
    <row r="271" ht="10.5">
      <c r="N271" s="884"/>
    </row>
    <row r="272" ht="10.5">
      <c r="N272" s="884"/>
    </row>
    <row r="273" ht="10.5">
      <c r="N273" s="884"/>
    </row>
    <row r="274" ht="10.5">
      <c r="N274" s="884"/>
    </row>
    <row r="275" ht="10.5">
      <c r="N275" s="884"/>
    </row>
    <row r="276" ht="10.5">
      <c r="N276" s="884"/>
    </row>
    <row r="277" ht="10.5">
      <c r="N277" s="884"/>
    </row>
    <row r="278" ht="10.5">
      <c r="N278" s="884"/>
    </row>
    <row r="279" ht="10.5">
      <c r="N279" s="884"/>
    </row>
    <row r="280" ht="10.5">
      <c r="N280" s="884"/>
    </row>
    <row r="281" ht="10.5">
      <c r="N281" s="884"/>
    </row>
    <row r="282" ht="10.5">
      <c r="N282" s="884"/>
    </row>
    <row r="283" ht="10.5">
      <c r="N283" s="884"/>
    </row>
    <row r="284" ht="10.5">
      <c r="N284" s="884"/>
    </row>
    <row r="285" ht="10.5">
      <c r="N285" s="884"/>
    </row>
    <row r="286" ht="10.5">
      <c r="N286" s="884"/>
    </row>
    <row r="287" ht="10.5">
      <c r="N287" s="884"/>
    </row>
    <row r="288" ht="10.5">
      <c r="N288" s="884"/>
    </row>
    <row r="289" ht="10.5">
      <c r="N289" s="884"/>
    </row>
    <row r="290" ht="10.5">
      <c r="N290" s="884"/>
    </row>
    <row r="291" ht="10.5">
      <c r="N291" s="884"/>
    </row>
    <row r="292" ht="10.5">
      <c r="N292" s="884"/>
    </row>
    <row r="293" ht="10.5">
      <c r="N293" s="884"/>
    </row>
    <row r="294" ht="10.5">
      <c r="N294" s="884"/>
    </row>
    <row r="295" ht="10.5">
      <c r="N295" s="884"/>
    </row>
    <row r="296" ht="10.5">
      <c r="N296" s="884"/>
    </row>
    <row r="297" ht="10.5">
      <c r="N297" s="884"/>
    </row>
    <row r="298" ht="10.5">
      <c r="N298" s="884"/>
    </row>
    <row r="299" ht="10.5">
      <c r="N299" s="884"/>
    </row>
    <row r="300" ht="10.5">
      <c r="N300" s="884"/>
    </row>
    <row r="301" ht="10.5">
      <c r="N301" s="884"/>
    </row>
    <row r="302" ht="10.5">
      <c r="N302" s="884"/>
    </row>
    <row r="303" ht="10.5">
      <c r="N303" s="884"/>
    </row>
    <row r="304" ht="10.5">
      <c r="N304" s="884"/>
    </row>
    <row r="305" ht="10.5">
      <c r="N305" s="884"/>
    </row>
    <row r="306" ht="10.5">
      <c r="N306" s="884"/>
    </row>
    <row r="307" ht="10.5">
      <c r="N307" s="884"/>
    </row>
    <row r="308" ht="10.5">
      <c r="N308" s="884"/>
    </row>
    <row r="309" ht="10.5">
      <c r="N309" s="884"/>
    </row>
    <row r="310" ht="10.5">
      <c r="N310" s="884"/>
    </row>
    <row r="311" ht="10.5">
      <c r="N311" s="884"/>
    </row>
    <row r="312" ht="10.5">
      <c r="N312" s="884"/>
    </row>
    <row r="313" ht="10.5">
      <c r="N313" s="884"/>
    </row>
    <row r="314" ht="10.5">
      <c r="N314" s="884"/>
    </row>
    <row r="315" ht="10.5">
      <c r="N315" s="884"/>
    </row>
    <row r="316" ht="10.5">
      <c r="N316" s="884"/>
    </row>
    <row r="317" ht="10.5">
      <c r="N317" s="884"/>
    </row>
    <row r="318" ht="10.5">
      <c r="N318" s="884"/>
    </row>
    <row r="319" ht="10.5">
      <c r="N319" s="884"/>
    </row>
    <row r="320" ht="10.5">
      <c r="N320" s="884"/>
    </row>
    <row r="321" ht="10.5">
      <c r="N321" s="884"/>
    </row>
    <row r="322" ht="10.5">
      <c r="N322" s="884"/>
    </row>
    <row r="323" ht="10.5">
      <c r="N323" s="884"/>
    </row>
    <row r="324" ht="10.5">
      <c r="N324" s="884"/>
    </row>
    <row r="325" ht="10.5">
      <c r="N325" s="884"/>
    </row>
    <row r="326" ht="10.5">
      <c r="N326" s="884"/>
    </row>
    <row r="327" ht="10.5">
      <c r="N327" s="884"/>
    </row>
    <row r="328" ht="10.5">
      <c r="N328" s="884"/>
    </row>
    <row r="329" ht="10.5">
      <c r="N329" s="884"/>
    </row>
    <row r="330" ht="10.5">
      <c r="N330" s="884"/>
    </row>
    <row r="331" ht="10.5">
      <c r="N331" s="884"/>
    </row>
    <row r="332" ht="10.5">
      <c r="N332" s="884"/>
    </row>
    <row r="333" ht="10.5">
      <c r="N333" s="884"/>
    </row>
    <row r="334" ht="10.5">
      <c r="N334" s="884"/>
    </row>
    <row r="335" ht="10.5">
      <c r="N335" s="884"/>
    </row>
    <row r="336" ht="10.5">
      <c r="N336" s="884"/>
    </row>
    <row r="337" ht="10.5">
      <c r="N337" s="884"/>
    </row>
    <row r="338" ht="10.5">
      <c r="N338" s="884"/>
    </row>
    <row r="339" ht="10.5">
      <c r="N339" s="884"/>
    </row>
    <row r="340" ht="10.5">
      <c r="N340" s="884"/>
    </row>
    <row r="341" ht="10.5">
      <c r="N341" s="884"/>
    </row>
    <row r="342" ht="10.5">
      <c r="N342" s="884"/>
    </row>
    <row r="343" ht="10.5">
      <c r="N343" s="884"/>
    </row>
    <row r="344" ht="10.5">
      <c r="N344" s="884"/>
    </row>
    <row r="345" ht="10.5">
      <c r="N345" s="884"/>
    </row>
    <row r="346" ht="10.5">
      <c r="N346" s="884"/>
    </row>
    <row r="347" ht="10.5">
      <c r="N347" s="884"/>
    </row>
    <row r="348" ht="10.5">
      <c r="N348" s="884"/>
    </row>
    <row r="349" ht="10.5">
      <c r="N349" s="884"/>
    </row>
    <row r="350" ht="10.5">
      <c r="N350" s="884"/>
    </row>
    <row r="351" ht="10.5">
      <c r="N351" s="884"/>
    </row>
    <row r="352" ht="10.5">
      <c r="N352" s="884"/>
    </row>
    <row r="353" ht="10.5">
      <c r="N353" s="884"/>
    </row>
    <row r="354" ht="10.5">
      <c r="N354" s="884"/>
    </row>
    <row r="355" ht="10.5">
      <c r="N355" s="884"/>
    </row>
    <row r="356" ht="10.5">
      <c r="N356" s="884"/>
    </row>
    <row r="357" ht="10.5">
      <c r="N357" s="884"/>
    </row>
    <row r="358" ht="10.5">
      <c r="N358" s="884"/>
    </row>
    <row r="359" ht="10.5">
      <c r="N359" s="884"/>
    </row>
    <row r="360" ht="10.5">
      <c r="N360" s="884"/>
    </row>
    <row r="361" ht="10.5">
      <c r="N361" s="884"/>
    </row>
    <row r="362" ht="10.5">
      <c r="N362" s="884"/>
    </row>
    <row r="363" ht="10.5">
      <c r="N363" s="884"/>
    </row>
    <row r="364" ht="10.5">
      <c r="N364" s="884"/>
    </row>
    <row r="365" ht="10.5">
      <c r="N365" s="884"/>
    </row>
    <row r="366" ht="10.5">
      <c r="N366" s="884"/>
    </row>
    <row r="367" ht="10.5">
      <c r="N367" s="884"/>
    </row>
    <row r="368" ht="10.5">
      <c r="N368" s="884"/>
    </row>
    <row r="369" ht="10.5">
      <c r="N369" s="884"/>
    </row>
    <row r="370" ht="10.5">
      <c r="N370" s="884"/>
    </row>
    <row r="371" ht="10.5">
      <c r="N371" s="884"/>
    </row>
    <row r="372" ht="10.5">
      <c r="N372" s="884"/>
    </row>
    <row r="373" ht="10.5">
      <c r="N373" s="884"/>
    </row>
    <row r="374" ht="10.5">
      <c r="N374" s="884"/>
    </row>
    <row r="375" ht="10.5">
      <c r="N375" s="884"/>
    </row>
    <row r="376" ht="10.5">
      <c r="N376" s="884"/>
    </row>
    <row r="377" ht="10.5">
      <c r="N377" s="884"/>
    </row>
    <row r="378" ht="10.5">
      <c r="N378" s="884"/>
    </row>
    <row r="379" ht="10.5">
      <c r="N379" s="884"/>
    </row>
    <row r="380" ht="10.5">
      <c r="N380" s="884"/>
    </row>
    <row r="381" ht="10.5">
      <c r="N381" s="884"/>
    </row>
    <row r="382" ht="10.5">
      <c r="N382" s="884"/>
    </row>
    <row r="383" ht="10.5">
      <c r="N383" s="884"/>
    </row>
    <row r="384" ht="10.5">
      <c r="N384" s="884"/>
    </row>
    <row r="385" ht="10.5">
      <c r="N385" s="884"/>
    </row>
    <row r="386" ht="10.5">
      <c r="N386" s="884"/>
    </row>
    <row r="387" ht="10.5">
      <c r="N387" s="884"/>
    </row>
    <row r="388" ht="10.5">
      <c r="N388" s="884"/>
    </row>
    <row r="389" ht="10.5">
      <c r="N389" s="884"/>
    </row>
    <row r="390" ht="10.5">
      <c r="N390" s="884"/>
    </row>
    <row r="391" ht="10.5">
      <c r="N391" s="884"/>
    </row>
    <row r="392" ht="10.5">
      <c r="N392" s="884"/>
    </row>
    <row r="393" ht="10.5">
      <c r="N393" s="884"/>
    </row>
    <row r="394" ht="10.5">
      <c r="N394" s="884"/>
    </row>
    <row r="395" ht="10.5">
      <c r="N395" s="884"/>
    </row>
    <row r="396" ht="10.5">
      <c r="N396" s="884"/>
    </row>
    <row r="397" ht="10.5">
      <c r="N397" s="884"/>
    </row>
    <row r="398" ht="10.5">
      <c r="N398" s="884"/>
    </row>
    <row r="399" ht="10.5">
      <c r="N399" s="884"/>
    </row>
    <row r="400" ht="10.5">
      <c r="N400" s="884"/>
    </row>
    <row r="401" ht="10.5">
      <c r="N401" s="884"/>
    </row>
    <row r="402" ht="10.5">
      <c r="N402" s="884"/>
    </row>
    <row r="403" ht="10.5">
      <c r="N403" s="884"/>
    </row>
    <row r="404" ht="10.5">
      <c r="N404" s="884"/>
    </row>
    <row r="405" ht="10.5">
      <c r="N405" s="884"/>
    </row>
    <row r="406" ht="10.5">
      <c r="N406" s="884"/>
    </row>
    <row r="407" ht="10.5">
      <c r="N407" s="884"/>
    </row>
    <row r="408" ht="10.5">
      <c r="N408" s="884"/>
    </row>
    <row r="409" ht="10.5">
      <c r="N409" s="884"/>
    </row>
    <row r="410" ht="10.5">
      <c r="N410" s="884"/>
    </row>
    <row r="411" ht="10.5">
      <c r="N411" s="884"/>
    </row>
    <row r="412" ht="10.5">
      <c r="N412" s="884"/>
    </row>
    <row r="413" ht="10.5">
      <c r="N413" s="884"/>
    </row>
    <row r="414" ht="10.5">
      <c r="N414" s="884"/>
    </row>
    <row r="415" ht="10.5">
      <c r="N415" s="884"/>
    </row>
    <row r="416" ht="10.5">
      <c r="N416" s="884"/>
    </row>
    <row r="417" ht="10.5">
      <c r="N417" s="884"/>
    </row>
    <row r="418" ht="10.5">
      <c r="N418" s="884"/>
    </row>
    <row r="419" ht="10.5">
      <c r="N419" s="884"/>
    </row>
    <row r="420" ht="10.5">
      <c r="N420" s="884"/>
    </row>
    <row r="421" ht="10.5">
      <c r="N421" s="884"/>
    </row>
    <row r="422" ht="10.5">
      <c r="N422" s="884"/>
    </row>
    <row r="423" ht="10.5">
      <c r="N423" s="884"/>
    </row>
    <row r="424" ht="10.5">
      <c r="N424" s="884"/>
    </row>
    <row r="425" ht="10.5">
      <c r="N425" s="884"/>
    </row>
    <row r="426" ht="10.5">
      <c r="N426" s="884"/>
    </row>
    <row r="427" ht="10.5">
      <c r="N427" s="884"/>
    </row>
    <row r="428" ht="10.5">
      <c r="N428" s="884"/>
    </row>
    <row r="429" ht="10.5">
      <c r="N429" s="884"/>
    </row>
    <row r="430" ht="10.5">
      <c r="N430" s="884"/>
    </row>
    <row r="431" ht="10.5">
      <c r="N431" s="884"/>
    </row>
    <row r="432" ht="10.5">
      <c r="N432" s="884"/>
    </row>
    <row r="433" ht="10.5">
      <c r="N433" s="884"/>
    </row>
    <row r="434" ht="10.5">
      <c r="N434" s="884"/>
    </row>
    <row r="435" ht="10.5">
      <c r="N435" s="884"/>
    </row>
    <row r="436" ht="10.5">
      <c r="N436" s="884"/>
    </row>
    <row r="437" ht="10.5">
      <c r="N437" s="884"/>
    </row>
    <row r="438" ht="10.5">
      <c r="N438" s="884"/>
    </row>
    <row r="439" ht="10.5">
      <c r="N439" s="884"/>
    </row>
    <row r="440" ht="10.5">
      <c r="N440" s="884"/>
    </row>
    <row r="441" ht="10.5">
      <c r="N441" s="884"/>
    </row>
    <row r="442" ht="10.5">
      <c r="N442" s="884"/>
    </row>
    <row r="443" ht="10.5">
      <c r="N443" s="884"/>
    </row>
    <row r="444" ht="10.5">
      <c r="N444" s="884"/>
    </row>
    <row r="445" ht="10.5">
      <c r="N445" s="884"/>
    </row>
    <row r="446" ht="10.5">
      <c r="N446" s="884"/>
    </row>
    <row r="447" ht="10.5">
      <c r="N447" s="884"/>
    </row>
    <row r="448" ht="10.5">
      <c r="N448" s="884"/>
    </row>
    <row r="449" ht="10.5">
      <c r="N449" s="884"/>
    </row>
    <row r="450" ht="10.5">
      <c r="N450" s="884"/>
    </row>
    <row r="451" ht="10.5">
      <c r="N451" s="884"/>
    </row>
    <row r="452" ht="10.5">
      <c r="N452" s="884"/>
    </row>
    <row r="453" ht="10.5">
      <c r="N453" s="884"/>
    </row>
    <row r="454" ht="10.5">
      <c r="N454" s="884"/>
    </row>
    <row r="455" ht="10.5">
      <c r="N455" s="884"/>
    </row>
    <row r="456" ht="10.5">
      <c r="N456" s="884"/>
    </row>
    <row r="457" ht="10.5">
      <c r="N457" s="884"/>
    </row>
    <row r="458" ht="10.5">
      <c r="N458" s="884"/>
    </row>
    <row r="459" ht="10.5">
      <c r="N459" s="884"/>
    </row>
    <row r="460" ht="10.5">
      <c r="N460" s="884"/>
    </row>
    <row r="461" ht="10.5">
      <c r="N461" s="884"/>
    </row>
    <row r="462" spans="2:14" ht="10.5">
      <c r="B462" s="883" t="s">
        <v>1150</v>
      </c>
      <c r="N462" s="884"/>
    </row>
    <row r="463" ht="10.5">
      <c r="N463" s="884"/>
    </row>
    <row r="464" ht="10.5">
      <c r="N464" s="884"/>
    </row>
    <row r="465" ht="10.5">
      <c r="N465" s="884"/>
    </row>
    <row r="466" ht="10.5">
      <c r="N466" s="884"/>
    </row>
    <row r="467" ht="10.5">
      <c r="N467" s="884"/>
    </row>
    <row r="468" ht="10.5">
      <c r="N468" s="884"/>
    </row>
    <row r="469" ht="10.5">
      <c r="N469" s="884"/>
    </row>
    <row r="470" ht="10.5">
      <c r="N470" s="884"/>
    </row>
    <row r="471" ht="10.5">
      <c r="N471" s="884"/>
    </row>
    <row r="472" ht="10.5">
      <c r="N472" s="884"/>
    </row>
    <row r="473" ht="10.5">
      <c r="N473" s="884"/>
    </row>
    <row r="474" ht="10.5">
      <c r="N474" s="884"/>
    </row>
    <row r="475" ht="10.5">
      <c r="N475" s="884"/>
    </row>
    <row r="476" ht="10.5">
      <c r="N476" s="884"/>
    </row>
    <row r="477" ht="10.5">
      <c r="N477" s="884"/>
    </row>
    <row r="478" ht="10.5">
      <c r="N478" s="884"/>
    </row>
    <row r="479" ht="10.5">
      <c r="N479" s="884"/>
    </row>
    <row r="480" ht="10.5">
      <c r="N480" s="884"/>
    </row>
    <row r="481" ht="10.5">
      <c r="N481" s="884"/>
    </row>
    <row r="482" ht="10.5">
      <c r="N482" s="884"/>
    </row>
    <row r="483" ht="10.5">
      <c r="N483" s="884"/>
    </row>
    <row r="484" ht="10.5">
      <c r="N484" s="884"/>
    </row>
    <row r="485" ht="10.5">
      <c r="N485" s="884"/>
    </row>
    <row r="486" ht="10.5">
      <c r="N486" s="884"/>
    </row>
    <row r="487" ht="10.5">
      <c r="N487" s="884"/>
    </row>
    <row r="488" ht="10.5">
      <c r="N488" s="884"/>
    </row>
    <row r="489" ht="10.5">
      <c r="N489" s="884"/>
    </row>
    <row r="490" ht="10.5">
      <c r="N490" s="884"/>
    </row>
    <row r="491" ht="10.5">
      <c r="N491" s="884"/>
    </row>
    <row r="492" ht="10.5">
      <c r="N492" s="884"/>
    </row>
    <row r="493" ht="10.5">
      <c r="N493" s="884"/>
    </row>
    <row r="494" ht="10.5">
      <c r="N494" s="884"/>
    </row>
    <row r="495" ht="10.5">
      <c r="N495" s="884"/>
    </row>
    <row r="496" ht="10.5">
      <c r="N496" s="884"/>
    </row>
    <row r="497" ht="10.5">
      <c r="N497" s="884"/>
    </row>
    <row r="498" ht="10.5">
      <c r="N498" s="884"/>
    </row>
    <row r="499" ht="10.5">
      <c r="N499" s="884"/>
    </row>
    <row r="500" ht="10.5">
      <c r="N500" s="884"/>
    </row>
    <row r="501" ht="10.5">
      <c r="N501" s="884"/>
    </row>
    <row r="502" ht="10.5">
      <c r="N502" s="884"/>
    </row>
    <row r="503" ht="10.5">
      <c r="N503" s="884"/>
    </row>
    <row r="504" ht="10.5">
      <c r="N504" s="884"/>
    </row>
    <row r="505" ht="10.5">
      <c r="N505" s="884"/>
    </row>
    <row r="506" ht="10.5">
      <c r="N506" s="884"/>
    </row>
    <row r="507" ht="10.5">
      <c r="N507" s="884"/>
    </row>
    <row r="508" ht="10.5">
      <c r="N508" s="884"/>
    </row>
    <row r="509" ht="10.5">
      <c r="N509" s="884"/>
    </row>
    <row r="510" ht="10.5">
      <c r="N510" s="884"/>
    </row>
    <row r="511" ht="10.5">
      <c r="N511" s="884"/>
    </row>
    <row r="512" ht="10.5">
      <c r="N512" s="884"/>
    </row>
    <row r="513" ht="10.5">
      <c r="N513" s="884"/>
    </row>
    <row r="514" ht="10.5">
      <c r="N514" s="884"/>
    </row>
    <row r="515" ht="10.5">
      <c r="N515" s="884"/>
    </row>
    <row r="516" ht="10.5">
      <c r="N516" s="884"/>
    </row>
    <row r="517" ht="10.5">
      <c r="N517" s="884"/>
    </row>
    <row r="518" ht="10.5">
      <c r="N518" s="884"/>
    </row>
    <row r="519" ht="10.5">
      <c r="N519" s="884"/>
    </row>
    <row r="520" ht="10.5">
      <c r="N520" s="884"/>
    </row>
    <row r="521" ht="10.5">
      <c r="N521" s="884"/>
    </row>
    <row r="522" ht="10.5">
      <c r="N522" s="884"/>
    </row>
    <row r="523" ht="10.5">
      <c r="N523" s="884"/>
    </row>
    <row r="524" ht="10.5">
      <c r="N524" s="884"/>
    </row>
    <row r="525" ht="10.5">
      <c r="N525" s="884"/>
    </row>
    <row r="526" ht="10.5">
      <c r="N526" s="884"/>
    </row>
    <row r="527" ht="10.5">
      <c r="N527" s="884"/>
    </row>
    <row r="528" ht="10.5">
      <c r="N528" s="884"/>
    </row>
    <row r="529" ht="10.5">
      <c r="N529" s="884"/>
    </row>
    <row r="530" ht="10.5">
      <c r="N530" s="884"/>
    </row>
    <row r="531" ht="10.5">
      <c r="N531" s="884"/>
    </row>
    <row r="532" ht="10.5">
      <c r="N532" s="884"/>
    </row>
    <row r="533" ht="10.5">
      <c r="N533" s="884"/>
    </row>
    <row r="534" ht="10.5">
      <c r="N534" s="884"/>
    </row>
    <row r="535" ht="10.5">
      <c r="N535" s="884"/>
    </row>
    <row r="536" ht="10.5">
      <c r="N536" s="884"/>
    </row>
    <row r="537" ht="10.5">
      <c r="N537" s="884"/>
    </row>
    <row r="538" ht="10.5">
      <c r="N538" s="884"/>
    </row>
    <row r="539" ht="10.5">
      <c r="N539" s="884"/>
    </row>
    <row r="540" ht="10.5">
      <c r="N540" s="884"/>
    </row>
    <row r="541" ht="10.5">
      <c r="N541" s="884"/>
    </row>
    <row r="542" ht="10.5">
      <c r="N542" s="884"/>
    </row>
    <row r="543" ht="10.5">
      <c r="N543" s="884"/>
    </row>
    <row r="544" ht="10.5">
      <c r="N544" s="884"/>
    </row>
    <row r="545" ht="10.5">
      <c r="N545" s="884"/>
    </row>
    <row r="546" ht="10.5">
      <c r="N546" s="884"/>
    </row>
    <row r="547" ht="10.5">
      <c r="N547" s="884"/>
    </row>
    <row r="548" ht="10.5">
      <c r="N548" s="884"/>
    </row>
    <row r="549" ht="10.5">
      <c r="N549" s="884"/>
    </row>
    <row r="550" ht="10.5">
      <c r="N550" s="884"/>
    </row>
    <row r="551" ht="10.5">
      <c r="N551" s="884"/>
    </row>
    <row r="552" ht="10.5">
      <c r="N552" s="884"/>
    </row>
    <row r="553" ht="10.5">
      <c r="N553" s="884"/>
    </row>
    <row r="554" ht="10.5">
      <c r="N554" s="884"/>
    </row>
    <row r="555" ht="10.5">
      <c r="N555" s="884"/>
    </row>
    <row r="556" ht="10.5">
      <c r="N556" s="884"/>
    </row>
    <row r="557" ht="10.5">
      <c r="N557" s="884"/>
    </row>
    <row r="558" ht="10.5">
      <c r="N558" s="884"/>
    </row>
    <row r="559" ht="10.5">
      <c r="N559" s="884"/>
    </row>
    <row r="560" ht="10.5">
      <c r="N560" s="884"/>
    </row>
    <row r="561" ht="10.5">
      <c r="N561" s="884"/>
    </row>
    <row r="562" ht="10.5">
      <c r="N562" s="884"/>
    </row>
    <row r="563" ht="10.5">
      <c r="N563" s="884"/>
    </row>
    <row r="564" ht="10.5">
      <c r="N564" s="884"/>
    </row>
    <row r="565" ht="10.5">
      <c r="N565" s="884"/>
    </row>
    <row r="566" ht="10.5">
      <c r="N566" s="884"/>
    </row>
    <row r="567" ht="10.5">
      <c r="N567" s="884"/>
    </row>
    <row r="568" ht="10.5">
      <c r="N568" s="884"/>
    </row>
    <row r="569" ht="10.5">
      <c r="N569" s="884"/>
    </row>
    <row r="570" ht="10.5">
      <c r="N570" s="884"/>
    </row>
    <row r="571" ht="10.5">
      <c r="N571" s="884"/>
    </row>
    <row r="572" ht="10.5">
      <c r="N572" s="884"/>
    </row>
    <row r="573" ht="10.5">
      <c r="N573" s="884"/>
    </row>
    <row r="574" ht="10.5">
      <c r="N574" s="884"/>
    </row>
    <row r="575" ht="10.5">
      <c r="N575" s="884"/>
    </row>
    <row r="576" ht="10.5">
      <c r="N576" s="884"/>
    </row>
    <row r="577" ht="10.5">
      <c r="N577" s="884"/>
    </row>
    <row r="578" ht="10.5">
      <c r="N578" s="884"/>
    </row>
    <row r="579" ht="10.5">
      <c r="N579" s="884"/>
    </row>
    <row r="580" ht="10.5">
      <c r="N580" s="884"/>
    </row>
    <row r="581" ht="10.5">
      <c r="N581" s="884"/>
    </row>
    <row r="582" ht="10.5">
      <c r="N582" s="884"/>
    </row>
    <row r="583" ht="10.5">
      <c r="N583" s="884"/>
    </row>
    <row r="584" ht="10.5">
      <c r="N584" s="884"/>
    </row>
    <row r="585" ht="10.5">
      <c r="N585" s="884"/>
    </row>
    <row r="586" ht="10.5">
      <c r="N586" s="884"/>
    </row>
    <row r="587" ht="10.5">
      <c r="N587" s="884"/>
    </row>
    <row r="588" ht="10.5">
      <c r="N588" s="884"/>
    </row>
    <row r="589" ht="10.5">
      <c r="N589" s="884"/>
    </row>
    <row r="590" ht="10.5">
      <c r="N590" s="884"/>
    </row>
    <row r="591" ht="10.5">
      <c r="N591" s="884"/>
    </row>
    <row r="592" ht="10.5">
      <c r="N592" s="884"/>
    </row>
    <row r="593" ht="10.5">
      <c r="N593" s="884"/>
    </row>
    <row r="594" ht="10.5">
      <c r="N594" s="884"/>
    </row>
    <row r="595" ht="10.5">
      <c r="N595" s="884"/>
    </row>
    <row r="596" ht="10.5">
      <c r="N596" s="884"/>
    </row>
    <row r="597" ht="10.5">
      <c r="N597" s="884"/>
    </row>
    <row r="598" ht="10.5">
      <c r="N598" s="884"/>
    </row>
    <row r="599" ht="10.5">
      <c r="N599" s="884"/>
    </row>
    <row r="600" ht="10.5">
      <c r="N600" s="884"/>
    </row>
    <row r="601" ht="10.5">
      <c r="N601" s="884"/>
    </row>
    <row r="602" ht="10.5">
      <c r="N602" s="884"/>
    </row>
    <row r="603" ht="10.5">
      <c r="N603" s="884"/>
    </row>
    <row r="604" ht="10.5">
      <c r="N604" s="884"/>
    </row>
    <row r="605" ht="10.5">
      <c r="N605" s="884"/>
    </row>
    <row r="606" ht="10.5">
      <c r="N606" s="884"/>
    </row>
    <row r="607" ht="10.5">
      <c r="N607" s="884"/>
    </row>
    <row r="608" ht="10.5">
      <c r="N608" s="884"/>
    </row>
    <row r="609" ht="10.5">
      <c r="N609" s="884"/>
    </row>
    <row r="610" ht="10.5">
      <c r="N610" s="884"/>
    </row>
    <row r="611" ht="10.5">
      <c r="N611" s="884"/>
    </row>
    <row r="612" ht="10.5">
      <c r="N612" s="884"/>
    </row>
    <row r="613" ht="10.5">
      <c r="N613" s="884"/>
    </row>
    <row r="614" ht="10.5">
      <c r="N614" s="884"/>
    </row>
    <row r="615" ht="10.5">
      <c r="N615" s="884"/>
    </row>
    <row r="616" ht="10.5">
      <c r="N616" s="884"/>
    </row>
    <row r="617" ht="10.5">
      <c r="N617" s="884"/>
    </row>
    <row r="618" ht="10.5">
      <c r="N618" s="884"/>
    </row>
    <row r="619" ht="10.5">
      <c r="N619" s="884"/>
    </row>
    <row r="620" ht="10.5">
      <c r="N620" s="884"/>
    </row>
    <row r="621" ht="10.5">
      <c r="N621" s="884"/>
    </row>
    <row r="622" ht="10.5">
      <c r="N622" s="884"/>
    </row>
    <row r="623" ht="10.5">
      <c r="N623" s="884"/>
    </row>
    <row r="624" ht="10.5">
      <c r="N624" s="884"/>
    </row>
    <row r="625" ht="10.5">
      <c r="N625" s="884"/>
    </row>
    <row r="626" ht="10.5">
      <c r="N626" s="884"/>
    </row>
    <row r="627" ht="10.5">
      <c r="N627" s="884"/>
    </row>
    <row r="628" ht="10.5">
      <c r="N628" s="884"/>
    </row>
    <row r="629" ht="10.5">
      <c r="N629" s="884"/>
    </row>
    <row r="630" ht="10.5">
      <c r="N630" s="884"/>
    </row>
    <row r="631" ht="10.5">
      <c r="N631" s="884"/>
    </row>
    <row r="632" ht="10.5">
      <c r="N632" s="884"/>
    </row>
    <row r="633" ht="10.5">
      <c r="N633" s="884"/>
    </row>
    <row r="634" ht="10.5">
      <c r="N634" s="884"/>
    </row>
    <row r="635" ht="10.5">
      <c r="N635" s="884"/>
    </row>
    <row r="636" ht="10.5">
      <c r="N636" s="884"/>
    </row>
    <row r="637" ht="10.5">
      <c r="N637" s="884"/>
    </row>
    <row r="638" ht="10.5">
      <c r="N638" s="884"/>
    </row>
    <row r="639" ht="10.5">
      <c r="N639" s="884"/>
    </row>
    <row r="640" ht="10.5">
      <c r="N640" s="884"/>
    </row>
    <row r="641" ht="10.5">
      <c r="N641" s="884"/>
    </row>
  </sheetData>
  <sheetProtection/>
  <mergeCells count="10">
    <mergeCell ref="G6:H6"/>
    <mergeCell ref="I6:J6"/>
    <mergeCell ref="E7:E8"/>
    <mergeCell ref="F7:F8"/>
    <mergeCell ref="I5:J5"/>
    <mergeCell ref="Q5:Q8"/>
    <mergeCell ref="R5:R8"/>
    <mergeCell ref="S5:S8"/>
    <mergeCell ref="T5:T8"/>
    <mergeCell ref="U5:U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">
      <selection activeCell="A1" sqref="A1:J3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67" customWidth="1"/>
  </cols>
  <sheetData>
    <row r="1" spans="1:9" ht="12" customHeight="1">
      <c r="A1" s="65" t="s">
        <v>406</v>
      </c>
      <c r="B1" s="65"/>
      <c r="C1" s="49"/>
      <c r="D1" s="49"/>
      <c r="E1" s="136" t="s">
        <v>330</v>
      </c>
      <c r="F1" s="136" t="s">
        <v>675</v>
      </c>
      <c r="G1" s="161"/>
      <c r="H1" s="49"/>
      <c r="I1" s="65"/>
    </row>
    <row r="2" spans="1:9" ht="12" customHeight="1">
      <c r="A2" s="65"/>
      <c r="B2" s="65"/>
      <c r="C2" s="49"/>
      <c r="D2" s="49"/>
      <c r="E2" s="238" t="s">
        <v>471</v>
      </c>
      <c r="F2" s="238" t="s">
        <v>471</v>
      </c>
      <c r="G2" s="239"/>
      <c r="H2" s="49"/>
      <c r="I2" s="65"/>
    </row>
    <row r="3" spans="1:10" ht="12" customHeight="1">
      <c r="A3" s="65"/>
      <c r="B3" s="65"/>
      <c r="C3" s="400"/>
      <c r="D3" s="400"/>
      <c r="E3" s="399">
        <v>2014</v>
      </c>
      <c r="F3" s="399"/>
      <c r="G3" s="399"/>
      <c r="H3" s="399">
        <v>2015</v>
      </c>
      <c r="I3" s="399"/>
      <c r="J3" s="399"/>
    </row>
    <row r="4" spans="1:10" ht="36.75" customHeight="1">
      <c r="A4" s="65"/>
      <c r="B4" s="71"/>
      <c r="C4" s="401"/>
      <c r="D4" s="401"/>
      <c r="E4" s="241" t="s">
        <v>668</v>
      </c>
      <c r="F4" s="241" t="s">
        <v>669</v>
      </c>
      <c r="G4" s="242" t="s">
        <v>670</v>
      </c>
      <c r="H4" s="241" t="s">
        <v>668</v>
      </c>
      <c r="I4" s="241" t="s">
        <v>669</v>
      </c>
      <c r="J4" s="242" t="s">
        <v>670</v>
      </c>
    </row>
    <row r="5" spans="1:10" ht="12.75" customHeight="1">
      <c r="A5" s="65"/>
      <c r="B5" s="65"/>
      <c r="C5" s="243"/>
      <c r="D5" s="161"/>
      <c r="E5" s="161"/>
      <c r="F5" s="161" t="s">
        <v>812</v>
      </c>
      <c r="G5" s="161"/>
      <c r="H5" s="161"/>
      <c r="I5" s="161"/>
      <c r="J5" s="161"/>
    </row>
    <row r="6" spans="1:10" ht="12.75" customHeight="1">
      <c r="A6" s="65"/>
      <c r="B6" s="65"/>
      <c r="C6" s="199" t="s">
        <v>472</v>
      </c>
      <c r="D6" s="199" t="s">
        <v>473</v>
      </c>
      <c r="E6" s="244">
        <f>SUM(E8:E31)</f>
        <v>388</v>
      </c>
      <c r="F6" s="244">
        <f>SUM(F8:F32)</f>
        <v>85</v>
      </c>
      <c r="G6" s="244">
        <f>E6-F6</f>
        <v>303</v>
      </c>
      <c r="H6" s="244">
        <f>SUM(H8:H31)</f>
        <v>352</v>
      </c>
      <c r="I6" s="244">
        <f>SUM(I8:I32)</f>
        <v>71</v>
      </c>
      <c r="J6" s="244">
        <f>H6-I6</f>
        <v>281</v>
      </c>
    </row>
    <row r="7" spans="1:10" ht="10.5" customHeight="1">
      <c r="A7" s="65"/>
      <c r="B7" s="65"/>
      <c r="C7" s="91"/>
      <c r="D7" s="91"/>
      <c r="E7" s="91"/>
      <c r="F7" s="91" t="s">
        <v>406</v>
      </c>
      <c r="G7" s="244"/>
      <c r="H7" s="91"/>
      <c r="I7" s="91" t="s">
        <v>406</v>
      </c>
      <c r="J7" s="244"/>
    </row>
    <row r="8" spans="1:13" ht="15.75" customHeight="1">
      <c r="A8" s="65"/>
      <c r="B8" s="65"/>
      <c r="C8" s="91" t="s">
        <v>106</v>
      </c>
      <c r="D8" s="202" t="s">
        <v>200</v>
      </c>
      <c r="E8" s="245">
        <v>3</v>
      </c>
      <c r="F8" s="246">
        <v>4</v>
      </c>
      <c r="G8" s="245">
        <v>-1</v>
      </c>
      <c r="H8" s="245">
        <v>7</v>
      </c>
      <c r="I8" s="246">
        <v>5</v>
      </c>
      <c r="J8" s="245">
        <f>H8-I8</f>
        <v>2</v>
      </c>
      <c r="K8" s="57"/>
      <c r="L8" s="57"/>
      <c r="M8" s="95"/>
    </row>
    <row r="9" spans="1:13" ht="15.75" customHeight="1">
      <c r="A9" s="65"/>
      <c r="B9" s="65"/>
      <c r="C9" s="91" t="s">
        <v>34</v>
      </c>
      <c r="D9" s="202" t="s">
        <v>201</v>
      </c>
      <c r="E9" s="245">
        <v>3</v>
      </c>
      <c r="F9" s="246">
        <v>5</v>
      </c>
      <c r="G9" s="245">
        <v>-2</v>
      </c>
      <c r="H9" s="245">
        <v>3</v>
      </c>
      <c r="I9" s="246">
        <v>3</v>
      </c>
      <c r="J9" s="245">
        <f>H9-I9</f>
        <v>0</v>
      </c>
      <c r="K9" s="57"/>
      <c r="L9" s="57"/>
      <c r="M9" s="95"/>
    </row>
    <row r="10" spans="1:13" ht="15.75" customHeight="1">
      <c r="A10" s="65"/>
      <c r="B10" s="65"/>
      <c r="C10" s="91" t="s">
        <v>434</v>
      </c>
      <c r="D10" s="202" t="s">
        <v>202</v>
      </c>
      <c r="E10" s="245">
        <v>4</v>
      </c>
      <c r="F10" s="246">
        <v>2</v>
      </c>
      <c r="G10" s="245">
        <v>2</v>
      </c>
      <c r="H10" s="245">
        <v>4</v>
      </c>
      <c r="I10" s="246">
        <v>5</v>
      </c>
      <c r="J10" s="245">
        <f>H10-I10</f>
        <v>-1</v>
      </c>
      <c r="K10" s="57"/>
      <c r="L10" s="57"/>
      <c r="M10" s="95"/>
    </row>
    <row r="11" spans="1:13" ht="15.75" customHeight="1">
      <c r="A11" s="65"/>
      <c r="B11" s="65"/>
      <c r="C11" s="91"/>
      <c r="D11" s="202"/>
      <c r="E11" s="247"/>
      <c r="F11" s="248"/>
      <c r="G11" s="245"/>
      <c r="H11" s="247"/>
      <c r="I11" s="248"/>
      <c r="J11" s="245"/>
      <c r="K11" s="57"/>
      <c r="L11" s="57"/>
      <c r="M11" s="95"/>
    </row>
    <row r="12" spans="1:13" ht="15.75" customHeight="1">
      <c r="A12" s="65"/>
      <c r="B12" s="65"/>
      <c r="C12" s="91" t="s">
        <v>35</v>
      </c>
      <c r="D12" s="202" t="s">
        <v>203</v>
      </c>
      <c r="E12" s="245">
        <v>17</v>
      </c>
      <c r="F12" s="246">
        <v>12</v>
      </c>
      <c r="G12" s="245">
        <v>5</v>
      </c>
      <c r="H12" s="245">
        <v>20</v>
      </c>
      <c r="I12" s="246">
        <v>3</v>
      </c>
      <c r="J12" s="245">
        <f>H12-I12</f>
        <v>17</v>
      </c>
      <c r="K12" s="57"/>
      <c r="L12" s="57"/>
      <c r="M12" s="95"/>
    </row>
    <row r="13" spans="1:13" ht="15.75" customHeight="1">
      <c r="A13" s="65"/>
      <c r="B13" s="65"/>
      <c r="C13" s="91" t="s">
        <v>389</v>
      </c>
      <c r="D13" s="202" t="s">
        <v>107</v>
      </c>
      <c r="E13" s="245">
        <v>8</v>
      </c>
      <c r="F13" s="246">
        <v>4</v>
      </c>
      <c r="G13" s="245">
        <v>4</v>
      </c>
      <c r="H13" s="245">
        <v>5</v>
      </c>
      <c r="I13" s="246">
        <v>3</v>
      </c>
      <c r="J13" s="245">
        <f>H13-I13</f>
        <v>2</v>
      </c>
      <c r="K13" s="57"/>
      <c r="L13" s="57"/>
      <c r="M13" s="95"/>
    </row>
    <row r="14" spans="1:13" ht="15.75" customHeight="1">
      <c r="A14" s="65"/>
      <c r="B14" s="65"/>
      <c r="C14" s="91" t="s">
        <v>521</v>
      </c>
      <c r="D14" s="202" t="s">
        <v>206</v>
      </c>
      <c r="E14" s="245">
        <v>3</v>
      </c>
      <c r="F14" s="246">
        <v>3</v>
      </c>
      <c r="G14" s="245">
        <v>0</v>
      </c>
      <c r="H14" s="245">
        <v>17</v>
      </c>
      <c r="I14" s="246">
        <v>7</v>
      </c>
      <c r="J14" s="245">
        <f>H14-I14</f>
        <v>10</v>
      </c>
      <c r="K14" s="57"/>
      <c r="L14" s="57"/>
      <c r="M14" s="95"/>
    </row>
    <row r="15" spans="1:13" ht="15.75" customHeight="1">
      <c r="A15" s="65"/>
      <c r="B15" s="65"/>
      <c r="C15" s="91"/>
      <c r="D15" s="202"/>
      <c r="E15" s="247"/>
      <c r="F15" s="248"/>
      <c r="G15" s="245"/>
      <c r="H15" s="247"/>
      <c r="I15" s="248"/>
      <c r="J15" s="245"/>
      <c r="K15" s="57"/>
      <c r="L15" s="57"/>
      <c r="M15" s="95"/>
    </row>
    <row r="16" spans="1:13" ht="15.75" customHeight="1">
      <c r="A16" s="65"/>
      <c r="B16" s="65"/>
      <c r="C16" s="91" t="s">
        <v>387</v>
      </c>
      <c r="D16" s="202" t="s">
        <v>528</v>
      </c>
      <c r="E16" s="245">
        <v>8</v>
      </c>
      <c r="F16" s="246">
        <v>5</v>
      </c>
      <c r="G16" s="245">
        <v>3</v>
      </c>
      <c r="H16" s="245">
        <v>11</v>
      </c>
      <c r="I16" s="246">
        <v>4</v>
      </c>
      <c r="J16" s="245">
        <f aca="true" t="shared" si="0" ref="J16:J22">H16-I16</f>
        <v>7</v>
      </c>
      <c r="K16" s="57"/>
      <c r="L16" s="57"/>
      <c r="M16" s="95"/>
    </row>
    <row r="17" spans="1:13" ht="15.75" customHeight="1">
      <c r="A17" s="65"/>
      <c r="B17" s="65"/>
      <c r="C17" s="91" t="s">
        <v>13</v>
      </c>
      <c r="D17" s="202" t="s">
        <v>417</v>
      </c>
      <c r="E17" s="245">
        <v>5</v>
      </c>
      <c r="F17" s="246">
        <v>5</v>
      </c>
      <c r="G17" s="245">
        <v>0</v>
      </c>
      <c r="H17" s="245">
        <v>6</v>
      </c>
      <c r="I17" s="246">
        <v>3</v>
      </c>
      <c r="J17" s="245">
        <f t="shared" si="0"/>
        <v>3</v>
      </c>
      <c r="K17" s="57"/>
      <c r="L17" s="57"/>
      <c r="M17" s="95"/>
    </row>
    <row r="18" spans="1:13" ht="15.75" customHeight="1">
      <c r="A18" s="65"/>
      <c r="B18" s="65"/>
      <c r="C18" s="91" t="s">
        <v>14</v>
      </c>
      <c r="D18" s="202" t="s">
        <v>141</v>
      </c>
      <c r="E18" s="245">
        <v>14</v>
      </c>
      <c r="F18" s="246">
        <v>4</v>
      </c>
      <c r="G18" s="245">
        <v>10</v>
      </c>
      <c r="H18" s="245">
        <v>3</v>
      </c>
      <c r="I18" s="246">
        <v>4</v>
      </c>
      <c r="J18" s="245">
        <f t="shared" si="0"/>
        <v>-1</v>
      </c>
      <c r="K18" s="57"/>
      <c r="L18" s="57"/>
      <c r="M18" s="95"/>
    </row>
    <row r="19" spans="1:13" ht="15.75" customHeight="1">
      <c r="A19" s="65"/>
      <c r="B19" s="65"/>
      <c r="C19" s="91"/>
      <c r="D19" s="202"/>
      <c r="E19" s="247"/>
      <c r="F19" s="248"/>
      <c r="G19" s="245">
        <v>0</v>
      </c>
      <c r="H19" s="247"/>
      <c r="I19" s="248"/>
      <c r="J19" s="245">
        <f t="shared" si="0"/>
        <v>0</v>
      </c>
      <c r="K19" s="57"/>
      <c r="L19" s="57"/>
      <c r="M19" s="95"/>
    </row>
    <row r="20" spans="1:13" ht="15.75" customHeight="1">
      <c r="A20" s="65"/>
      <c r="B20" s="65"/>
      <c r="C20" s="91" t="s">
        <v>15</v>
      </c>
      <c r="D20" s="202" t="s">
        <v>142</v>
      </c>
      <c r="E20" s="245">
        <v>13</v>
      </c>
      <c r="F20" s="246">
        <v>2</v>
      </c>
      <c r="G20" s="245">
        <v>11</v>
      </c>
      <c r="H20" s="245">
        <v>3</v>
      </c>
      <c r="I20" s="246">
        <v>5</v>
      </c>
      <c r="J20" s="245">
        <f t="shared" si="0"/>
        <v>-2</v>
      </c>
      <c r="K20" s="57"/>
      <c r="L20" s="57"/>
      <c r="M20" s="95"/>
    </row>
    <row r="21" spans="1:13" ht="15.75" customHeight="1">
      <c r="A21" s="65"/>
      <c r="B21" s="65"/>
      <c r="C21" s="91" t="s">
        <v>369</v>
      </c>
      <c r="D21" s="202" t="s">
        <v>22</v>
      </c>
      <c r="E21" s="245">
        <v>3</v>
      </c>
      <c r="F21" s="246">
        <v>3</v>
      </c>
      <c r="G21" s="245">
        <v>0</v>
      </c>
      <c r="H21" s="245">
        <v>10</v>
      </c>
      <c r="I21" s="246">
        <v>3</v>
      </c>
      <c r="J21" s="245">
        <f t="shared" si="0"/>
        <v>7</v>
      </c>
      <c r="K21" s="57"/>
      <c r="L21" s="57"/>
      <c r="M21" s="95"/>
    </row>
    <row r="22" spans="1:13" ht="15.75" customHeight="1">
      <c r="A22" s="65"/>
      <c r="B22" s="65"/>
      <c r="C22" s="91" t="s">
        <v>16</v>
      </c>
      <c r="D22" s="202" t="s">
        <v>143</v>
      </c>
      <c r="E22" s="245">
        <v>5</v>
      </c>
      <c r="F22" s="246"/>
      <c r="G22" s="245">
        <v>5</v>
      </c>
      <c r="H22" s="245">
        <v>7</v>
      </c>
      <c r="I22" s="246">
        <v>2</v>
      </c>
      <c r="J22" s="245">
        <f t="shared" si="0"/>
        <v>5</v>
      </c>
      <c r="K22" s="57"/>
      <c r="L22" s="57"/>
      <c r="M22" s="95"/>
    </row>
    <row r="23" spans="1:13" ht="15.75" customHeight="1">
      <c r="A23" s="65"/>
      <c r="B23" s="65"/>
      <c r="C23" s="91"/>
      <c r="D23" s="202"/>
      <c r="E23" s="247"/>
      <c r="F23" s="248"/>
      <c r="G23" s="245"/>
      <c r="H23" s="247"/>
      <c r="I23" s="248"/>
      <c r="J23" s="245"/>
      <c r="K23" s="57"/>
      <c r="L23" s="57"/>
      <c r="M23" s="95"/>
    </row>
    <row r="24" spans="1:13" ht="15.75" customHeight="1">
      <c r="A24" s="65"/>
      <c r="B24" s="65"/>
      <c r="C24" s="91" t="s">
        <v>17</v>
      </c>
      <c r="D24" s="202" t="s">
        <v>144</v>
      </c>
      <c r="E24" s="245">
        <v>6</v>
      </c>
      <c r="F24" s="246"/>
      <c r="G24" s="245">
        <v>6</v>
      </c>
      <c r="H24" s="245">
        <v>1</v>
      </c>
      <c r="I24" s="246">
        <v>2</v>
      </c>
      <c r="J24" s="245">
        <f aca="true" t="shared" si="1" ref="J24:J31">H24-I24</f>
        <v>-1</v>
      </c>
      <c r="K24" s="57"/>
      <c r="L24" s="57"/>
      <c r="M24" s="95"/>
    </row>
    <row r="25" spans="1:13" ht="15.75" customHeight="1">
      <c r="A25" s="65"/>
      <c r="B25" s="65"/>
      <c r="C25" s="91" t="s">
        <v>30</v>
      </c>
      <c r="D25" s="202" t="s">
        <v>145</v>
      </c>
      <c r="E25" s="245">
        <v>8</v>
      </c>
      <c r="F25" s="246">
        <v>6</v>
      </c>
      <c r="G25" s="245">
        <v>2</v>
      </c>
      <c r="H25" s="245">
        <v>2</v>
      </c>
      <c r="I25" s="246">
        <v>3</v>
      </c>
      <c r="J25" s="245">
        <f t="shared" si="1"/>
        <v>-1</v>
      </c>
      <c r="K25" s="57"/>
      <c r="L25" s="57"/>
      <c r="M25" s="95"/>
    </row>
    <row r="26" spans="1:13" ht="15.75" customHeight="1">
      <c r="A26" s="65"/>
      <c r="B26" s="65"/>
      <c r="C26" s="91" t="s">
        <v>388</v>
      </c>
      <c r="D26" s="202" t="s">
        <v>146</v>
      </c>
      <c r="E26" s="245">
        <v>4</v>
      </c>
      <c r="F26" s="246">
        <v>3</v>
      </c>
      <c r="G26" s="245">
        <v>1</v>
      </c>
      <c r="H26" s="245">
        <v>4</v>
      </c>
      <c r="I26" s="246">
        <v>4</v>
      </c>
      <c r="J26" s="245">
        <f t="shared" si="1"/>
        <v>0</v>
      </c>
      <c r="K26" s="57"/>
      <c r="L26" s="57"/>
      <c r="M26" s="95"/>
    </row>
    <row r="27" spans="1:13" ht="15.75" customHeight="1">
      <c r="A27" s="65"/>
      <c r="B27" s="65"/>
      <c r="C27" s="91"/>
      <c r="D27" s="202"/>
      <c r="E27" s="247"/>
      <c r="F27" s="248"/>
      <c r="G27" s="245"/>
      <c r="H27" s="247"/>
      <c r="I27" s="248"/>
      <c r="J27" s="245">
        <f t="shared" si="1"/>
        <v>0</v>
      </c>
      <c r="K27" s="57"/>
      <c r="L27" s="57"/>
      <c r="M27" s="95"/>
    </row>
    <row r="28" spans="1:13" ht="15.75" customHeight="1">
      <c r="A28" s="65"/>
      <c r="B28" s="65"/>
      <c r="C28" s="91" t="s">
        <v>31</v>
      </c>
      <c r="D28" s="202" t="s">
        <v>147</v>
      </c>
      <c r="E28" s="245">
        <v>6</v>
      </c>
      <c r="F28" s="246">
        <v>3</v>
      </c>
      <c r="G28" s="245">
        <v>3</v>
      </c>
      <c r="H28" s="245">
        <v>6</v>
      </c>
      <c r="I28" s="246">
        <v>2</v>
      </c>
      <c r="J28" s="245">
        <f t="shared" si="1"/>
        <v>4</v>
      </c>
      <c r="K28" s="57"/>
      <c r="L28" s="57"/>
      <c r="M28" s="95"/>
    </row>
    <row r="29" spans="1:13" ht="15.75" customHeight="1">
      <c r="A29" s="65"/>
      <c r="B29" s="65"/>
      <c r="C29" s="91" t="s">
        <v>18</v>
      </c>
      <c r="D29" s="202" t="s">
        <v>148</v>
      </c>
      <c r="E29" s="245">
        <v>2</v>
      </c>
      <c r="F29" s="246">
        <v>1</v>
      </c>
      <c r="G29" s="245">
        <v>1</v>
      </c>
      <c r="H29" s="245">
        <v>2</v>
      </c>
      <c r="I29" s="246">
        <v>4</v>
      </c>
      <c r="J29" s="245">
        <f t="shared" si="1"/>
        <v>-2</v>
      </c>
      <c r="K29" s="57"/>
      <c r="L29" s="57"/>
      <c r="M29" s="95"/>
    </row>
    <row r="30" spans="1:13" ht="15.75" customHeight="1">
      <c r="A30" s="65"/>
      <c r="B30" s="65"/>
      <c r="C30" s="91" t="s">
        <v>32</v>
      </c>
      <c r="D30" s="202" t="s">
        <v>149</v>
      </c>
      <c r="E30" s="245">
        <v>274</v>
      </c>
      <c r="F30" s="246">
        <v>17</v>
      </c>
      <c r="G30" s="245">
        <v>257</v>
      </c>
      <c r="H30" s="245">
        <v>240</v>
      </c>
      <c r="I30" s="246">
        <v>9</v>
      </c>
      <c r="J30" s="245">
        <f t="shared" si="1"/>
        <v>231</v>
      </c>
      <c r="K30" s="57"/>
      <c r="L30" s="57"/>
      <c r="M30" s="95"/>
    </row>
    <row r="31" spans="1:13" ht="15.75" customHeight="1">
      <c r="A31" s="65"/>
      <c r="B31" s="65"/>
      <c r="C31" s="131" t="s">
        <v>19</v>
      </c>
      <c r="D31" s="249" t="s">
        <v>150</v>
      </c>
      <c r="E31" s="250">
        <v>2</v>
      </c>
      <c r="F31" s="240">
        <v>6</v>
      </c>
      <c r="G31" s="250">
        <v>-4</v>
      </c>
      <c r="H31" s="250">
        <v>1</v>
      </c>
      <c r="I31" s="240"/>
      <c r="J31" s="250">
        <f t="shared" si="1"/>
        <v>1</v>
      </c>
      <c r="K31" s="57"/>
      <c r="L31" s="57"/>
      <c r="M31" s="96"/>
    </row>
    <row r="32" spans="1:13" ht="10.5" customHeight="1">
      <c r="A32" s="65"/>
      <c r="B32" s="65"/>
      <c r="C32" s="77"/>
      <c r="D32" s="77"/>
      <c r="E32" s="77"/>
      <c r="F32" s="165"/>
      <c r="G32" s="88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89" t="s">
        <v>671</v>
      </c>
      <c r="F33" s="89"/>
      <c r="G33" s="89"/>
      <c r="H33" s="89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66" t="s">
        <v>672</v>
      </c>
      <c r="F34" s="89"/>
      <c r="G34" s="89"/>
      <c r="H34" s="89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66"/>
      <c r="F35" s="166"/>
      <c r="G35" s="166"/>
      <c r="H35" s="166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66"/>
      <c r="F36" s="166"/>
      <c r="G36" s="166"/>
      <c r="H36" s="166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1.625" style="0" customWidth="1"/>
    <col min="2" max="2" width="6.00390625" style="0" customWidth="1"/>
    <col min="3" max="4" width="6.625" style="0" customWidth="1"/>
    <col min="5" max="5" width="6.875" style="0" customWidth="1"/>
    <col min="6" max="6" width="6.25390625" style="0" customWidth="1"/>
    <col min="7" max="7" width="6.00390625" style="0" customWidth="1"/>
    <col min="8" max="8" width="6.125" style="0" customWidth="1"/>
    <col min="9" max="9" width="6.375" style="0" customWidth="1"/>
    <col min="10" max="10" width="6.125" style="0" customWidth="1"/>
    <col min="11" max="11" width="5.75390625" style="0" customWidth="1"/>
    <col min="12" max="12" width="6.00390625" style="0" customWidth="1"/>
    <col min="13" max="13" width="5.875" style="0" customWidth="1"/>
    <col min="14" max="14" width="5.625" style="0" customWidth="1"/>
    <col min="15" max="15" width="6.875" style="0" customWidth="1"/>
    <col min="16" max="16" width="6.00390625" style="0" customWidth="1"/>
    <col min="17" max="18" width="6.125" style="0" customWidth="1"/>
    <col min="19" max="19" width="6.25390625" style="0" customWidth="1"/>
    <col min="20" max="20" width="7.00390625" style="0" customWidth="1"/>
    <col min="21" max="21" width="6.25390625" style="0" customWidth="1"/>
  </cols>
  <sheetData>
    <row r="1" spans="1:21" ht="12.75">
      <c r="A1" s="49"/>
      <c r="B1" s="49"/>
      <c r="C1" s="945" t="s">
        <v>1151</v>
      </c>
      <c r="D1" s="49"/>
      <c r="E1" s="49"/>
      <c r="F1" s="49"/>
      <c r="G1" s="49"/>
      <c r="H1" s="49"/>
      <c r="I1" s="946"/>
      <c r="J1" s="946"/>
      <c r="K1" s="946"/>
      <c r="L1" s="946"/>
      <c r="M1" s="946"/>
      <c r="N1" s="49"/>
      <c r="O1" s="49"/>
      <c r="P1" s="49"/>
      <c r="Q1" s="49"/>
      <c r="R1" s="49"/>
      <c r="S1" s="49"/>
      <c r="T1" s="49"/>
      <c r="U1" s="91"/>
    </row>
    <row r="2" spans="1:21" ht="18">
      <c r="A2" s="947" t="s">
        <v>1152</v>
      </c>
      <c r="B2" s="948" t="s">
        <v>1153</v>
      </c>
      <c r="C2" s="949" t="s">
        <v>441</v>
      </c>
      <c r="D2" s="949" t="s">
        <v>442</v>
      </c>
      <c r="E2" s="949" t="s">
        <v>443</v>
      </c>
      <c r="F2" s="949" t="s">
        <v>444</v>
      </c>
      <c r="G2" s="949" t="s">
        <v>445</v>
      </c>
      <c r="H2" s="949" t="s">
        <v>446</v>
      </c>
      <c r="I2" s="949" t="s">
        <v>447</v>
      </c>
      <c r="J2" s="949" t="s">
        <v>1154</v>
      </c>
      <c r="K2" s="949" t="s">
        <v>448</v>
      </c>
      <c r="L2" s="949" t="s">
        <v>449</v>
      </c>
      <c r="M2" s="949" t="s">
        <v>450</v>
      </c>
      <c r="N2" s="949" t="s">
        <v>551</v>
      </c>
      <c r="O2" s="949" t="s">
        <v>552</v>
      </c>
      <c r="P2" s="949" t="s">
        <v>478</v>
      </c>
      <c r="Q2" s="949" t="s">
        <v>553</v>
      </c>
      <c r="R2" s="949" t="s">
        <v>554</v>
      </c>
      <c r="S2" s="949" t="s">
        <v>1155</v>
      </c>
      <c r="T2" s="949" t="s">
        <v>1156</v>
      </c>
      <c r="U2" s="950" t="s">
        <v>1157</v>
      </c>
    </row>
    <row r="3" spans="1:21" ht="12.75">
      <c r="A3" s="951" t="s">
        <v>1158</v>
      </c>
      <c r="B3" s="951" t="s">
        <v>1159</v>
      </c>
      <c r="C3" s="952"/>
      <c r="D3" s="952"/>
      <c r="E3" s="952"/>
      <c r="F3" s="952"/>
      <c r="G3" s="952"/>
      <c r="H3" s="952"/>
      <c r="I3" s="952"/>
      <c r="J3" s="952"/>
      <c r="K3" s="952"/>
      <c r="L3" s="953">
        <v>1300000</v>
      </c>
      <c r="M3" s="953">
        <v>1300000</v>
      </c>
      <c r="N3" s="953">
        <v>850000</v>
      </c>
      <c r="O3" s="953">
        <v>1300000</v>
      </c>
      <c r="P3" s="952"/>
      <c r="Q3" s="952"/>
      <c r="R3" s="952"/>
      <c r="S3" s="952"/>
      <c r="T3" s="952"/>
      <c r="U3" s="952"/>
    </row>
    <row r="4" spans="1:21" ht="12.75">
      <c r="A4" s="954" t="s">
        <v>1160</v>
      </c>
      <c r="B4" s="954" t="s">
        <v>1159</v>
      </c>
      <c r="C4" s="952"/>
      <c r="D4" s="952"/>
      <c r="E4" s="952"/>
      <c r="F4" s="952"/>
      <c r="G4" s="952"/>
      <c r="H4" s="952"/>
      <c r="I4" s="952"/>
      <c r="J4" s="952"/>
      <c r="K4" s="952"/>
      <c r="L4" s="953">
        <v>1200000</v>
      </c>
      <c r="M4" s="953">
        <v>1300000</v>
      </c>
      <c r="N4" s="953">
        <v>800000</v>
      </c>
      <c r="O4" s="953">
        <v>1300000</v>
      </c>
      <c r="P4" s="952"/>
      <c r="Q4" s="952"/>
      <c r="R4" s="952"/>
      <c r="S4" s="952"/>
      <c r="T4" s="952"/>
      <c r="U4" s="952"/>
    </row>
    <row r="5" spans="1:21" ht="12.75">
      <c r="A5" s="954" t="s">
        <v>1161</v>
      </c>
      <c r="B5" s="954" t="s">
        <v>1159</v>
      </c>
      <c r="C5" s="952"/>
      <c r="D5" s="952"/>
      <c r="E5" s="952"/>
      <c r="F5" s="952"/>
      <c r="G5" s="952"/>
      <c r="H5" s="952"/>
      <c r="I5" s="952"/>
      <c r="J5" s="952"/>
      <c r="K5" s="952"/>
      <c r="L5" s="953">
        <v>1000000</v>
      </c>
      <c r="M5" s="953">
        <v>900000</v>
      </c>
      <c r="N5" s="953">
        <v>800000</v>
      </c>
      <c r="O5" s="953">
        <v>1000000</v>
      </c>
      <c r="P5" s="952"/>
      <c r="Q5" s="952"/>
      <c r="R5" s="952"/>
      <c r="S5" s="952"/>
      <c r="T5" s="952"/>
      <c r="U5" s="952"/>
    </row>
    <row r="6" spans="1:21" ht="12.75">
      <c r="A6" s="954" t="s">
        <v>1162</v>
      </c>
      <c r="B6" s="954" t="s">
        <v>1159</v>
      </c>
      <c r="C6" s="952"/>
      <c r="D6" s="952"/>
      <c r="E6" s="952"/>
      <c r="F6" s="952"/>
      <c r="G6" s="952"/>
      <c r="H6" s="952"/>
      <c r="I6" s="952"/>
      <c r="J6" s="952"/>
      <c r="K6" s="952"/>
      <c r="L6" s="953">
        <v>700000</v>
      </c>
      <c r="M6" s="953">
        <v>500000</v>
      </c>
      <c r="N6" s="953">
        <v>550000</v>
      </c>
      <c r="O6" s="953">
        <v>800000</v>
      </c>
      <c r="P6" s="952"/>
      <c r="Q6" s="952"/>
      <c r="R6" s="952"/>
      <c r="S6" s="952"/>
      <c r="T6" s="952"/>
      <c r="U6" s="952"/>
    </row>
    <row r="7" spans="1:21" ht="12.75">
      <c r="A7" s="954" t="s">
        <v>1163</v>
      </c>
      <c r="B7" s="954" t="s">
        <v>1159</v>
      </c>
      <c r="C7" s="952"/>
      <c r="D7" s="952"/>
      <c r="E7" s="952"/>
      <c r="F7" s="952"/>
      <c r="G7" s="952"/>
      <c r="H7" s="952"/>
      <c r="I7" s="952"/>
      <c r="J7" s="952"/>
      <c r="K7" s="952"/>
      <c r="L7" s="953">
        <v>650000</v>
      </c>
      <c r="M7" s="953">
        <v>500000</v>
      </c>
      <c r="N7" s="953">
        <v>550000</v>
      </c>
      <c r="O7" s="953">
        <v>800000</v>
      </c>
      <c r="P7" s="952"/>
      <c r="Q7" s="952"/>
      <c r="R7" s="952"/>
      <c r="S7" s="952"/>
      <c r="T7" s="952"/>
      <c r="U7" s="952"/>
    </row>
    <row r="8" spans="1:21" ht="12.75">
      <c r="A8" s="954" t="s">
        <v>1164</v>
      </c>
      <c r="B8" s="954" t="s">
        <v>1159</v>
      </c>
      <c r="C8" s="953">
        <v>750000</v>
      </c>
      <c r="D8" s="953">
        <v>700000</v>
      </c>
      <c r="E8" s="953">
        <v>1000000</v>
      </c>
      <c r="F8" s="953">
        <v>950000</v>
      </c>
      <c r="G8" s="953">
        <v>700000</v>
      </c>
      <c r="H8" s="953">
        <v>850000</v>
      </c>
      <c r="I8" s="953">
        <v>700000</v>
      </c>
      <c r="J8" s="953">
        <v>100000</v>
      </c>
      <c r="K8" s="953">
        <v>600000</v>
      </c>
      <c r="L8" s="953">
        <v>880000</v>
      </c>
      <c r="M8" s="953">
        <v>850000</v>
      </c>
      <c r="N8" s="953">
        <v>800000</v>
      </c>
      <c r="O8" s="953">
        <v>1000000</v>
      </c>
      <c r="P8" s="953">
        <v>750000</v>
      </c>
      <c r="Q8" s="953">
        <v>850000</v>
      </c>
      <c r="R8" s="953">
        <v>950000</v>
      </c>
      <c r="S8" s="953">
        <v>1000000</v>
      </c>
      <c r="T8" s="953">
        <v>850000</v>
      </c>
      <c r="U8" s="953">
        <v>850000</v>
      </c>
    </row>
    <row r="9" spans="1:21" ht="12.75">
      <c r="A9" s="954" t="s">
        <v>1165</v>
      </c>
      <c r="B9" s="954" t="s">
        <v>1159</v>
      </c>
      <c r="C9" s="953">
        <v>650000</v>
      </c>
      <c r="D9" s="953">
        <v>650000</v>
      </c>
      <c r="E9" s="953">
        <v>700000</v>
      </c>
      <c r="F9" s="953">
        <v>800000</v>
      </c>
      <c r="G9" s="953">
        <v>700000</v>
      </c>
      <c r="H9" s="953">
        <v>750000</v>
      </c>
      <c r="I9" s="953">
        <v>650000</v>
      </c>
      <c r="J9" s="952">
        <v>100000</v>
      </c>
      <c r="K9" s="953">
        <v>650000</v>
      </c>
      <c r="L9" s="953">
        <v>850000</v>
      </c>
      <c r="M9" s="953">
        <v>750000</v>
      </c>
      <c r="N9" s="953">
        <v>750000</v>
      </c>
      <c r="O9" s="953">
        <v>950000</v>
      </c>
      <c r="P9" s="953">
        <v>700000</v>
      </c>
      <c r="Q9" s="953">
        <v>800000</v>
      </c>
      <c r="R9" s="953">
        <v>800000</v>
      </c>
      <c r="S9" s="953">
        <v>800000</v>
      </c>
      <c r="T9" s="953">
        <v>800000</v>
      </c>
      <c r="U9" s="953">
        <v>750000</v>
      </c>
    </row>
    <row r="10" spans="1:21" ht="12.75">
      <c r="A10" s="954" t="s">
        <v>1166</v>
      </c>
      <c r="B10" s="954" t="s">
        <v>1159</v>
      </c>
      <c r="C10" s="953">
        <v>500000</v>
      </c>
      <c r="D10" s="953">
        <v>600000</v>
      </c>
      <c r="E10" s="953">
        <v>650000</v>
      </c>
      <c r="F10" s="953">
        <v>750000</v>
      </c>
      <c r="G10" s="953">
        <v>650000</v>
      </c>
      <c r="H10" s="953">
        <v>700000</v>
      </c>
      <c r="I10" s="953">
        <v>600000</v>
      </c>
      <c r="J10" s="953">
        <v>950000</v>
      </c>
      <c r="K10" s="953">
        <v>650000</v>
      </c>
      <c r="L10" s="953">
        <v>700000</v>
      </c>
      <c r="M10" s="953">
        <v>700000</v>
      </c>
      <c r="N10" s="953">
        <v>700000</v>
      </c>
      <c r="O10" s="953">
        <v>900000</v>
      </c>
      <c r="P10" s="953">
        <v>700000</v>
      </c>
      <c r="Q10" s="953">
        <v>750000</v>
      </c>
      <c r="R10" s="953">
        <v>800000</v>
      </c>
      <c r="S10" s="953">
        <v>800000</v>
      </c>
      <c r="T10" s="953">
        <v>750000</v>
      </c>
      <c r="U10" s="953">
        <v>750000</v>
      </c>
    </row>
    <row r="11" spans="1:21" ht="12.75">
      <c r="A11" s="954" t="s">
        <v>1167</v>
      </c>
      <c r="B11" s="954" t="s">
        <v>1159</v>
      </c>
      <c r="C11" s="953">
        <v>400000</v>
      </c>
      <c r="D11" s="953">
        <v>500000</v>
      </c>
      <c r="E11" s="953">
        <v>600000</v>
      </c>
      <c r="F11" s="953">
        <v>700000</v>
      </c>
      <c r="G11" s="953">
        <v>400000</v>
      </c>
      <c r="H11" s="953">
        <v>450000</v>
      </c>
      <c r="I11" s="953">
        <v>450000</v>
      </c>
      <c r="J11" s="953">
        <v>600000</v>
      </c>
      <c r="K11" s="953">
        <v>500000</v>
      </c>
      <c r="L11" s="953">
        <v>500000</v>
      </c>
      <c r="M11" s="953">
        <v>600000</v>
      </c>
      <c r="N11" s="953">
        <v>480000</v>
      </c>
      <c r="O11" s="953">
        <v>500000</v>
      </c>
      <c r="P11" s="953">
        <v>550000</v>
      </c>
      <c r="Q11" s="953">
        <v>450000</v>
      </c>
      <c r="R11" s="953">
        <v>500000</v>
      </c>
      <c r="S11" s="953">
        <v>500000</v>
      </c>
      <c r="T11" s="953">
        <v>500000</v>
      </c>
      <c r="U11" s="953">
        <v>500000</v>
      </c>
    </row>
    <row r="12" spans="1:21" ht="12.75">
      <c r="A12" s="954" t="s">
        <v>1168</v>
      </c>
      <c r="B12" s="954" t="s">
        <v>1159</v>
      </c>
      <c r="C12" s="953">
        <v>400000</v>
      </c>
      <c r="D12" s="953">
        <v>500000</v>
      </c>
      <c r="E12" s="953">
        <v>550000</v>
      </c>
      <c r="F12" s="953">
        <v>600000</v>
      </c>
      <c r="G12" s="953">
        <v>400000</v>
      </c>
      <c r="H12" s="953">
        <v>450000</v>
      </c>
      <c r="I12" s="953">
        <v>450000</v>
      </c>
      <c r="J12" s="953">
        <v>600000</v>
      </c>
      <c r="K12" s="953">
        <v>450000</v>
      </c>
      <c r="L12" s="953">
        <v>450000</v>
      </c>
      <c r="M12" s="953">
        <v>600000</v>
      </c>
      <c r="N12" s="953">
        <v>480000</v>
      </c>
      <c r="O12" s="953">
        <v>500000</v>
      </c>
      <c r="P12" s="953">
        <v>600000</v>
      </c>
      <c r="Q12" s="953">
        <v>450000</v>
      </c>
      <c r="R12" s="953">
        <v>500000</v>
      </c>
      <c r="S12" s="953">
        <v>500000</v>
      </c>
      <c r="T12" s="953">
        <v>500000</v>
      </c>
      <c r="U12" s="953">
        <v>500000</v>
      </c>
    </row>
    <row r="13" spans="1:21" ht="12.75">
      <c r="A13" s="954" t="s">
        <v>1169</v>
      </c>
      <c r="B13" s="954" t="s">
        <v>1159</v>
      </c>
      <c r="C13" s="953">
        <v>1000000</v>
      </c>
      <c r="D13" s="953">
        <v>850000</v>
      </c>
      <c r="E13" s="953">
        <v>850000</v>
      </c>
      <c r="F13" s="953">
        <v>950000</v>
      </c>
      <c r="G13" s="953">
        <v>900000</v>
      </c>
      <c r="H13" s="953">
        <v>850000</v>
      </c>
      <c r="I13" s="953">
        <v>800000</v>
      </c>
      <c r="J13" s="953">
        <v>1000000</v>
      </c>
      <c r="K13" s="953">
        <v>850000</v>
      </c>
      <c r="L13" s="953">
        <v>1100000</v>
      </c>
      <c r="M13" s="953">
        <v>1000000</v>
      </c>
      <c r="N13" s="953">
        <v>800000</v>
      </c>
      <c r="O13" s="953">
        <v>1000000</v>
      </c>
      <c r="P13" s="953">
        <v>900000</v>
      </c>
      <c r="Q13" s="953">
        <v>850000</v>
      </c>
      <c r="R13" s="953">
        <v>1100000</v>
      </c>
      <c r="S13" s="953">
        <v>1000000</v>
      </c>
      <c r="T13" s="953">
        <v>1200000</v>
      </c>
      <c r="U13" s="953">
        <v>950000</v>
      </c>
    </row>
    <row r="14" spans="1:21" ht="12.75">
      <c r="A14" s="954" t="s">
        <v>1170</v>
      </c>
      <c r="B14" s="954" t="s">
        <v>1159</v>
      </c>
      <c r="C14" s="953">
        <v>650000</v>
      </c>
      <c r="D14" s="953">
        <v>700000</v>
      </c>
      <c r="E14" s="953">
        <v>700000</v>
      </c>
      <c r="F14" s="953">
        <v>800000</v>
      </c>
      <c r="G14" s="953">
        <v>700000</v>
      </c>
      <c r="H14" s="953">
        <v>900000</v>
      </c>
      <c r="I14" s="953">
        <v>750000</v>
      </c>
      <c r="J14" s="953">
        <v>1000000</v>
      </c>
      <c r="K14" s="953">
        <v>850000</v>
      </c>
      <c r="L14" s="953">
        <v>1100000</v>
      </c>
      <c r="M14" s="953">
        <v>850000</v>
      </c>
      <c r="N14" s="953">
        <v>850000</v>
      </c>
      <c r="O14" s="953">
        <v>1000000</v>
      </c>
      <c r="P14" s="953">
        <v>1000000</v>
      </c>
      <c r="Q14" s="953">
        <v>800000</v>
      </c>
      <c r="R14" s="953">
        <v>1100000</v>
      </c>
      <c r="S14" s="953">
        <v>900000</v>
      </c>
      <c r="T14" s="953">
        <v>900000</v>
      </c>
      <c r="U14" s="953">
        <v>850000</v>
      </c>
    </row>
    <row r="15" spans="1:21" ht="12.75">
      <c r="A15" s="954" t="s">
        <v>1171</v>
      </c>
      <c r="B15" s="954" t="s">
        <v>1159</v>
      </c>
      <c r="C15" s="953">
        <v>600000</v>
      </c>
      <c r="D15" s="953">
        <v>600000</v>
      </c>
      <c r="E15" s="953">
        <v>650000</v>
      </c>
      <c r="F15" s="953">
        <v>700000</v>
      </c>
      <c r="G15" s="953">
        <v>700000</v>
      </c>
      <c r="H15" s="953">
        <v>850000</v>
      </c>
      <c r="I15" s="953">
        <v>750000</v>
      </c>
      <c r="J15" s="953">
        <v>1000000</v>
      </c>
      <c r="K15" s="953">
        <v>750000</v>
      </c>
      <c r="L15" s="953">
        <v>850000</v>
      </c>
      <c r="M15" s="953">
        <v>800000</v>
      </c>
      <c r="N15" s="953">
        <v>750000</v>
      </c>
      <c r="O15" s="953">
        <v>1000000</v>
      </c>
      <c r="P15" s="953">
        <v>1000000</v>
      </c>
      <c r="Q15" s="953">
        <v>700000</v>
      </c>
      <c r="R15" s="953">
        <v>900000</v>
      </c>
      <c r="S15" s="953">
        <v>800000</v>
      </c>
      <c r="T15" s="953">
        <v>800000</v>
      </c>
      <c r="U15" s="953">
        <v>750000</v>
      </c>
    </row>
    <row r="16" spans="1:21" ht="12.75">
      <c r="A16" s="954" t="s">
        <v>1172</v>
      </c>
      <c r="B16" s="954" t="s">
        <v>1159</v>
      </c>
      <c r="C16" s="953">
        <v>380000</v>
      </c>
      <c r="D16" s="953">
        <v>450000</v>
      </c>
      <c r="E16" s="953">
        <v>400000</v>
      </c>
      <c r="F16" s="953">
        <v>600000</v>
      </c>
      <c r="G16" s="953">
        <v>400000</v>
      </c>
      <c r="H16" s="953">
        <v>650000</v>
      </c>
      <c r="I16" s="953">
        <v>600000</v>
      </c>
      <c r="J16" s="953">
        <v>700000</v>
      </c>
      <c r="K16" s="953">
        <v>500000</v>
      </c>
      <c r="L16" s="953">
        <v>750000</v>
      </c>
      <c r="M16" s="953">
        <v>700000</v>
      </c>
      <c r="N16" s="953">
        <v>600000</v>
      </c>
      <c r="O16" s="953">
        <v>700000</v>
      </c>
      <c r="P16" s="953">
        <v>750000</v>
      </c>
      <c r="Q16" s="953">
        <v>650000</v>
      </c>
      <c r="R16" s="953">
        <v>900000</v>
      </c>
      <c r="S16" s="953">
        <v>600000</v>
      </c>
      <c r="T16" s="953">
        <v>500000</v>
      </c>
      <c r="U16" s="953">
        <v>500000</v>
      </c>
    </row>
    <row r="17" spans="1:21" ht="12.75">
      <c r="A17" s="954" t="s">
        <v>1173</v>
      </c>
      <c r="B17" s="954" t="s">
        <v>1159</v>
      </c>
      <c r="C17" s="953">
        <v>380000</v>
      </c>
      <c r="D17" s="953">
        <v>450000</v>
      </c>
      <c r="E17" s="953">
        <v>400000</v>
      </c>
      <c r="F17" s="953">
        <v>600000</v>
      </c>
      <c r="G17" s="953">
        <v>400000</v>
      </c>
      <c r="H17" s="953">
        <v>650000</v>
      </c>
      <c r="I17" s="953">
        <v>550000</v>
      </c>
      <c r="J17" s="953">
        <v>700000</v>
      </c>
      <c r="K17" s="953">
        <v>500000</v>
      </c>
      <c r="L17" s="953">
        <v>700000</v>
      </c>
      <c r="M17" s="953">
        <v>700000</v>
      </c>
      <c r="N17" s="953">
        <v>600000</v>
      </c>
      <c r="O17" s="953">
        <v>700000</v>
      </c>
      <c r="P17" s="953">
        <v>750000</v>
      </c>
      <c r="Q17" s="953">
        <v>600000</v>
      </c>
      <c r="R17" s="953">
        <v>850000</v>
      </c>
      <c r="S17" s="953">
        <v>600000</v>
      </c>
      <c r="T17" s="953">
        <v>550000</v>
      </c>
      <c r="U17" s="953">
        <v>500000</v>
      </c>
    </row>
    <row r="18" spans="1:21" ht="12.75">
      <c r="A18" s="954" t="s">
        <v>1174</v>
      </c>
      <c r="B18" s="954" t="s">
        <v>1159</v>
      </c>
      <c r="C18" s="953">
        <v>150000</v>
      </c>
      <c r="D18" s="953">
        <v>200000</v>
      </c>
      <c r="E18" s="953">
        <v>130000</v>
      </c>
      <c r="F18" s="953">
        <v>200000</v>
      </c>
      <c r="G18" s="953">
        <v>150000</v>
      </c>
      <c r="H18" s="953">
        <v>170000</v>
      </c>
      <c r="I18" s="953">
        <v>200000</v>
      </c>
      <c r="J18" s="953">
        <v>150000</v>
      </c>
      <c r="K18" s="953">
        <v>150000</v>
      </c>
      <c r="L18" s="953">
        <v>130000</v>
      </c>
      <c r="M18" s="953">
        <v>200000</v>
      </c>
      <c r="N18" s="953">
        <v>100000</v>
      </c>
      <c r="O18" s="953">
        <v>140000</v>
      </c>
      <c r="P18" s="953">
        <v>180000</v>
      </c>
      <c r="Q18" s="953">
        <v>200000</v>
      </c>
      <c r="R18" s="953">
        <v>200000</v>
      </c>
      <c r="S18" s="953">
        <v>200000</v>
      </c>
      <c r="T18" s="953">
        <v>120000</v>
      </c>
      <c r="U18" s="953">
        <v>200000</v>
      </c>
    </row>
    <row r="19" spans="1:21" ht="12.75">
      <c r="A19" s="954" t="s">
        <v>1175</v>
      </c>
      <c r="B19" s="954" t="s">
        <v>1159</v>
      </c>
      <c r="C19" s="953">
        <v>130000</v>
      </c>
      <c r="D19" s="953">
        <v>160000</v>
      </c>
      <c r="E19" s="953">
        <v>120000</v>
      </c>
      <c r="F19" s="953">
        <v>170000</v>
      </c>
      <c r="G19" s="953">
        <v>150000</v>
      </c>
      <c r="H19" s="953">
        <v>150000</v>
      </c>
      <c r="I19" s="953">
        <v>150000</v>
      </c>
      <c r="J19" s="953">
        <v>150000</v>
      </c>
      <c r="K19" s="953">
        <v>150000</v>
      </c>
      <c r="L19" s="953">
        <v>130000</v>
      </c>
      <c r="M19" s="953">
        <v>120000</v>
      </c>
      <c r="N19" s="953">
        <v>150000</v>
      </c>
      <c r="O19" s="953">
        <v>150000</v>
      </c>
      <c r="P19" s="953">
        <v>180000</v>
      </c>
      <c r="Q19" s="953">
        <v>160000</v>
      </c>
      <c r="R19" s="953">
        <v>180000</v>
      </c>
      <c r="S19" s="953">
        <v>180000</v>
      </c>
      <c r="T19" s="953">
        <v>130000</v>
      </c>
      <c r="U19" s="953">
        <v>150000</v>
      </c>
    </row>
    <row r="20" spans="1:21" ht="12.75">
      <c r="A20" s="954" t="s">
        <v>1176</v>
      </c>
      <c r="B20" s="954" t="s">
        <v>1159</v>
      </c>
      <c r="C20" s="953">
        <v>100000</v>
      </c>
      <c r="D20" s="953">
        <v>130000</v>
      </c>
      <c r="E20" s="953">
        <v>100000</v>
      </c>
      <c r="F20" s="953">
        <v>140000</v>
      </c>
      <c r="G20" s="953">
        <v>100000</v>
      </c>
      <c r="H20" s="953">
        <v>130000</v>
      </c>
      <c r="I20" s="953">
        <v>140000</v>
      </c>
      <c r="J20" s="953">
        <v>130000</v>
      </c>
      <c r="K20" s="953">
        <v>120000</v>
      </c>
      <c r="L20" s="953">
        <v>90000</v>
      </c>
      <c r="M20" s="953">
        <v>150000</v>
      </c>
      <c r="N20" s="953">
        <v>120000</v>
      </c>
      <c r="O20" s="953">
        <v>100000</v>
      </c>
      <c r="P20" s="953">
        <v>130000</v>
      </c>
      <c r="Q20" s="953">
        <v>140000</v>
      </c>
      <c r="R20" s="953">
        <v>160000</v>
      </c>
      <c r="S20" s="953">
        <v>150000</v>
      </c>
      <c r="T20" s="953">
        <v>100000</v>
      </c>
      <c r="U20" s="953">
        <v>100000</v>
      </c>
    </row>
    <row r="21" spans="1:21" ht="12.75">
      <c r="A21" s="954" t="s">
        <v>1177</v>
      </c>
      <c r="B21" s="954" t="s">
        <v>1159</v>
      </c>
      <c r="C21" s="953">
        <v>60000</v>
      </c>
      <c r="D21" s="953">
        <v>80000</v>
      </c>
      <c r="E21" s="953">
        <v>80000</v>
      </c>
      <c r="F21" s="953">
        <v>80000</v>
      </c>
      <c r="G21" s="953">
        <v>80000</v>
      </c>
      <c r="H21" s="953">
        <v>80000</v>
      </c>
      <c r="I21" s="953">
        <v>90000</v>
      </c>
      <c r="J21" s="953">
        <v>80000</v>
      </c>
      <c r="K21" s="953">
        <v>60000</v>
      </c>
      <c r="L21" s="953">
        <v>70000</v>
      </c>
      <c r="M21" s="953">
        <v>70000</v>
      </c>
      <c r="N21" s="953">
        <v>80000</v>
      </c>
      <c r="O21" s="953">
        <v>90000</v>
      </c>
      <c r="P21" s="953">
        <v>80000</v>
      </c>
      <c r="Q21" s="953">
        <v>80000</v>
      </c>
      <c r="R21" s="953">
        <v>100000</v>
      </c>
      <c r="S21" s="953">
        <v>100000</v>
      </c>
      <c r="T21" s="953">
        <v>60000</v>
      </c>
      <c r="U21" s="953">
        <v>70000</v>
      </c>
    </row>
    <row r="22" spans="1:21" ht="12.75">
      <c r="A22" s="954" t="s">
        <v>1178</v>
      </c>
      <c r="B22" s="954" t="s">
        <v>1159</v>
      </c>
      <c r="C22" s="953">
        <v>60000</v>
      </c>
      <c r="D22" s="953">
        <v>80000</v>
      </c>
      <c r="E22" s="953">
        <v>75000</v>
      </c>
      <c r="F22" s="953">
        <v>80000</v>
      </c>
      <c r="G22" s="953">
        <v>80000</v>
      </c>
      <c r="H22" s="953">
        <v>70000</v>
      </c>
      <c r="I22" s="953">
        <v>90000</v>
      </c>
      <c r="J22" s="953">
        <v>80000</v>
      </c>
      <c r="K22" s="953">
        <v>60000</v>
      </c>
      <c r="L22" s="953">
        <v>70000</v>
      </c>
      <c r="M22" s="953">
        <v>70000</v>
      </c>
      <c r="N22" s="953">
        <v>80000</v>
      </c>
      <c r="O22" s="953">
        <v>90000</v>
      </c>
      <c r="P22" s="953">
        <v>70000</v>
      </c>
      <c r="Q22" s="953">
        <v>80000</v>
      </c>
      <c r="R22" s="953">
        <v>100000</v>
      </c>
      <c r="S22" s="953">
        <v>100000</v>
      </c>
      <c r="T22" s="953">
        <v>60000</v>
      </c>
      <c r="U22" s="953">
        <v>70000</v>
      </c>
    </row>
    <row r="23" spans="1:21" ht="12.75">
      <c r="A23" s="954" t="s">
        <v>1179</v>
      </c>
      <c r="B23" s="954" t="s">
        <v>1159</v>
      </c>
      <c r="C23" s="953">
        <v>90000</v>
      </c>
      <c r="D23" s="953">
        <v>140000</v>
      </c>
      <c r="E23" s="953">
        <v>100000</v>
      </c>
      <c r="F23" s="953">
        <v>120000</v>
      </c>
      <c r="G23" s="953">
        <v>90000</v>
      </c>
      <c r="H23" s="953">
        <v>75000</v>
      </c>
      <c r="I23" s="953">
        <v>150000</v>
      </c>
      <c r="J23" s="953">
        <v>100000</v>
      </c>
      <c r="K23" s="953">
        <v>100000</v>
      </c>
      <c r="L23" s="953">
        <v>100000</v>
      </c>
      <c r="M23" s="953">
        <v>100000</v>
      </c>
      <c r="N23" s="953">
        <v>100000</v>
      </c>
      <c r="O23" s="953">
        <v>120000</v>
      </c>
      <c r="P23" s="953">
        <v>120000</v>
      </c>
      <c r="Q23" s="953">
        <v>100000</v>
      </c>
      <c r="R23" s="953">
        <v>160000</v>
      </c>
      <c r="S23" s="953">
        <v>150000</v>
      </c>
      <c r="T23" s="953">
        <v>100000</v>
      </c>
      <c r="U23" s="953">
        <v>120000</v>
      </c>
    </row>
    <row r="24" spans="1:21" ht="12.75">
      <c r="A24" s="954" t="s">
        <v>1180</v>
      </c>
      <c r="B24" s="954" t="s">
        <v>1159</v>
      </c>
      <c r="C24" s="953">
        <v>90000</v>
      </c>
      <c r="D24" s="953">
        <v>100000</v>
      </c>
      <c r="E24" s="953">
        <v>70000</v>
      </c>
      <c r="F24" s="953">
        <v>100000</v>
      </c>
      <c r="G24" s="953">
        <v>90000</v>
      </c>
      <c r="H24" s="953">
        <v>80000</v>
      </c>
      <c r="I24" s="953">
        <v>100000</v>
      </c>
      <c r="J24" s="953">
        <v>100000</v>
      </c>
      <c r="K24" s="953">
        <v>90000</v>
      </c>
      <c r="L24" s="953">
        <v>90000</v>
      </c>
      <c r="M24" s="953">
        <v>80000</v>
      </c>
      <c r="N24" s="953">
        <v>85000</v>
      </c>
      <c r="O24" s="953">
        <v>100000</v>
      </c>
      <c r="P24" s="953">
        <v>130000</v>
      </c>
      <c r="Q24" s="953">
        <v>80000</v>
      </c>
      <c r="R24" s="953">
        <v>110000</v>
      </c>
      <c r="S24" s="953">
        <v>150000</v>
      </c>
      <c r="T24" s="953">
        <v>90000</v>
      </c>
      <c r="U24" s="953">
        <v>120000</v>
      </c>
    </row>
    <row r="25" spans="1:21" ht="12.75">
      <c r="A25" s="954" t="s">
        <v>1181</v>
      </c>
      <c r="B25" s="954" t="s">
        <v>1159</v>
      </c>
      <c r="C25" s="953">
        <v>60000</v>
      </c>
      <c r="D25" s="953">
        <v>80000</v>
      </c>
      <c r="E25" s="953">
        <v>65000</v>
      </c>
      <c r="F25" s="953">
        <v>80000</v>
      </c>
      <c r="G25" s="953">
        <v>80000</v>
      </c>
      <c r="H25" s="953">
        <v>65000</v>
      </c>
      <c r="I25" s="953">
        <v>80000</v>
      </c>
      <c r="J25" s="953">
        <v>90000</v>
      </c>
      <c r="K25" s="953">
        <v>60000</v>
      </c>
      <c r="L25" s="953">
        <v>70000</v>
      </c>
      <c r="M25" s="953">
        <v>80000</v>
      </c>
      <c r="N25" s="953">
        <v>80000</v>
      </c>
      <c r="O25" s="953">
        <v>90000</v>
      </c>
      <c r="P25" s="953">
        <v>90000</v>
      </c>
      <c r="Q25" s="953">
        <v>70000</v>
      </c>
      <c r="R25" s="953">
        <v>100000</v>
      </c>
      <c r="S25" s="953">
        <v>120000</v>
      </c>
      <c r="T25" s="953">
        <v>80000</v>
      </c>
      <c r="U25" s="953">
        <v>80000</v>
      </c>
    </row>
    <row r="26" spans="1:21" ht="12.75">
      <c r="A26" s="954" t="s">
        <v>1182</v>
      </c>
      <c r="B26" s="954" t="s">
        <v>1159</v>
      </c>
      <c r="C26" s="953">
        <v>40000</v>
      </c>
      <c r="D26" s="953">
        <v>40000</v>
      </c>
      <c r="E26" s="953">
        <v>40000</v>
      </c>
      <c r="F26" s="953">
        <v>40000</v>
      </c>
      <c r="G26" s="953">
        <v>45000</v>
      </c>
      <c r="H26" s="953">
        <v>40000</v>
      </c>
      <c r="I26" s="953">
        <v>60000</v>
      </c>
      <c r="J26" s="953">
        <v>50000</v>
      </c>
      <c r="K26" s="953">
        <v>40000</v>
      </c>
      <c r="L26" s="953">
        <v>45000</v>
      </c>
      <c r="M26" s="953">
        <v>40000</v>
      </c>
      <c r="N26" s="953">
        <v>50000</v>
      </c>
      <c r="O26" s="953">
        <v>50000</v>
      </c>
      <c r="P26" s="953">
        <v>60000</v>
      </c>
      <c r="Q26" s="953">
        <v>50000</v>
      </c>
      <c r="R26" s="953">
        <v>50000</v>
      </c>
      <c r="S26" s="953">
        <v>60000</v>
      </c>
      <c r="T26" s="953">
        <v>50000</v>
      </c>
      <c r="U26" s="953">
        <v>40000</v>
      </c>
    </row>
    <row r="27" spans="1:21" ht="12.75">
      <c r="A27" s="954" t="s">
        <v>1183</v>
      </c>
      <c r="B27" s="954" t="s">
        <v>1159</v>
      </c>
      <c r="C27" s="953">
        <v>40000</v>
      </c>
      <c r="D27" s="953">
        <v>40000</v>
      </c>
      <c r="E27" s="953">
        <v>40000</v>
      </c>
      <c r="F27" s="953">
        <v>40000</v>
      </c>
      <c r="G27" s="953">
        <v>45000</v>
      </c>
      <c r="H27" s="953">
        <v>40000</v>
      </c>
      <c r="I27" s="953">
        <v>60000</v>
      </c>
      <c r="J27" s="953">
        <v>50000</v>
      </c>
      <c r="K27" s="953">
        <v>40000</v>
      </c>
      <c r="L27" s="953">
        <v>40000</v>
      </c>
      <c r="M27" s="953">
        <v>40000</v>
      </c>
      <c r="N27" s="953">
        <v>50000</v>
      </c>
      <c r="O27" s="953">
        <v>50000</v>
      </c>
      <c r="P27" s="953">
        <v>60000</v>
      </c>
      <c r="Q27" s="953">
        <v>50000</v>
      </c>
      <c r="R27" s="953">
        <v>50000</v>
      </c>
      <c r="S27" s="953">
        <v>60000</v>
      </c>
      <c r="T27" s="953">
        <v>50000</v>
      </c>
      <c r="U27" s="953">
        <v>40000</v>
      </c>
    </row>
    <row r="28" spans="1:21" ht="12.75">
      <c r="A28" s="954" t="s">
        <v>1184</v>
      </c>
      <c r="B28" s="954" t="s">
        <v>1159</v>
      </c>
      <c r="C28" s="952"/>
      <c r="D28" s="952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952"/>
      <c r="P28" s="952"/>
      <c r="Q28" s="952"/>
      <c r="R28" s="952"/>
      <c r="S28" s="953">
        <v>400000</v>
      </c>
      <c r="T28" s="953">
        <v>400000</v>
      </c>
      <c r="U28" s="952"/>
    </row>
    <row r="29" spans="1:21" ht="12.75">
      <c r="A29" s="954" t="s">
        <v>1185</v>
      </c>
      <c r="B29" s="954" t="s">
        <v>1159</v>
      </c>
      <c r="C29" s="952"/>
      <c r="D29" s="952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3">
        <v>350000</v>
      </c>
      <c r="T29" s="953">
        <v>350000</v>
      </c>
      <c r="U29" s="952"/>
    </row>
    <row r="30" spans="1:21" ht="12.75">
      <c r="A30" s="954" t="s">
        <v>1186</v>
      </c>
      <c r="B30" s="954" t="s">
        <v>1159</v>
      </c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3">
        <v>70000</v>
      </c>
      <c r="T30" s="953">
        <v>65000</v>
      </c>
      <c r="U30" s="952"/>
    </row>
    <row r="31" spans="1:21" ht="12.75">
      <c r="A31" s="954" t="s">
        <v>1187</v>
      </c>
      <c r="B31" s="954" t="s">
        <v>1159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3">
        <v>40000</v>
      </c>
      <c r="U31" s="952"/>
    </row>
    <row r="32" spans="1:21" ht="12.75">
      <c r="A32" s="954" t="s">
        <v>1188</v>
      </c>
      <c r="B32" s="954" t="s">
        <v>165</v>
      </c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3"/>
      <c r="S32" s="952"/>
      <c r="T32" s="952"/>
      <c r="U32" s="952"/>
    </row>
    <row r="33" spans="1:21" ht="12.75">
      <c r="A33" s="954" t="s">
        <v>1189</v>
      </c>
      <c r="B33" s="954" t="s">
        <v>165</v>
      </c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3"/>
      <c r="S33" s="952"/>
      <c r="T33" s="952"/>
      <c r="U33" s="952"/>
    </row>
    <row r="34" spans="1:21" ht="12.75">
      <c r="A34" s="954" t="s">
        <v>1190</v>
      </c>
      <c r="B34" s="954" t="s">
        <v>1191</v>
      </c>
      <c r="C34" s="952"/>
      <c r="D34" s="952"/>
      <c r="E34" s="952"/>
      <c r="F34" s="952"/>
      <c r="G34" s="952"/>
      <c r="H34" s="952"/>
      <c r="I34" s="952"/>
      <c r="J34" s="952"/>
      <c r="K34" s="952"/>
      <c r="L34" s="952">
        <v>6000</v>
      </c>
      <c r="M34" s="952"/>
      <c r="N34" s="952"/>
      <c r="O34" s="952"/>
      <c r="P34" s="952"/>
      <c r="Q34" s="952"/>
      <c r="R34" s="953">
        <v>4300</v>
      </c>
      <c r="S34" s="952"/>
      <c r="T34" s="952">
        <v>6000</v>
      </c>
      <c r="U34" s="952">
        <v>7000</v>
      </c>
    </row>
    <row r="35" spans="1:21" ht="12.75">
      <c r="A35" s="955" t="s">
        <v>1192</v>
      </c>
      <c r="B35" s="955" t="s">
        <v>165</v>
      </c>
      <c r="C35" s="956"/>
      <c r="D35" s="956"/>
      <c r="E35" s="956"/>
      <c r="F35" s="956"/>
      <c r="G35" s="956"/>
      <c r="H35" s="956"/>
      <c r="I35" s="956"/>
      <c r="J35" s="956"/>
      <c r="K35" s="956"/>
      <c r="L35" s="957">
        <v>100000</v>
      </c>
      <c r="M35" s="956"/>
      <c r="N35" s="956"/>
      <c r="O35" s="956"/>
      <c r="P35" s="956"/>
      <c r="Q35" s="956"/>
      <c r="R35" s="957">
        <v>80000</v>
      </c>
      <c r="S35" s="956"/>
      <c r="T35" s="956"/>
      <c r="U35" s="956"/>
    </row>
    <row r="36" spans="1:21" ht="12.75">
      <c r="A36" s="958" t="s">
        <v>1193</v>
      </c>
      <c r="B36" s="958" t="s">
        <v>1194</v>
      </c>
      <c r="C36" s="959">
        <v>18000</v>
      </c>
      <c r="D36" s="959">
        <v>10000</v>
      </c>
      <c r="E36" s="959">
        <v>20000</v>
      </c>
      <c r="F36" s="959">
        <v>27500</v>
      </c>
      <c r="G36" s="959">
        <v>15000</v>
      </c>
      <c r="H36" s="959">
        <v>15000</v>
      </c>
      <c r="I36" s="959">
        <v>15000</v>
      </c>
      <c r="J36" s="959">
        <v>25000</v>
      </c>
      <c r="K36" s="959">
        <v>22700</v>
      </c>
      <c r="L36" s="959">
        <v>25000</v>
      </c>
      <c r="M36" s="959">
        <v>43700</v>
      </c>
      <c r="N36" s="959">
        <v>62500</v>
      </c>
      <c r="O36" s="959">
        <v>52000</v>
      </c>
      <c r="P36" s="959">
        <v>22500</v>
      </c>
      <c r="Q36" s="959">
        <v>31250</v>
      </c>
      <c r="R36" s="959">
        <v>16000</v>
      </c>
      <c r="S36" s="959">
        <v>25000</v>
      </c>
      <c r="T36" s="959">
        <v>35000</v>
      </c>
      <c r="U36" s="959">
        <v>21000</v>
      </c>
    </row>
    <row r="37" spans="2:21" ht="20.25" customHeight="1">
      <c r="B37" s="960"/>
      <c r="C37" s="961"/>
      <c r="D37" s="962"/>
      <c r="E37" s="961"/>
      <c r="F37" s="961"/>
      <c r="G37" s="962"/>
      <c r="H37" s="961"/>
      <c r="I37" s="962"/>
      <c r="J37" s="961"/>
      <c r="K37" s="961"/>
      <c r="L37" s="961"/>
      <c r="M37" s="961"/>
      <c r="N37" s="961"/>
      <c r="O37" s="961"/>
      <c r="P37" s="961"/>
      <c r="Q37" s="962"/>
      <c r="R37" s="961"/>
      <c r="S37" s="962"/>
      <c r="T37" s="961"/>
      <c r="U37" s="96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R36" sqref="R36"/>
    </sheetView>
  </sheetViews>
  <sheetFormatPr defaultColWidth="9.00390625" defaultRowHeight="12.75"/>
  <cols>
    <col min="1" max="1" width="20.00390625" style="192" customWidth="1"/>
    <col min="2" max="2" width="15.875" style="192" customWidth="1"/>
    <col min="3" max="4" width="8.00390625" style="192" customWidth="1"/>
    <col min="5" max="11" width="7.00390625" style="192" customWidth="1"/>
    <col min="12" max="12" width="8.25390625" style="192" customWidth="1"/>
    <col min="13" max="13" width="7.875" style="192" customWidth="1"/>
    <col min="14" max="14" width="7.75390625" style="192" customWidth="1"/>
    <col min="15" max="15" width="8.00390625" style="192" customWidth="1"/>
    <col min="16" max="16" width="7.25390625" style="192" customWidth="1"/>
    <col min="17" max="16384" width="9.125" style="192" customWidth="1"/>
  </cols>
  <sheetData>
    <row r="1" spans="1:14" ht="11.25">
      <c r="A1" s="49"/>
      <c r="B1" s="49"/>
      <c r="C1" s="92" t="s">
        <v>1195</v>
      </c>
      <c r="D1" s="92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 customHeight="1">
      <c r="A2" s="49"/>
      <c r="B2" s="49"/>
      <c r="C2" s="92" t="s">
        <v>1196</v>
      </c>
      <c r="D2" s="92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6" customHeight="1">
      <c r="A3" s="963"/>
      <c r="B3" s="49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4"/>
      <c r="N3" s="963"/>
    </row>
    <row r="4" spans="1:17" ht="25.5" customHeight="1">
      <c r="A4" s="144" t="s">
        <v>1197</v>
      </c>
      <c r="B4" s="383"/>
      <c r="C4" s="164" t="s">
        <v>1153</v>
      </c>
      <c r="D4" s="164">
        <v>2009.02</v>
      </c>
      <c r="E4" s="965">
        <v>2010.02</v>
      </c>
      <c r="F4" s="965">
        <v>2011.02</v>
      </c>
      <c r="G4" s="965">
        <v>2012.02</v>
      </c>
      <c r="H4" s="965">
        <v>2013.02</v>
      </c>
      <c r="I4" s="965">
        <v>2014.02</v>
      </c>
      <c r="J4" s="965">
        <v>2015.02</v>
      </c>
      <c r="K4" s="965"/>
      <c r="L4" s="965"/>
      <c r="M4" s="966"/>
      <c r="N4" s="967"/>
      <c r="O4" s="966"/>
      <c r="P4" s="968"/>
      <c r="Q4" s="212"/>
    </row>
    <row r="5" spans="1:14" ht="11.25" customHeight="1">
      <c r="A5" s="52" t="s">
        <v>1198</v>
      </c>
      <c r="B5" s="969"/>
      <c r="C5" s="52"/>
      <c r="D5" s="52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6" ht="11.25" customHeight="1">
      <c r="A6" s="52" t="s">
        <v>1199</v>
      </c>
      <c r="B6" s="52" t="s">
        <v>1200</v>
      </c>
      <c r="C6" s="190" t="s">
        <v>1201</v>
      </c>
      <c r="D6" s="190">
        <v>880</v>
      </c>
      <c r="E6" s="190">
        <v>600</v>
      </c>
      <c r="F6" s="190">
        <v>690</v>
      </c>
      <c r="G6" s="190">
        <v>690</v>
      </c>
      <c r="H6" s="190">
        <v>760</v>
      </c>
      <c r="I6" s="190">
        <v>850</v>
      </c>
      <c r="J6" s="190">
        <v>1200</v>
      </c>
      <c r="K6" s="970">
        <f>J6/D6*100</f>
        <v>136.36363636363635</v>
      </c>
      <c r="L6" s="970">
        <f>J6/E6*100</f>
        <v>200</v>
      </c>
      <c r="M6" s="970">
        <f>J6/F6*100</f>
        <v>173.91304347826087</v>
      </c>
      <c r="N6" s="970">
        <f>J6/G6*100</f>
        <v>173.91304347826087</v>
      </c>
      <c r="O6" s="970">
        <f>J6/H6*100</f>
        <v>157.89473684210526</v>
      </c>
      <c r="P6" s="970">
        <f>J6/I6*100</f>
        <v>141.1764705882353</v>
      </c>
    </row>
    <row r="7" spans="1:16" ht="11.25" customHeight="1">
      <c r="A7" s="52" t="s">
        <v>1202</v>
      </c>
      <c r="B7" s="52" t="s">
        <v>1203</v>
      </c>
      <c r="C7" s="190" t="s">
        <v>1201</v>
      </c>
      <c r="D7" s="190">
        <v>780</v>
      </c>
      <c r="E7" s="190">
        <v>460</v>
      </c>
      <c r="F7" s="190">
        <v>500</v>
      </c>
      <c r="G7" s="190">
        <v>500</v>
      </c>
      <c r="H7" s="190">
        <v>590</v>
      </c>
      <c r="I7" s="190">
        <v>620</v>
      </c>
      <c r="J7" s="190">
        <v>900</v>
      </c>
      <c r="K7" s="970">
        <f aca="true" t="shared" si="0" ref="K7:K46">J7/D7*100</f>
        <v>115.38461538461537</v>
      </c>
      <c r="L7" s="970">
        <f aca="true" t="shared" si="1" ref="L7:L46">J7/E7*100</f>
        <v>195.65217391304347</v>
      </c>
      <c r="M7" s="970">
        <f aca="true" t="shared" si="2" ref="M7:M47">J7/F7*100</f>
        <v>180</v>
      </c>
      <c r="N7" s="970">
        <f aca="true" t="shared" si="3" ref="N7:N47">J7/G7*100</f>
        <v>180</v>
      </c>
      <c r="O7" s="970">
        <f aca="true" t="shared" si="4" ref="O7:O47">J7/H7*100</f>
        <v>152.54237288135593</v>
      </c>
      <c r="P7" s="970">
        <f aca="true" t="shared" si="5" ref="P7:P46">J7/I7*100</f>
        <v>145.16129032258064</v>
      </c>
    </row>
    <row r="8" spans="1:16" ht="11.25" customHeight="1">
      <c r="A8" s="52" t="s">
        <v>1204</v>
      </c>
      <c r="B8" s="52" t="s">
        <v>1205</v>
      </c>
      <c r="C8" s="190" t="s">
        <v>1201</v>
      </c>
      <c r="D8" s="190">
        <v>1400</v>
      </c>
      <c r="E8" s="190">
        <v>1500</v>
      </c>
      <c r="F8" s="190">
        <v>1500</v>
      </c>
      <c r="G8" s="190">
        <v>1500</v>
      </c>
      <c r="H8" s="190">
        <v>2200</v>
      </c>
      <c r="I8" s="190">
        <v>2450</v>
      </c>
      <c r="J8" s="190">
        <v>2450</v>
      </c>
      <c r="K8" s="970">
        <f t="shared" si="0"/>
        <v>175</v>
      </c>
      <c r="L8" s="970">
        <f t="shared" si="1"/>
        <v>163.33333333333334</v>
      </c>
      <c r="M8" s="970">
        <f t="shared" si="2"/>
        <v>163.33333333333334</v>
      </c>
      <c r="N8" s="970">
        <f t="shared" si="3"/>
        <v>163.33333333333334</v>
      </c>
      <c r="O8" s="970">
        <f t="shared" si="4"/>
        <v>111.36363636363636</v>
      </c>
      <c r="P8" s="970">
        <f t="shared" si="5"/>
        <v>100</v>
      </c>
    </row>
    <row r="9" spans="1:16" ht="11.25" customHeight="1">
      <c r="A9" s="52" t="s">
        <v>1206</v>
      </c>
      <c r="B9" s="52" t="s">
        <v>536</v>
      </c>
      <c r="C9" s="190" t="s">
        <v>172</v>
      </c>
      <c r="D9" s="190">
        <v>550</v>
      </c>
      <c r="E9" s="190">
        <v>500</v>
      </c>
      <c r="F9" s="190">
        <v>550</v>
      </c>
      <c r="G9" s="190">
        <v>600</v>
      </c>
      <c r="H9" s="190">
        <v>600</v>
      </c>
      <c r="I9" s="190">
        <v>800</v>
      </c>
      <c r="J9" s="190">
        <v>900</v>
      </c>
      <c r="K9" s="970">
        <f t="shared" si="0"/>
        <v>163.63636363636365</v>
      </c>
      <c r="L9" s="970">
        <f t="shared" si="1"/>
        <v>180</v>
      </c>
      <c r="M9" s="970">
        <f t="shared" si="2"/>
        <v>163.63636363636365</v>
      </c>
      <c r="N9" s="970">
        <f t="shared" si="3"/>
        <v>150</v>
      </c>
      <c r="O9" s="970">
        <f t="shared" si="4"/>
        <v>150</v>
      </c>
      <c r="P9" s="970">
        <f t="shared" si="5"/>
        <v>112.5</v>
      </c>
    </row>
    <row r="10" spans="1:16" ht="11.25" customHeight="1">
      <c r="A10" s="52" t="s">
        <v>1207</v>
      </c>
      <c r="B10" s="52" t="s">
        <v>1208</v>
      </c>
      <c r="C10" s="190" t="s">
        <v>1209</v>
      </c>
      <c r="D10" s="190">
        <v>220</v>
      </c>
      <c r="E10" s="190">
        <v>300</v>
      </c>
      <c r="F10" s="190">
        <v>320</v>
      </c>
      <c r="G10" s="190">
        <v>320</v>
      </c>
      <c r="H10" s="190">
        <v>350</v>
      </c>
      <c r="I10" s="190">
        <v>350</v>
      </c>
      <c r="J10" s="190">
        <v>350</v>
      </c>
      <c r="K10" s="970">
        <f t="shared" si="0"/>
        <v>159.0909090909091</v>
      </c>
      <c r="L10" s="970">
        <f t="shared" si="1"/>
        <v>116.66666666666667</v>
      </c>
      <c r="M10" s="970">
        <f t="shared" si="2"/>
        <v>109.375</v>
      </c>
      <c r="N10" s="970">
        <f t="shared" si="3"/>
        <v>109.375</v>
      </c>
      <c r="O10" s="970">
        <f t="shared" si="4"/>
        <v>100</v>
      </c>
      <c r="P10" s="970">
        <f t="shared" si="5"/>
        <v>100</v>
      </c>
    </row>
    <row r="11" spans="1:16" ht="11.25" customHeight="1">
      <c r="A11" s="52" t="s">
        <v>1210</v>
      </c>
      <c r="B11" s="52" t="s">
        <v>1211</v>
      </c>
      <c r="C11" s="190" t="s">
        <v>172</v>
      </c>
      <c r="D11" s="190">
        <v>120</v>
      </c>
      <c r="E11" s="190">
        <v>180</v>
      </c>
      <c r="F11" s="190">
        <v>230</v>
      </c>
      <c r="G11" s="190">
        <v>300</v>
      </c>
      <c r="H11" s="190">
        <v>300</v>
      </c>
      <c r="I11" s="190">
        <v>320</v>
      </c>
      <c r="J11" s="190">
        <v>320</v>
      </c>
      <c r="K11" s="970">
        <f t="shared" si="0"/>
        <v>266.66666666666663</v>
      </c>
      <c r="L11" s="970">
        <f t="shared" si="1"/>
        <v>177.77777777777777</v>
      </c>
      <c r="M11" s="970">
        <f t="shared" si="2"/>
        <v>139.1304347826087</v>
      </c>
      <c r="N11" s="970">
        <f t="shared" si="3"/>
        <v>106.66666666666667</v>
      </c>
      <c r="O11" s="970">
        <f t="shared" si="4"/>
        <v>106.66666666666667</v>
      </c>
      <c r="P11" s="970">
        <f t="shared" si="5"/>
        <v>100</v>
      </c>
    </row>
    <row r="12" spans="1:16" ht="11.25" customHeight="1">
      <c r="A12" s="52" t="s">
        <v>1212</v>
      </c>
      <c r="B12" s="52" t="s">
        <v>1213</v>
      </c>
      <c r="C12" s="190" t="s">
        <v>1201</v>
      </c>
      <c r="D12" s="190">
        <v>1000</v>
      </c>
      <c r="E12" s="190">
        <v>1400</v>
      </c>
      <c r="F12" s="190">
        <v>1800</v>
      </c>
      <c r="G12" s="190">
        <v>1800</v>
      </c>
      <c r="H12" s="190">
        <v>1750</v>
      </c>
      <c r="I12" s="190">
        <v>2200</v>
      </c>
      <c r="J12" s="190">
        <v>2450</v>
      </c>
      <c r="K12" s="970">
        <f t="shared" si="0"/>
        <v>245.00000000000003</v>
      </c>
      <c r="L12" s="970">
        <f t="shared" si="1"/>
        <v>175</v>
      </c>
      <c r="M12" s="970">
        <f t="shared" si="2"/>
        <v>136.11111111111111</v>
      </c>
      <c r="N12" s="970">
        <f t="shared" si="3"/>
        <v>136.11111111111111</v>
      </c>
      <c r="O12" s="970">
        <f t="shared" si="4"/>
        <v>140</v>
      </c>
      <c r="P12" s="970">
        <f t="shared" si="5"/>
        <v>111.36363636363636</v>
      </c>
    </row>
    <row r="13" spans="1:16" ht="11.25" customHeight="1">
      <c r="A13" s="52" t="s">
        <v>1214</v>
      </c>
      <c r="B13" s="52" t="s">
        <v>1215</v>
      </c>
      <c r="C13" s="190" t="s">
        <v>1201</v>
      </c>
      <c r="D13" s="190">
        <v>1000</v>
      </c>
      <c r="E13" s="190">
        <v>1300</v>
      </c>
      <c r="F13" s="190">
        <v>1700</v>
      </c>
      <c r="G13" s="190">
        <v>1700</v>
      </c>
      <c r="H13" s="190">
        <v>1650</v>
      </c>
      <c r="I13" s="190">
        <v>1800</v>
      </c>
      <c r="J13" s="190">
        <v>1800</v>
      </c>
      <c r="K13" s="970">
        <f t="shared" si="0"/>
        <v>180</v>
      </c>
      <c r="L13" s="970">
        <f t="shared" si="1"/>
        <v>138.46153846153845</v>
      </c>
      <c r="M13" s="970">
        <f t="shared" si="2"/>
        <v>105.88235294117648</v>
      </c>
      <c r="N13" s="970">
        <f t="shared" si="3"/>
        <v>105.88235294117648</v>
      </c>
      <c r="O13" s="970">
        <f t="shared" si="4"/>
        <v>109.09090909090908</v>
      </c>
      <c r="P13" s="970">
        <f t="shared" si="5"/>
        <v>100</v>
      </c>
    </row>
    <row r="14" spans="1:16" ht="11.25" customHeight="1">
      <c r="A14" s="52" t="s">
        <v>1216</v>
      </c>
      <c r="B14" s="52" t="s">
        <v>1217</v>
      </c>
      <c r="C14" s="190" t="s">
        <v>1201</v>
      </c>
      <c r="D14" s="190">
        <v>2500</v>
      </c>
      <c r="E14" s="190">
        <v>2800</v>
      </c>
      <c r="F14" s="190">
        <v>4200</v>
      </c>
      <c r="G14" s="190">
        <v>5800</v>
      </c>
      <c r="H14" s="190">
        <v>6800</v>
      </c>
      <c r="I14" s="190">
        <v>8800</v>
      </c>
      <c r="J14" s="190">
        <v>7000</v>
      </c>
      <c r="K14" s="970">
        <f t="shared" si="0"/>
        <v>280</v>
      </c>
      <c r="L14" s="970">
        <f t="shared" si="1"/>
        <v>250</v>
      </c>
      <c r="M14" s="970">
        <f t="shared" si="2"/>
        <v>166.66666666666669</v>
      </c>
      <c r="N14" s="970">
        <f t="shared" si="3"/>
        <v>120.6896551724138</v>
      </c>
      <c r="O14" s="970">
        <f t="shared" si="4"/>
        <v>102.94117647058823</v>
      </c>
      <c r="P14" s="970">
        <f t="shared" si="5"/>
        <v>79.54545454545455</v>
      </c>
    </row>
    <row r="15" spans="1:16" ht="11.25" customHeight="1">
      <c r="A15" s="52" t="s">
        <v>1218</v>
      </c>
      <c r="B15" s="52" t="s">
        <v>1219</v>
      </c>
      <c r="C15" s="190" t="s">
        <v>1201</v>
      </c>
      <c r="D15" s="190">
        <v>2300</v>
      </c>
      <c r="E15" s="190">
        <v>2500</v>
      </c>
      <c r="F15" s="190">
        <v>3500</v>
      </c>
      <c r="G15" s="190">
        <v>5000</v>
      </c>
      <c r="H15" s="190">
        <v>6300</v>
      </c>
      <c r="I15" s="190">
        <v>8500</v>
      </c>
      <c r="J15" s="190">
        <v>6500</v>
      </c>
      <c r="K15" s="970">
        <f t="shared" si="0"/>
        <v>282.60869565217394</v>
      </c>
      <c r="L15" s="970">
        <f t="shared" si="1"/>
        <v>260</v>
      </c>
      <c r="M15" s="970">
        <f t="shared" si="2"/>
        <v>185.71428571428572</v>
      </c>
      <c r="N15" s="970">
        <f t="shared" si="3"/>
        <v>130</v>
      </c>
      <c r="O15" s="970">
        <f t="shared" si="4"/>
        <v>103.17460317460319</v>
      </c>
      <c r="P15" s="970">
        <f t="shared" si="5"/>
        <v>76.47058823529412</v>
      </c>
    </row>
    <row r="16" spans="1:16" ht="11.25" customHeight="1">
      <c r="A16" s="52" t="s">
        <v>1220</v>
      </c>
      <c r="B16" s="52" t="s">
        <v>1221</v>
      </c>
      <c r="C16" s="190" t="s">
        <v>1201</v>
      </c>
      <c r="D16" s="190">
        <v>2000</v>
      </c>
      <c r="E16" s="190">
        <v>1600</v>
      </c>
      <c r="F16" s="190">
        <v>3300</v>
      </c>
      <c r="G16" s="190">
        <v>4600</v>
      </c>
      <c r="H16" s="190">
        <v>5500</v>
      </c>
      <c r="I16" s="190">
        <v>6800</v>
      </c>
      <c r="J16" s="190">
        <v>5500</v>
      </c>
      <c r="K16" s="970">
        <f t="shared" si="0"/>
        <v>275</v>
      </c>
      <c r="L16" s="970">
        <f t="shared" si="1"/>
        <v>343.75</v>
      </c>
      <c r="M16" s="970">
        <f t="shared" si="2"/>
        <v>166.66666666666669</v>
      </c>
      <c r="N16" s="970">
        <f t="shared" si="3"/>
        <v>119.56521739130434</v>
      </c>
      <c r="O16" s="970">
        <f t="shared" si="4"/>
        <v>100</v>
      </c>
      <c r="P16" s="970">
        <f t="shared" si="5"/>
        <v>80.88235294117648</v>
      </c>
    </row>
    <row r="17" spans="1:16" ht="11.25" customHeight="1">
      <c r="A17" s="52" t="s">
        <v>1222</v>
      </c>
      <c r="B17" s="52" t="s">
        <v>1223</v>
      </c>
      <c r="C17" s="190" t="s">
        <v>1201</v>
      </c>
      <c r="D17" s="190">
        <v>2000</v>
      </c>
      <c r="E17" s="190">
        <v>2100</v>
      </c>
      <c r="F17" s="190">
        <v>3300</v>
      </c>
      <c r="G17" s="190">
        <v>4600</v>
      </c>
      <c r="H17" s="190">
        <v>5300</v>
      </c>
      <c r="I17" s="190">
        <v>6800</v>
      </c>
      <c r="J17" s="190">
        <v>5500</v>
      </c>
      <c r="K17" s="970">
        <f t="shared" si="0"/>
        <v>275</v>
      </c>
      <c r="L17" s="970">
        <f t="shared" si="1"/>
        <v>261.9047619047619</v>
      </c>
      <c r="M17" s="970">
        <f t="shared" si="2"/>
        <v>166.66666666666669</v>
      </c>
      <c r="N17" s="970">
        <f t="shared" si="3"/>
        <v>119.56521739130434</v>
      </c>
      <c r="O17" s="970">
        <f t="shared" si="4"/>
        <v>103.77358490566037</v>
      </c>
      <c r="P17" s="970">
        <f t="shared" si="5"/>
        <v>80.88235294117648</v>
      </c>
    </row>
    <row r="18" spans="1:16" ht="11.25" customHeight="1">
      <c r="A18" s="52" t="s">
        <v>1224</v>
      </c>
      <c r="B18" s="52" t="s">
        <v>1225</v>
      </c>
      <c r="C18" s="190" t="s">
        <v>1201</v>
      </c>
      <c r="D18" s="190">
        <v>3500</v>
      </c>
      <c r="E18" s="190">
        <v>3800</v>
      </c>
      <c r="F18" s="190">
        <v>5000</v>
      </c>
      <c r="G18" s="190">
        <v>5800</v>
      </c>
      <c r="H18" s="190">
        <v>5900</v>
      </c>
      <c r="I18" s="190">
        <v>7000</v>
      </c>
      <c r="J18" s="190">
        <v>7800</v>
      </c>
      <c r="K18" s="970">
        <f t="shared" si="0"/>
        <v>222.85714285714286</v>
      </c>
      <c r="L18" s="970">
        <f t="shared" si="1"/>
        <v>205.26315789473685</v>
      </c>
      <c r="M18" s="970">
        <f t="shared" si="2"/>
        <v>156</v>
      </c>
      <c r="N18" s="970">
        <f t="shared" si="3"/>
        <v>134.48275862068965</v>
      </c>
      <c r="O18" s="970">
        <f t="shared" si="4"/>
        <v>132.20338983050848</v>
      </c>
      <c r="P18" s="970">
        <f t="shared" si="5"/>
        <v>111.42857142857143</v>
      </c>
    </row>
    <row r="19" spans="1:16" ht="11.25" customHeight="1">
      <c r="A19" s="52" t="s">
        <v>1226</v>
      </c>
      <c r="B19" s="52" t="s">
        <v>1227</v>
      </c>
      <c r="C19" s="190" t="s">
        <v>1201</v>
      </c>
      <c r="D19" s="190">
        <v>1200</v>
      </c>
      <c r="E19" s="190">
        <v>1100</v>
      </c>
      <c r="F19" s="190">
        <v>1300</v>
      </c>
      <c r="G19" s="190">
        <v>1200</v>
      </c>
      <c r="H19" s="190">
        <v>1100</v>
      </c>
      <c r="I19" s="190">
        <v>1000</v>
      </c>
      <c r="J19" s="190">
        <v>1200</v>
      </c>
      <c r="K19" s="970">
        <f t="shared" si="0"/>
        <v>100</v>
      </c>
      <c r="L19" s="970">
        <f t="shared" si="1"/>
        <v>109.09090909090908</v>
      </c>
      <c r="M19" s="970">
        <f t="shared" si="2"/>
        <v>92.3076923076923</v>
      </c>
      <c r="N19" s="970">
        <f t="shared" si="3"/>
        <v>100</v>
      </c>
      <c r="O19" s="970">
        <f t="shared" si="4"/>
        <v>109.09090909090908</v>
      </c>
      <c r="P19" s="970">
        <f t="shared" si="5"/>
        <v>120</v>
      </c>
    </row>
    <row r="20" spans="1:16" ht="11.25" customHeight="1">
      <c r="A20" s="52" t="s">
        <v>1228</v>
      </c>
      <c r="B20" s="52" t="s">
        <v>1229</v>
      </c>
      <c r="C20" s="190" t="s">
        <v>1201</v>
      </c>
      <c r="D20" s="190">
        <v>4500</v>
      </c>
      <c r="E20" s="190">
        <v>5000</v>
      </c>
      <c r="F20" s="190">
        <v>8000</v>
      </c>
      <c r="G20" s="190">
        <v>8000</v>
      </c>
      <c r="H20" s="190">
        <v>7900</v>
      </c>
      <c r="I20" s="190">
        <v>7900</v>
      </c>
      <c r="J20" s="190">
        <v>8000</v>
      </c>
      <c r="K20" s="970">
        <f t="shared" si="0"/>
        <v>177.77777777777777</v>
      </c>
      <c r="L20" s="970">
        <f t="shared" si="1"/>
        <v>160</v>
      </c>
      <c r="M20" s="970">
        <f t="shared" si="2"/>
        <v>100</v>
      </c>
      <c r="N20" s="970">
        <f t="shared" si="3"/>
        <v>100</v>
      </c>
      <c r="O20" s="970">
        <f t="shared" si="4"/>
        <v>101.26582278481013</v>
      </c>
      <c r="P20" s="970">
        <f t="shared" si="5"/>
        <v>101.26582278481013</v>
      </c>
    </row>
    <row r="21" spans="1:16" ht="11.25" customHeight="1">
      <c r="A21" s="52" t="s">
        <v>1230</v>
      </c>
      <c r="B21" s="52" t="s">
        <v>1231</v>
      </c>
      <c r="C21" s="190" t="s">
        <v>1232</v>
      </c>
      <c r="D21" s="190">
        <v>1100</v>
      </c>
      <c r="E21" s="190">
        <v>1700</v>
      </c>
      <c r="F21" s="190">
        <v>1600</v>
      </c>
      <c r="G21" s="190">
        <v>1500</v>
      </c>
      <c r="H21" s="190">
        <v>1800</v>
      </c>
      <c r="I21" s="190">
        <v>1800</v>
      </c>
      <c r="J21" s="190">
        <v>2000</v>
      </c>
      <c r="K21" s="970">
        <f t="shared" si="0"/>
        <v>181.8181818181818</v>
      </c>
      <c r="L21" s="970">
        <f t="shared" si="1"/>
        <v>117.64705882352942</v>
      </c>
      <c r="M21" s="970">
        <f t="shared" si="2"/>
        <v>125</v>
      </c>
      <c r="N21" s="970">
        <f t="shared" si="3"/>
        <v>133.33333333333331</v>
      </c>
      <c r="O21" s="970">
        <f t="shared" si="4"/>
        <v>111.11111111111111</v>
      </c>
      <c r="P21" s="970">
        <f t="shared" si="5"/>
        <v>111.11111111111111</v>
      </c>
    </row>
    <row r="22" spans="1:16" ht="11.25" customHeight="1">
      <c r="A22" s="52" t="s">
        <v>1233</v>
      </c>
      <c r="B22" s="52" t="s">
        <v>1234</v>
      </c>
      <c r="C22" s="190" t="s">
        <v>1201</v>
      </c>
      <c r="D22" s="190">
        <v>2800</v>
      </c>
      <c r="E22" s="190">
        <v>3000</v>
      </c>
      <c r="F22" s="190">
        <v>3500</v>
      </c>
      <c r="G22" s="190">
        <v>4000</v>
      </c>
      <c r="H22" s="190">
        <v>4300</v>
      </c>
      <c r="I22" s="190">
        <v>4500</v>
      </c>
      <c r="J22" s="190">
        <v>4500</v>
      </c>
      <c r="K22" s="970">
        <f t="shared" si="0"/>
        <v>160.71428571428572</v>
      </c>
      <c r="L22" s="970">
        <f t="shared" si="1"/>
        <v>150</v>
      </c>
      <c r="M22" s="970">
        <f t="shared" si="2"/>
        <v>128.57142857142858</v>
      </c>
      <c r="N22" s="970">
        <f t="shared" si="3"/>
        <v>112.5</v>
      </c>
      <c r="O22" s="970">
        <f t="shared" si="4"/>
        <v>104.65116279069768</v>
      </c>
      <c r="P22" s="970">
        <f t="shared" si="5"/>
        <v>100</v>
      </c>
    </row>
    <row r="23" spans="1:16" ht="11.25" customHeight="1">
      <c r="A23" s="52" t="s">
        <v>1235</v>
      </c>
      <c r="B23" s="52" t="s">
        <v>1236</v>
      </c>
      <c r="C23" s="190" t="s">
        <v>1201</v>
      </c>
      <c r="D23" s="190">
        <v>1000</v>
      </c>
      <c r="E23" s="190">
        <v>1700</v>
      </c>
      <c r="F23" s="190">
        <v>1800</v>
      </c>
      <c r="G23" s="190">
        <v>1800</v>
      </c>
      <c r="H23" s="190">
        <v>1700</v>
      </c>
      <c r="I23" s="190">
        <v>1800</v>
      </c>
      <c r="J23" s="190">
        <v>1800</v>
      </c>
      <c r="K23" s="970">
        <f t="shared" si="0"/>
        <v>180</v>
      </c>
      <c r="L23" s="970">
        <f t="shared" si="1"/>
        <v>105.88235294117648</v>
      </c>
      <c r="M23" s="970">
        <f t="shared" si="2"/>
        <v>100</v>
      </c>
      <c r="N23" s="970">
        <f t="shared" si="3"/>
        <v>100</v>
      </c>
      <c r="O23" s="970">
        <f t="shared" si="4"/>
        <v>105.88235294117648</v>
      </c>
      <c r="P23" s="970">
        <f t="shared" si="5"/>
        <v>100</v>
      </c>
    </row>
    <row r="24" spans="1:16" ht="11.25" customHeight="1">
      <c r="A24" s="52" t="s">
        <v>1237</v>
      </c>
      <c r="B24" s="52" t="s">
        <v>1238</v>
      </c>
      <c r="C24" s="190" t="s">
        <v>1239</v>
      </c>
      <c r="D24" s="190">
        <v>3000</v>
      </c>
      <c r="E24" s="190">
        <v>3400</v>
      </c>
      <c r="F24" s="190">
        <v>3500</v>
      </c>
      <c r="G24" s="190">
        <v>3500</v>
      </c>
      <c r="H24" s="190">
        <v>3500</v>
      </c>
      <c r="I24" s="190">
        <v>5200</v>
      </c>
      <c r="J24" s="190">
        <v>5200</v>
      </c>
      <c r="K24" s="970">
        <f t="shared" si="0"/>
        <v>173.33333333333334</v>
      </c>
      <c r="L24" s="970">
        <f t="shared" si="1"/>
        <v>152.94117647058823</v>
      </c>
      <c r="M24" s="970">
        <f t="shared" si="2"/>
        <v>148.57142857142858</v>
      </c>
      <c r="N24" s="970">
        <f t="shared" si="3"/>
        <v>148.57142857142858</v>
      </c>
      <c r="O24" s="970">
        <f t="shared" si="4"/>
        <v>148.57142857142858</v>
      </c>
      <c r="P24" s="970">
        <f t="shared" si="5"/>
        <v>100</v>
      </c>
    </row>
    <row r="25" spans="1:16" ht="11.25" customHeight="1">
      <c r="A25" s="52" t="s">
        <v>1240</v>
      </c>
      <c r="B25" s="52" t="s">
        <v>1241</v>
      </c>
      <c r="C25" s="190" t="s">
        <v>1201</v>
      </c>
      <c r="D25" s="190">
        <v>850</v>
      </c>
      <c r="E25" s="190">
        <v>700</v>
      </c>
      <c r="F25" s="190">
        <v>900</v>
      </c>
      <c r="G25" s="190">
        <v>800</v>
      </c>
      <c r="H25" s="190">
        <v>800</v>
      </c>
      <c r="I25" s="190">
        <v>700</v>
      </c>
      <c r="J25" s="190">
        <v>1300</v>
      </c>
      <c r="K25" s="970">
        <f t="shared" si="0"/>
        <v>152.94117647058823</v>
      </c>
      <c r="L25" s="970">
        <f t="shared" si="1"/>
        <v>185.71428571428572</v>
      </c>
      <c r="M25" s="970">
        <f t="shared" si="2"/>
        <v>144.44444444444443</v>
      </c>
      <c r="N25" s="970">
        <f t="shared" si="3"/>
        <v>162.5</v>
      </c>
      <c r="O25" s="970">
        <f t="shared" si="4"/>
        <v>162.5</v>
      </c>
      <c r="P25" s="970">
        <f t="shared" si="5"/>
        <v>185.71428571428572</v>
      </c>
    </row>
    <row r="26" spans="1:16" ht="11.25" customHeight="1">
      <c r="A26" s="52" t="s">
        <v>1242</v>
      </c>
      <c r="B26" s="52" t="s">
        <v>1243</v>
      </c>
      <c r="C26" s="190" t="s">
        <v>1201</v>
      </c>
      <c r="D26" s="190">
        <v>800</v>
      </c>
      <c r="E26" s="190">
        <v>1200</v>
      </c>
      <c r="F26" s="190">
        <v>1000</v>
      </c>
      <c r="G26" s="190">
        <v>600</v>
      </c>
      <c r="H26" s="190">
        <v>1200</v>
      </c>
      <c r="I26" s="190">
        <v>1500</v>
      </c>
      <c r="J26" s="190">
        <v>1500</v>
      </c>
      <c r="K26" s="970">
        <f t="shared" si="0"/>
        <v>187.5</v>
      </c>
      <c r="L26" s="970">
        <f t="shared" si="1"/>
        <v>125</v>
      </c>
      <c r="M26" s="970">
        <f t="shared" si="2"/>
        <v>150</v>
      </c>
      <c r="N26" s="970">
        <f t="shared" si="3"/>
        <v>250</v>
      </c>
      <c r="O26" s="970">
        <f t="shared" si="4"/>
        <v>125</v>
      </c>
      <c r="P26" s="970">
        <f t="shared" si="5"/>
        <v>100</v>
      </c>
    </row>
    <row r="27" spans="1:16" ht="11.25" customHeight="1">
      <c r="A27" s="205" t="s">
        <v>1244</v>
      </c>
      <c r="B27" s="52" t="s">
        <v>1245</v>
      </c>
      <c r="C27" s="210" t="s">
        <v>1201</v>
      </c>
      <c r="D27" s="190">
        <v>1000</v>
      </c>
      <c r="E27" s="190">
        <v>800</v>
      </c>
      <c r="F27" s="190">
        <v>1000</v>
      </c>
      <c r="G27" s="190">
        <v>1000</v>
      </c>
      <c r="H27" s="190">
        <v>800</v>
      </c>
      <c r="I27" s="190">
        <v>1500</v>
      </c>
      <c r="J27" s="190">
        <v>1500</v>
      </c>
      <c r="K27" s="970">
        <f t="shared" si="0"/>
        <v>150</v>
      </c>
      <c r="L27" s="970">
        <f t="shared" si="1"/>
        <v>187.5</v>
      </c>
      <c r="M27" s="970">
        <f t="shared" si="2"/>
        <v>150</v>
      </c>
      <c r="N27" s="970">
        <f t="shared" si="3"/>
        <v>150</v>
      </c>
      <c r="O27" s="970">
        <f t="shared" si="4"/>
        <v>187.5</v>
      </c>
      <c r="P27" s="970">
        <f t="shared" si="5"/>
        <v>100</v>
      </c>
    </row>
    <row r="28" spans="1:16" ht="11.25" customHeight="1">
      <c r="A28" s="52" t="s">
        <v>1246</v>
      </c>
      <c r="B28" s="52" t="s">
        <v>1247</v>
      </c>
      <c r="C28" s="190" t="s">
        <v>1201</v>
      </c>
      <c r="D28" s="190">
        <v>1000</v>
      </c>
      <c r="E28" s="190">
        <v>800</v>
      </c>
      <c r="F28" s="190">
        <v>1000</v>
      </c>
      <c r="G28" s="190">
        <v>1000</v>
      </c>
      <c r="H28" s="190">
        <v>1000</v>
      </c>
      <c r="I28" s="190">
        <v>1500</v>
      </c>
      <c r="J28" s="190">
        <v>1500</v>
      </c>
      <c r="K28" s="970">
        <f t="shared" si="0"/>
        <v>150</v>
      </c>
      <c r="L28" s="970">
        <f t="shared" si="1"/>
        <v>187.5</v>
      </c>
      <c r="M28" s="970">
        <f t="shared" si="2"/>
        <v>150</v>
      </c>
      <c r="N28" s="970">
        <f t="shared" si="3"/>
        <v>150</v>
      </c>
      <c r="O28" s="970">
        <f t="shared" si="4"/>
        <v>150</v>
      </c>
      <c r="P28" s="970">
        <f t="shared" si="5"/>
        <v>100</v>
      </c>
    </row>
    <row r="29" spans="1:16" ht="11.25" customHeight="1">
      <c r="A29" s="52" t="s">
        <v>1248</v>
      </c>
      <c r="B29" s="52" t="s">
        <v>1249</v>
      </c>
      <c r="C29" s="190" t="s">
        <v>1201</v>
      </c>
      <c r="D29" s="190">
        <v>800</v>
      </c>
      <c r="E29" s="190">
        <v>1000</v>
      </c>
      <c r="F29" s="190">
        <v>1200</v>
      </c>
      <c r="G29" s="190">
        <v>1000</v>
      </c>
      <c r="H29" s="190">
        <v>1100</v>
      </c>
      <c r="I29" s="190">
        <v>1300</v>
      </c>
      <c r="J29" s="190">
        <v>1300</v>
      </c>
      <c r="K29" s="970">
        <f t="shared" si="0"/>
        <v>162.5</v>
      </c>
      <c r="L29" s="970">
        <f t="shared" si="1"/>
        <v>130</v>
      </c>
      <c r="M29" s="970">
        <f t="shared" si="2"/>
        <v>108.33333333333333</v>
      </c>
      <c r="N29" s="970">
        <f t="shared" si="3"/>
        <v>130</v>
      </c>
      <c r="O29" s="970">
        <f t="shared" si="4"/>
        <v>118.18181818181819</v>
      </c>
      <c r="P29" s="970">
        <f t="shared" si="5"/>
        <v>100</v>
      </c>
    </row>
    <row r="30" spans="1:16" ht="11.25" customHeight="1">
      <c r="A30" s="52" t="s">
        <v>1250</v>
      </c>
      <c r="B30" s="52" t="s">
        <v>1251</v>
      </c>
      <c r="C30" s="190" t="s">
        <v>1201</v>
      </c>
      <c r="D30" s="190">
        <v>350</v>
      </c>
      <c r="E30" s="190">
        <v>450</v>
      </c>
      <c r="F30" s="190">
        <v>500</v>
      </c>
      <c r="G30" s="190">
        <v>400</v>
      </c>
      <c r="H30" s="190">
        <v>480</v>
      </c>
      <c r="I30" s="190">
        <v>480</v>
      </c>
      <c r="J30" s="190">
        <v>500</v>
      </c>
      <c r="K30" s="970">
        <f t="shared" si="0"/>
        <v>142.85714285714286</v>
      </c>
      <c r="L30" s="970">
        <f t="shared" si="1"/>
        <v>111.11111111111111</v>
      </c>
      <c r="M30" s="970">
        <f t="shared" si="2"/>
        <v>100</v>
      </c>
      <c r="N30" s="970">
        <f t="shared" si="3"/>
        <v>125</v>
      </c>
      <c r="O30" s="970">
        <f t="shared" si="4"/>
        <v>104.16666666666667</v>
      </c>
      <c r="P30" s="970">
        <f t="shared" si="5"/>
        <v>104.16666666666667</v>
      </c>
    </row>
    <row r="31" spans="1:16" ht="11.25" customHeight="1">
      <c r="A31" s="52" t="s">
        <v>1252</v>
      </c>
      <c r="B31" s="52" t="s">
        <v>1253</v>
      </c>
      <c r="C31" s="190" t="s">
        <v>1201</v>
      </c>
      <c r="D31" s="190">
        <v>280</v>
      </c>
      <c r="E31" s="190">
        <v>400</v>
      </c>
      <c r="F31" s="190">
        <v>400</v>
      </c>
      <c r="G31" s="190">
        <v>450</v>
      </c>
      <c r="H31" s="190">
        <v>450</v>
      </c>
      <c r="I31" s="190">
        <v>450</v>
      </c>
      <c r="J31" s="190">
        <v>450</v>
      </c>
      <c r="K31" s="970">
        <f t="shared" si="0"/>
        <v>160.71428571428572</v>
      </c>
      <c r="L31" s="970">
        <f t="shared" si="1"/>
        <v>112.5</v>
      </c>
      <c r="M31" s="970">
        <f t="shared" si="2"/>
        <v>112.5</v>
      </c>
      <c r="N31" s="970">
        <f t="shared" si="3"/>
        <v>100</v>
      </c>
      <c r="O31" s="970">
        <f t="shared" si="4"/>
        <v>100</v>
      </c>
      <c r="P31" s="970">
        <f t="shared" si="5"/>
        <v>100</v>
      </c>
    </row>
    <row r="32" spans="1:16" ht="11.25" customHeight="1">
      <c r="A32" s="52" t="s">
        <v>1254</v>
      </c>
      <c r="B32" s="52" t="s">
        <v>1255</v>
      </c>
      <c r="C32" s="190" t="s">
        <v>1201</v>
      </c>
      <c r="D32" s="190">
        <v>2300</v>
      </c>
      <c r="E32" s="190">
        <v>3500</v>
      </c>
      <c r="F32" s="190">
        <v>3500</v>
      </c>
      <c r="G32" s="190">
        <v>3500</v>
      </c>
      <c r="H32" s="190">
        <v>3500</v>
      </c>
      <c r="I32" s="190">
        <v>3600</v>
      </c>
      <c r="J32" s="190">
        <v>3600</v>
      </c>
      <c r="K32" s="970">
        <f t="shared" si="0"/>
        <v>156.52173913043478</v>
      </c>
      <c r="L32" s="970">
        <f t="shared" si="1"/>
        <v>102.85714285714285</v>
      </c>
      <c r="M32" s="970">
        <f t="shared" si="2"/>
        <v>102.85714285714285</v>
      </c>
      <c r="N32" s="970">
        <f t="shared" si="3"/>
        <v>102.85714285714285</v>
      </c>
      <c r="O32" s="970">
        <f t="shared" si="4"/>
        <v>102.85714285714285</v>
      </c>
      <c r="P32" s="970">
        <f t="shared" si="5"/>
        <v>100</v>
      </c>
    </row>
    <row r="33" spans="1:16" ht="11.25" customHeight="1">
      <c r="A33" s="52" t="s">
        <v>1256</v>
      </c>
      <c r="B33" s="52" t="s">
        <v>1257</v>
      </c>
      <c r="C33" s="190" t="s">
        <v>172</v>
      </c>
      <c r="D33" s="190">
        <v>2800</v>
      </c>
      <c r="E33" s="190">
        <v>2500</v>
      </c>
      <c r="F33" s="190">
        <v>2700</v>
      </c>
      <c r="G33" s="190">
        <v>3150</v>
      </c>
      <c r="H33" s="190">
        <v>3300</v>
      </c>
      <c r="I33" s="190">
        <v>3350</v>
      </c>
      <c r="J33" s="190">
        <v>3450</v>
      </c>
      <c r="K33" s="970">
        <f t="shared" si="0"/>
        <v>123.21428571428572</v>
      </c>
      <c r="L33" s="970">
        <f t="shared" si="1"/>
        <v>138</v>
      </c>
      <c r="M33" s="970">
        <f t="shared" si="2"/>
        <v>127.77777777777777</v>
      </c>
      <c r="N33" s="970">
        <f t="shared" si="3"/>
        <v>109.52380952380953</v>
      </c>
      <c r="O33" s="970">
        <f t="shared" si="4"/>
        <v>104.54545454545455</v>
      </c>
      <c r="P33" s="970">
        <f t="shared" si="5"/>
        <v>102.98507462686568</v>
      </c>
    </row>
    <row r="34" spans="1:16" ht="11.25" customHeight="1">
      <c r="A34" s="52" t="s">
        <v>1258</v>
      </c>
      <c r="B34" s="52" t="s">
        <v>1259</v>
      </c>
      <c r="C34" s="190" t="s">
        <v>172</v>
      </c>
      <c r="D34" s="190">
        <v>250</v>
      </c>
      <c r="E34" s="190">
        <v>250</v>
      </c>
      <c r="F34" s="190">
        <v>260</v>
      </c>
      <c r="G34" s="190">
        <v>300</v>
      </c>
      <c r="H34" s="190">
        <v>350</v>
      </c>
      <c r="I34" s="190">
        <v>450</v>
      </c>
      <c r="J34" s="190">
        <v>450</v>
      </c>
      <c r="K34" s="970">
        <f t="shared" si="0"/>
        <v>180</v>
      </c>
      <c r="L34" s="970">
        <f t="shared" si="1"/>
        <v>180</v>
      </c>
      <c r="M34" s="970">
        <f t="shared" si="2"/>
        <v>173.0769230769231</v>
      </c>
      <c r="N34" s="970">
        <f t="shared" si="3"/>
        <v>150</v>
      </c>
      <c r="O34" s="970">
        <f t="shared" si="4"/>
        <v>128.57142857142858</v>
      </c>
      <c r="P34" s="970">
        <f t="shared" si="5"/>
        <v>100</v>
      </c>
    </row>
    <row r="35" spans="1:16" ht="11.25" customHeight="1">
      <c r="A35" s="52" t="s">
        <v>1260</v>
      </c>
      <c r="B35" s="52"/>
      <c r="C35" s="190"/>
      <c r="D35" s="190"/>
      <c r="E35" s="190"/>
      <c r="F35" s="190"/>
      <c r="G35" s="190"/>
      <c r="H35" s="190"/>
      <c r="I35" s="190"/>
      <c r="J35" s="190"/>
      <c r="K35" s="970"/>
      <c r="L35" s="970"/>
      <c r="M35" s="970"/>
      <c r="N35" s="970"/>
      <c r="O35" s="970"/>
      <c r="P35" s="970"/>
    </row>
    <row r="36" spans="1:16" ht="11.25" customHeight="1">
      <c r="A36" s="52" t="s">
        <v>1261</v>
      </c>
      <c r="B36" s="52" t="s">
        <v>1262</v>
      </c>
      <c r="C36" s="190" t="s">
        <v>172</v>
      </c>
      <c r="D36" s="190">
        <v>350</v>
      </c>
      <c r="E36" s="190">
        <v>400</v>
      </c>
      <c r="F36" s="190">
        <v>410</v>
      </c>
      <c r="G36" s="190">
        <v>480</v>
      </c>
      <c r="H36" s="190">
        <v>500</v>
      </c>
      <c r="I36" s="190">
        <v>570</v>
      </c>
      <c r="J36" s="190">
        <v>650</v>
      </c>
      <c r="K36" s="970">
        <f t="shared" si="0"/>
        <v>185.71428571428572</v>
      </c>
      <c r="L36" s="970">
        <f t="shared" si="1"/>
        <v>162.5</v>
      </c>
      <c r="M36" s="970">
        <f t="shared" si="2"/>
        <v>158.53658536585365</v>
      </c>
      <c r="N36" s="970">
        <f t="shared" si="3"/>
        <v>135.41666666666669</v>
      </c>
      <c r="O36" s="970">
        <f t="shared" si="4"/>
        <v>130</v>
      </c>
      <c r="P36" s="970">
        <f t="shared" si="5"/>
        <v>114.03508771929825</v>
      </c>
    </row>
    <row r="37" spans="1:16" ht="11.25" customHeight="1">
      <c r="A37" s="52" t="s">
        <v>1263</v>
      </c>
      <c r="B37" s="52" t="s">
        <v>1264</v>
      </c>
      <c r="C37" s="190" t="s">
        <v>172</v>
      </c>
      <c r="D37" s="190">
        <v>350</v>
      </c>
      <c r="E37" s="190">
        <v>450</v>
      </c>
      <c r="F37" s="190">
        <v>470</v>
      </c>
      <c r="G37" s="190">
        <v>550</v>
      </c>
      <c r="H37" s="190">
        <v>600</v>
      </c>
      <c r="I37" s="190">
        <v>670</v>
      </c>
      <c r="J37" s="190">
        <v>670</v>
      </c>
      <c r="K37" s="970">
        <f t="shared" si="0"/>
        <v>191.42857142857144</v>
      </c>
      <c r="L37" s="970">
        <f t="shared" si="1"/>
        <v>148.88888888888889</v>
      </c>
      <c r="M37" s="970">
        <f t="shared" si="2"/>
        <v>142.5531914893617</v>
      </c>
      <c r="N37" s="970">
        <f t="shared" si="3"/>
        <v>121.81818181818183</v>
      </c>
      <c r="O37" s="970">
        <f t="shared" si="4"/>
        <v>111.66666666666667</v>
      </c>
      <c r="P37" s="970">
        <f t="shared" si="5"/>
        <v>100</v>
      </c>
    </row>
    <row r="38" spans="1:16" ht="11.25" customHeight="1">
      <c r="A38" s="52" t="s">
        <v>1265</v>
      </c>
      <c r="B38" s="52" t="s">
        <v>1266</v>
      </c>
      <c r="C38" s="190" t="s">
        <v>1267</v>
      </c>
      <c r="D38" s="190">
        <v>500</v>
      </c>
      <c r="E38" s="190">
        <v>500</v>
      </c>
      <c r="F38" s="190">
        <v>500</v>
      </c>
      <c r="G38" s="190">
        <v>500</v>
      </c>
      <c r="H38" s="190">
        <v>550</v>
      </c>
      <c r="I38" s="190">
        <v>550</v>
      </c>
      <c r="J38" s="190">
        <v>550</v>
      </c>
      <c r="K38" s="970">
        <f t="shared" si="0"/>
        <v>110.00000000000001</v>
      </c>
      <c r="L38" s="970">
        <f t="shared" si="1"/>
        <v>110.00000000000001</v>
      </c>
      <c r="M38" s="970">
        <f t="shared" si="2"/>
        <v>110.00000000000001</v>
      </c>
      <c r="N38" s="970">
        <f t="shared" si="3"/>
        <v>110.00000000000001</v>
      </c>
      <c r="O38" s="970">
        <f t="shared" si="4"/>
        <v>100</v>
      </c>
      <c r="P38" s="970">
        <f t="shared" si="5"/>
        <v>100</v>
      </c>
    </row>
    <row r="39" spans="1:16" ht="11.25" customHeight="1">
      <c r="A39" s="52" t="s">
        <v>1268</v>
      </c>
      <c r="B39" s="52" t="s">
        <v>1269</v>
      </c>
      <c r="C39" s="190" t="s">
        <v>172</v>
      </c>
      <c r="D39" s="190">
        <v>30</v>
      </c>
      <c r="E39" s="190">
        <v>40</v>
      </c>
      <c r="F39" s="190">
        <v>40</v>
      </c>
      <c r="G39" s="190">
        <v>40</v>
      </c>
      <c r="H39" s="190">
        <v>50</v>
      </c>
      <c r="I39" s="190">
        <v>50</v>
      </c>
      <c r="J39" s="190">
        <v>50</v>
      </c>
      <c r="K39" s="970">
        <f t="shared" si="0"/>
        <v>166.66666666666669</v>
      </c>
      <c r="L39" s="970">
        <f t="shared" si="1"/>
        <v>125</v>
      </c>
      <c r="M39" s="970">
        <f t="shared" si="2"/>
        <v>125</v>
      </c>
      <c r="N39" s="970">
        <f t="shared" si="3"/>
        <v>125</v>
      </c>
      <c r="O39" s="970">
        <f t="shared" si="4"/>
        <v>100</v>
      </c>
      <c r="P39" s="970">
        <f t="shared" si="5"/>
        <v>100</v>
      </c>
    </row>
    <row r="40" spans="1:16" ht="11.25" customHeight="1">
      <c r="A40" s="52" t="s">
        <v>1270</v>
      </c>
      <c r="B40" s="52" t="s">
        <v>1271</v>
      </c>
      <c r="C40" s="190" t="s">
        <v>172</v>
      </c>
      <c r="D40" s="190">
        <v>450</v>
      </c>
      <c r="E40" s="190">
        <v>500</v>
      </c>
      <c r="F40" s="190">
        <v>500</v>
      </c>
      <c r="G40" s="190">
        <v>500</v>
      </c>
      <c r="H40" s="190">
        <v>500</v>
      </c>
      <c r="I40" s="190">
        <v>600</v>
      </c>
      <c r="J40" s="190">
        <v>650</v>
      </c>
      <c r="K40" s="970">
        <f t="shared" si="0"/>
        <v>144.44444444444443</v>
      </c>
      <c r="L40" s="970">
        <f t="shared" si="1"/>
        <v>130</v>
      </c>
      <c r="M40" s="970">
        <f t="shared" si="2"/>
        <v>130</v>
      </c>
      <c r="N40" s="970">
        <f t="shared" si="3"/>
        <v>130</v>
      </c>
      <c r="O40" s="970">
        <f t="shared" si="4"/>
        <v>130</v>
      </c>
      <c r="P40" s="970">
        <f t="shared" si="5"/>
        <v>108.33333333333333</v>
      </c>
    </row>
    <row r="41" spans="1:16" ht="11.25" customHeight="1">
      <c r="A41" s="52" t="s">
        <v>1272</v>
      </c>
      <c r="B41" s="52" t="s">
        <v>1273</v>
      </c>
      <c r="C41" s="190" t="s">
        <v>1274</v>
      </c>
      <c r="D41" s="190">
        <v>600</v>
      </c>
      <c r="E41" s="190">
        <v>800</v>
      </c>
      <c r="F41" s="190">
        <v>850</v>
      </c>
      <c r="G41" s="190">
        <v>880</v>
      </c>
      <c r="H41" s="190">
        <v>900</v>
      </c>
      <c r="I41" s="190">
        <v>1100</v>
      </c>
      <c r="J41" s="190">
        <v>1100</v>
      </c>
      <c r="K41" s="970">
        <f t="shared" si="0"/>
        <v>183.33333333333331</v>
      </c>
      <c r="L41" s="970">
        <f t="shared" si="1"/>
        <v>137.5</v>
      </c>
      <c r="M41" s="970">
        <f t="shared" si="2"/>
        <v>129.41176470588235</v>
      </c>
      <c r="N41" s="970">
        <f t="shared" si="3"/>
        <v>125</v>
      </c>
      <c r="O41" s="970">
        <f t="shared" si="4"/>
        <v>122.22222222222223</v>
      </c>
      <c r="P41" s="970">
        <f t="shared" si="5"/>
        <v>100</v>
      </c>
    </row>
    <row r="42" spans="1:16" ht="11.25" customHeight="1">
      <c r="A42" s="52" t="s">
        <v>1275</v>
      </c>
      <c r="B42" s="52" t="s">
        <v>1276</v>
      </c>
      <c r="C42" s="190" t="s">
        <v>1191</v>
      </c>
      <c r="D42" s="190">
        <v>3250</v>
      </c>
      <c r="E42" s="190">
        <v>3500</v>
      </c>
      <c r="F42" s="190">
        <v>6800</v>
      </c>
      <c r="G42" s="190">
        <v>6500</v>
      </c>
      <c r="H42" s="190">
        <v>7000</v>
      </c>
      <c r="I42" s="190">
        <v>7000</v>
      </c>
      <c r="J42" s="190">
        <v>8200</v>
      </c>
      <c r="K42" s="970">
        <f t="shared" si="0"/>
        <v>252.3076923076923</v>
      </c>
      <c r="L42" s="970">
        <f t="shared" si="1"/>
        <v>234.2857142857143</v>
      </c>
      <c r="M42" s="970">
        <f t="shared" si="2"/>
        <v>120.58823529411764</v>
      </c>
      <c r="N42" s="970">
        <f t="shared" si="3"/>
        <v>126.15384615384615</v>
      </c>
      <c r="O42" s="970">
        <f t="shared" si="4"/>
        <v>117.14285714285715</v>
      </c>
      <c r="P42" s="970">
        <f t="shared" si="5"/>
        <v>117.14285714285715</v>
      </c>
    </row>
    <row r="43" spans="1:16" ht="11.25" customHeight="1">
      <c r="A43" s="52" t="s">
        <v>1277</v>
      </c>
      <c r="B43" s="52" t="s">
        <v>1278</v>
      </c>
      <c r="C43" s="190" t="s">
        <v>1191</v>
      </c>
      <c r="D43" s="190">
        <v>3000</v>
      </c>
      <c r="E43" s="190">
        <v>3000</v>
      </c>
      <c r="F43" s="190">
        <v>5600</v>
      </c>
      <c r="G43" s="190">
        <v>6000</v>
      </c>
      <c r="H43" s="190">
        <v>6000</v>
      </c>
      <c r="I43" s="190">
        <v>6000</v>
      </c>
      <c r="J43" s="190">
        <v>6700</v>
      </c>
      <c r="K43" s="970">
        <f t="shared" si="0"/>
        <v>223.33333333333334</v>
      </c>
      <c r="L43" s="970">
        <f t="shared" si="1"/>
        <v>223.33333333333334</v>
      </c>
      <c r="M43" s="970">
        <f t="shared" si="2"/>
        <v>119.64285714285714</v>
      </c>
      <c r="N43" s="970">
        <f t="shared" si="3"/>
        <v>111.66666666666667</v>
      </c>
      <c r="O43" s="970">
        <f t="shared" si="4"/>
        <v>111.66666666666667</v>
      </c>
      <c r="P43" s="970">
        <f t="shared" si="5"/>
        <v>111.66666666666667</v>
      </c>
    </row>
    <row r="44" spans="1:16" ht="11.25" customHeight="1">
      <c r="A44" s="52" t="s">
        <v>1279</v>
      </c>
      <c r="B44" s="52" t="s">
        <v>1280</v>
      </c>
      <c r="C44" s="190" t="s">
        <v>1201</v>
      </c>
      <c r="D44" s="190">
        <v>1700</v>
      </c>
      <c r="E44" s="190">
        <v>2100</v>
      </c>
      <c r="F44" s="190">
        <v>2200</v>
      </c>
      <c r="G44" s="190">
        <v>2300</v>
      </c>
      <c r="H44" s="190">
        <v>2300</v>
      </c>
      <c r="I44" s="190">
        <v>2500</v>
      </c>
      <c r="J44" s="190">
        <v>3500</v>
      </c>
      <c r="K44" s="970">
        <f t="shared" si="0"/>
        <v>205.88235294117646</v>
      </c>
      <c r="L44" s="970">
        <f t="shared" si="1"/>
        <v>166.66666666666669</v>
      </c>
      <c r="M44" s="970">
        <f t="shared" si="2"/>
        <v>159.0909090909091</v>
      </c>
      <c r="N44" s="970">
        <f t="shared" si="3"/>
        <v>152.17391304347828</v>
      </c>
      <c r="O44" s="970">
        <f t="shared" si="4"/>
        <v>152.17391304347828</v>
      </c>
      <c r="P44" s="970">
        <f t="shared" si="5"/>
        <v>140</v>
      </c>
    </row>
    <row r="45" spans="1:16" ht="11.25" customHeight="1">
      <c r="A45" s="52" t="s">
        <v>1281</v>
      </c>
      <c r="B45" s="52" t="s">
        <v>1282</v>
      </c>
      <c r="C45" s="190" t="s">
        <v>1201</v>
      </c>
      <c r="D45" s="190">
        <v>2400</v>
      </c>
      <c r="E45" s="190">
        <v>2500</v>
      </c>
      <c r="F45" s="190">
        <v>2500</v>
      </c>
      <c r="G45" s="190">
        <v>3000</v>
      </c>
      <c r="H45" s="190">
        <v>3000</v>
      </c>
      <c r="I45" s="190">
        <v>3000</v>
      </c>
      <c r="J45" s="190">
        <v>3500</v>
      </c>
      <c r="K45" s="970">
        <f t="shared" si="0"/>
        <v>145.83333333333331</v>
      </c>
      <c r="L45" s="970">
        <f t="shared" si="1"/>
        <v>140</v>
      </c>
      <c r="M45" s="970">
        <f t="shared" si="2"/>
        <v>140</v>
      </c>
      <c r="N45" s="970">
        <f t="shared" si="3"/>
        <v>116.66666666666667</v>
      </c>
      <c r="O45" s="970">
        <f t="shared" si="4"/>
        <v>116.66666666666667</v>
      </c>
      <c r="P45" s="970">
        <f t="shared" si="5"/>
        <v>116.66666666666667</v>
      </c>
    </row>
    <row r="46" spans="1:16" ht="11.25" customHeight="1" thickBot="1">
      <c r="A46" s="971" t="s">
        <v>1283</v>
      </c>
      <c r="B46" s="971" t="s">
        <v>1284</v>
      </c>
      <c r="C46" s="972" t="s">
        <v>172</v>
      </c>
      <c r="D46" s="972">
        <v>5000</v>
      </c>
      <c r="E46" s="972">
        <v>6500</v>
      </c>
      <c r="F46" s="972">
        <v>6500</v>
      </c>
      <c r="G46" s="972">
        <v>6500</v>
      </c>
      <c r="H46" s="972">
        <v>6500</v>
      </c>
      <c r="I46" s="972">
        <v>6500</v>
      </c>
      <c r="J46" s="972">
        <v>8000</v>
      </c>
      <c r="K46" s="973">
        <f t="shared" si="0"/>
        <v>160</v>
      </c>
      <c r="L46" s="973">
        <f t="shared" si="1"/>
        <v>123.07692307692308</v>
      </c>
      <c r="M46" s="973">
        <f t="shared" si="2"/>
        <v>123.07692307692308</v>
      </c>
      <c r="N46" s="973">
        <f t="shared" si="3"/>
        <v>123.07692307692308</v>
      </c>
      <c r="O46" s="973">
        <f t="shared" si="4"/>
        <v>123.07692307692308</v>
      </c>
      <c r="P46" s="973">
        <f t="shared" si="5"/>
        <v>123.07692307692308</v>
      </c>
    </row>
    <row r="47" spans="1:16" ht="11.25" customHeight="1" hidden="1">
      <c r="A47" s="52" t="s">
        <v>1285</v>
      </c>
      <c r="B47" s="52" t="s">
        <v>1286</v>
      </c>
      <c r="C47" s="190" t="s">
        <v>1201</v>
      </c>
      <c r="D47" s="190"/>
      <c r="E47" s="190">
        <v>180</v>
      </c>
      <c r="F47" s="190">
        <v>180</v>
      </c>
      <c r="G47" s="190"/>
      <c r="H47" s="190"/>
      <c r="I47" s="190"/>
      <c r="J47" s="190"/>
      <c r="K47" s="190"/>
      <c r="L47" s="970" t="e">
        <f>F47/#REF!*100</f>
        <v>#REF!</v>
      </c>
      <c r="M47" s="970">
        <f t="shared" si="2"/>
        <v>0</v>
      </c>
      <c r="N47" s="970" t="e">
        <f t="shared" si="3"/>
        <v>#DIV/0!</v>
      </c>
      <c r="O47" s="970" t="e">
        <f t="shared" si="4"/>
        <v>#DIV/0!</v>
      </c>
      <c r="P47" s="212"/>
    </row>
    <row r="48" spans="1:16" ht="11.25">
      <c r="A48" s="212"/>
      <c r="B48" s="212"/>
      <c r="C48" s="212"/>
      <c r="D48" s="212"/>
      <c r="E48" s="210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1:16" ht="11.25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2257329" r:id="rId1"/>
    <oleObject progId="Equation.3" shapeId="2257330" r:id="rId2"/>
    <oleObject progId="Equation.3" shapeId="2257331" r:id="rId3"/>
    <oleObject progId="Equation.3" shapeId="2257332" r:id="rId4"/>
    <oleObject progId="Equation.3" shapeId="2257333" r:id="rId5"/>
    <oleObject progId="Equation.3" shapeId="2257334" r:id="rId6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5.75390625" style="0" customWidth="1"/>
    <col min="2" max="2" width="32.625" style="0" customWidth="1"/>
    <col min="3" max="5" width="12.00390625" style="0" customWidth="1"/>
    <col min="6" max="6" width="9.25390625" style="75" customWidth="1"/>
  </cols>
  <sheetData>
    <row r="1" spans="1:5" ht="12.75">
      <c r="A1" s="974" t="s">
        <v>1287</v>
      </c>
      <c r="B1" s="974"/>
      <c r="C1" s="974"/>
      <c r="D1" s="974"/>
      <c r="E1" s="974"/>
    </row>
    <row r="2" spans="1:5" ht="12.75">
      <c r="A2" s="974" t="s">
        <v>1288</v>
      </c>
      <c r="B2" s="974"/>
      <c r="C2" s="974"/>
      <c r="D2" s="974"/>
      <c r="E2" s="974"/>
    </row>
    <row r="3" spans="1:5" ht="12.75">
      <c r="A3" s="975" t="s">
        <v>1289</v>
      </c>
      <c r="B3" s="976"/>
      <c r="C3" s="77"/>
      <c r="D3" s="77"/>
      <c r="E3" s="82"/>
    </row>
    <row r="4" spans="1:5" ht="12.75">
      <c r="A4" s="977" t="s">
        <v>1290</v>
      </c>
      <c r="B4" s="978"/>
      <c r="C4" s="978"/>
      <c r="D4" s="978"/>
      <c r="E4" s="92"/>
    </row>
    <row r="5" spans="1:7" s="49" customFormat="1" ht="10.5">
      <c r="A5" s="388" t="s">
        <v>1291</v>
      </c>
      <c r="B5" s="979" t="s">
        <v>1292</v>
      </c>
      <c r="C5" s="208" t="s">
        <v>811</v>
      </c>
      <c r="D5" s="208" t="s">
        <v>811</v>
      </c>
      <c r="E5" s="208" t="s">
        <v>811</v>
      </c>
      <c r="F5" s="381" t="s">
        <v>811</v>
      </c>
      <c r="G5" s="52"/>
    </row>
    <row r="6" spans="1:7" ht="12.75">
      <c r="A6" s="389"/>
      <c r="B6" s="980"/>
      <c r="C6" s="230" t="s">
        <v>1293</v>
      </c>
      <c r="D6" s="230" t="s">
        <v>831</v>
      </c>
      <c r="E6" s="230" t="s">
        <v>1294</v>
      </c>
      <c r="F6" s="189" t="s">
        <v>811</v>
      </c>
      <c r="G6" s="172"/>
    </row>
    <row r="7" spans="1:6" ht="12.75">
      <c r="A7" s="199" t="s">
        <v>1295</v>
      </c>
      <c r="B7" s="981" t="s">
        <v>1296</v>
      </c>
      <c r="C7" s="982">
        <v>173.1111044582206</v>
      </c>
      <c r="D7" s="982">
        <v>117.77835991352161</v>
      </c>
      <c r="E7" s="982">
        <v>102.29787376616311</v>
      </c>
      <c r="F7" s="983">
        <v>101.01297874593315</v>
      </c>
    </row>
    <row r="8" spans="1:6" ht="12.75">
      <c r="A8" s="92" t="s">
        <v>1297</v>
      </c>
      <c r="B8" s="984" t="s">
        <v>1298</v>
      </c>
      <c r="C8" s="985">
        <v>163.9914292374794</v>
      </c>
      <c r="D8" s="985">
        <v>112.44509864368135</v>
      </c>
      <c r="E8" s="985">
        <v>103.18535479926763</v>
      </c>
      <c r="F8" s="986">
        <v>101.28008479946126</v>
      </c>
    </row>
    <row r="9" spans="1:6" ht="12.75">
      <c r="A9" s="987" t="s">
        <v>1299</v>
      </c>
      <c r="B9" s="988" t="s">
        <v>1300</v>
      </c>
      <c r="C9" s="985">
        <v>162.86308421717726</v>
      </c>
      <c r="D9" s="985">
        <v>112.8504801133313</v>
      </c>
      <c r="E9" s="985">
        <v>103.33084967496909</v>
      </c>
      <c r="F9" s="986">
        <v>101.33629112467182</v>
      </c>
    </row>
    <row r="10" spans="1:6" ht="12.75">
      <c r="A10" s="989" t="s">
        <v>1301</v>
      </c>
      <c r="B10" s="990" t="s">
        <v>1302</v>
      </c>
      <c r="C10" s="985">
        <v>154.61133664833304</v>
      </c>
      <c r="D10" s="985">
        <v>120.156236048908</v>
      </c>
      <c r="E10" s="985">
        <v>100.26149387251606</v>
      </c>
      <c r="F10" s="986">
        <v>100.26149387251606</v>
      </c>
    </row>
    <row r="11" spans="1:6" ht="12.75">
      <c r="A11" s="989" t="s">
        <v>1303</v>
      </c>
      <c r="B11" s="990" t="s">
        <v>1304</v>
      </c>
      <c r="C11" s="985">
        <v>203.30519928314402</v>
      </c>
      <c r="D11" s="985">
        <v>92.21978362631188</v>
      </c>
      <c r="E11" s="985">
        <v>102.87837089312279</v>
      </c>
      <c r="F11" s="986">
        <v>102.87837089312279</v>
      </c>
    </row>
    <row r="12" spans="1:8" ht="12.75">
      <c r="A12" s="989" t="s">
        <v>1305</v>
      </c>
      <c r="B12" s="991" t="s">
        <v>1306</v>
      </c>
      <c r="C12" s="985">
        <v>149.70306563821862</v>
      </c>
      <c r="D12" s="985">
        <v>124.57312405706564</v>
      </c>
      <c r="E12" s="985">
        <v>105.64821770382254</v>
      </c>
      <c r="F12" s="986">
        <v>101.95839413591463</v>
      </c>
      <c r="H12" s="130"/>
    </row>
    <row r="13" spans="1:6" ht="12.75">
      <c r="A13" s="989" t="s">
        <v>1307</v>
      </c>
      <c r="B13" s="990" t="s">
        <v>1308</v>
      </c>
      <c r="C13" s="985">
        <v>131.82692436763594</v>
      </c>
      <c r="D13" s="985">
        <v>113.42314382024324</v>
      </c>
      <c r="E13" s="985">
        <v>100.53253356142771</v>
      </c>
      <c r="F13" s="986">
        <v>100.26555968349373</v>
      </c>
    </row>
    <row r="14" spans="1:6" ht="12.75">
      <c r="A14" s="989" t="s">
        <v>1309</v>
      </c>
      <c r="B14" s="990" t="s">
        <v>1310</v>
      </c>
      <c r="C14" s="985">
        <v>241.49020696010555</v>
      </c>
      <c r="D14" s="985">
        <v>123.83036069723074</v>
      </c>
      <c r="E14" s="985">
        <v>106.09188442718825</v>
      </c>
      <c r="F14" s="986">
        <v>106.09188442718825</v>
      </c>
    </row>
    <row r="15" spans="1:6" ht="12.75">
      <c r="A15" s="989" t="s">
        <v>1311</v>
      </c>
      <c r="B15" s="992" t="s">
        <v>1312</v>
      </c>
      <c r="C15" s="985">
        <v>174.7062871742676</v>
      </c>
      <c r="D15" s="985">
        <v>122.97361172394079</v>
      </c>
      <c r="E15" s="985">
        <v>115.93511169827369</v>
      </c>
      <c r="F15" s="986">
        <v>100.09773286397615</v>
      </c>
    </row>
    <row r="16" spans="1:6" ht="15" customHeight="1">
      <c r="A16" s="993" t="s">
        <v>1313</v>
      </c>
      <c r="B16" s="994" t="s">
        <v>1314</v>
      </c>
      <c r="C16" s="985">
        <v>132.90647709429342</v>
      </c>
      <c r="D16" s="985">
        <v>119.49922655254377</v>
      </c>
      <c r="E16" s="985">
        <v>104.27753969555826</v>
      </c>
      <c r="F16" s="986">
        <v>104.27753969555826</v>
      </c>
    </row>
    <row r="17" spans="1:6" ht="12.75">
      <c r="A17" s="989" t="s">
        <v>1315</v>
      </c>
      <c r="B17" s="990" t="s">
        <v>1316</v>
      </c>
      <c r="C17" s="985">
        <v>124.37749831302408</v>
      </c>
      <c r="D17" s="985">
        <v>103.11223401236558</v>
      </c>
      <c r="E17" s="985">
        <v>101.14250041537912</v>
      </c>
      <c r="F17" s="986">
        <v>101.14250041537912</v>
      </c>
    </row>
    <row r="18" spans="1:6" ht="12.75">
      <c r="A18" s="987" t="s">
        <v>1317</v>
      </c>
      <c r="B18" s="990" t="s">
        <v>1318</v>
      </c>
      <c r="C18" s="985">
        <v>193.98361773376587</v>
      </c>
      <c r="D18" s="985">
        <v>104.09993636121109</v>
      </c>
      <c r="E18" s="985">
        <v>100.04178596629632</v>
      </c>
      <c r="F18" s="986">
        <v>100.04178596629632</v>
      </c>
    </row>
    <row r="19" spans="1:6" ht="12.75">
      <c r="A19" s="995" t="s">
        <v>1319</v>
      </c>
      <c r="B19" s="990" t="s">
        <v>1320</v>
      </c>
      <c r="C19" s="985">
        <v>228.12038446628077</v>
      </c>
      <c r="D19" s="985">
        <v>105.78278703174453</v>
      </c>
      <c r="E19" s="985">
        <v>100.06013581353366</v>
      </c>
      <c r="F19" s="986">
        <v>100.06013581353366</v>
      </c>
    </row>
    <row r="20" spans="1:6" ht="12.75">
      <c r="A20" s="995" t="s">
        <v>1321</v>
      </c>
      <c r="B20" s="990" t="s">
        <v>1322</v>
      </c>
      <c r="C20" s="985">
        <v>144.65907583551754</v>
      </c>
      <c r="D20" s="985">
        <v>100.45847067421644</v>
      </c>
      <c r="E20" s="985">
        <v>100</v>
      </c>
      <c r="F20" s="986">
        <v>100</v>
      </c>
    </row>
    <row r="21" spans="1:6" ht="12.75">
      <c r="A21" s="92" t="s">
        <v>1323</v>
      </c>
      <c r="B21" s="990" t="s">
        <v>1324</v>
      </c>
      <c r="C21" s="985">
        <v>216.62763628575075</v>
      </c>
      <c r="D21" s="985">
        <v>117.29284504924091</v>
      </c>
      <c r="E21" s="985">
        <v>100</v>
      </c>
      <c r="F21" s="986">
        <v>100</v>
      </c>
    </row>
    <row r="22" spans="1:6" ht="12" customHeight="1">
      <c r="A22" s="996" t="s">
        <v>1325</v>
      </c>
      <c r="B22" s="990" t="s">
        <v>1326</v>
      </c>
      <c r="C22" s="985">
        <v>171.13954459832894</v>
      </c>
      <c r="D22" s="985">
        <v>112.06590819733371</v>
      </c>
      <c r="E22" s="985">
        <v>100</v>
      </c>
      <c r="F22" s="986">
        <v>100</v>
      </c>
    </row>
    <row r="23" spans="1:6" ht="12" customHeight="1">
      <c r="A23" s="995" t="s">
        <v>1327</v>
      </c>
      <c r="B23" s="990" t="s">
        <v>1328</v>
      </c>
      <c r="C23" s="985">
        <v>182.0830416682008</v>
      </c>
      <c r="D23" s="985">
        <v>113.08443282590564</v>
      </c>
      <c r="E23" s="985">
        <v>100</v>
      </c>
      <c r="F23" s="986">
        <v>100</v>
      </c>
    </row>
    <row r="24" spans="1:6" ht="12" customHeight="1">
      <c r="A24" s="995" t="s">
        <v>1329</v>
      </c>
      <c r="B24" s="990" t="s">
        <v>1330</v>
      </c>
      <c r="C24" s="985">
        <v>113.6363636363636</v>
      </c>
      <c r="D24" s="985">
        <v>104.16666666666666</v>
      </c>
      <c r="E24" s="985">
        <v>100</v>
      </c>
      <c r="F24" s="986">
        <v>100</v>
      </c>
    </row>
    <row r="25" spans="1:6" ht="12" customHeight="1">
      <c r="A25" s="997" t="s">
        <v>1331</v>
      </c>
      <c r="B25" s="990" t="s">
        <v>1332</v>
      </c>
      <c r="C25" s="985">
        <v>254.94301333950807</v>
      </c>
      <c r="D25" s="985">
        <v>120.46997667594637</v>
      </c>
      <c r="E25" s="985">
        <v>100</v>
      </c>
      <c r="F25" s="986">
        <v>100</v>
      </c>
    </row>
    <row r="26" spans="1:6" ht="12" customHeight="1">
      <c r="A26" s="209" t="s">
        <v>1333</v>
      </c>
      <c r="B26" s="990" t="s">
        <v>1334</v>
      </c>
      <c r="C26" s="985">
        <v>201.98919105758728</v>
      </c>
      <c r="D26" s="985">
        <v>119.9907049927762</v>
      </c>
      <c r="E26" s="985">
        <v>102.18253637616503</v>
      </c>
      <c r="F26" s="986">
        <v>101.90769177098736</v>
      </c>
    </row>
    <row r="27" spans="1:6" ht="12" customHeight="1">
      <c r="A27" s="209" t="s">
        <v>1335</v>
      </c>
      <c r="B27" s="990" t="s">
        <v>1336</v>
      </c>
      <c r="C27" s="998">
        <v>189.55264094136768</v>
      </c>
      <c r="D27" s="998">
        <v>120.99832015234317</v>
      </c>
      <c r="E27" s="998">
        <v>102.84241506840868</v>
      </c>
      <c r="F27" s="986">
        <v>102.37968973656804</v>
      </c>
    </row>
    <row r="28" spans="1:6" ht="12" customHeight="1">
      <c r="A28" s="999" t="s">
        <v>1337</v>
      </c>
      <c r="B28" s="990" t="s">
        <v>1338</v>
      </c>
      <c r="C28" s="998">
        <v>244.7247226258853</v>
      </c>
      <c r="D28" s="998">
        <v>136.99726138590188</v>
      </c>
      <c r="E28" s="998">
        <v>111.60640585764095</v>
      </c>
      <c r="F28" s="986">
        <v>107.34922244291604</v>
      </c>
    </row>
    <row r="29" spans="1:6" ht="12" customHeight="1">
      <c r="A29" s="999" t="s">
        <v>1339</v>
      </c>
      <c r="B29" s="1000" t="s">
        <v>1340</v>
      </c>
      <c r="C29" s="998">
        <v>184.69996996530156</v>
      </c>
      <c r="D29" s="998">
        <v>119.12410723322205</v>
      </c>
      <c r="E29" s="998">
        <v>101.73717951239342</v>
      </c>
      <c r="F29" s="986">
        <v>101.73717951239342</v>
      </c>
    </row>
    <row r="30" spans="1:6" ht="12" customHeight="1">
      <c r="A30" s="1001" t="s">
        <v>1341</v>
      </c>
      <c r="B30" s="1000" t="s">
        <v>1342</v>
      </c>
      <c r="C30" s="998">
        <v>128.91275363314105</v>
      </c>
      <c r="D30" s="998">
        <v>112.48046556044446</v>
      </c>
      <c r="E30" s="998">
        <v>100</v>
      </c>
      <c r="F30" s="986">
        <v>100</v>
      </c>
    </row>
    <row r="31" spans="1:6" ht="12" customHeight="1">
      <c r="A31" s="997" t="s">
        <v>1343</v>
      </c>
      <c r="B31" s="990" t="s">
        <v>1344</v>
      </c>
      <c r="C31" s="998">
        <v>224.0964486116737</v>
      </c>
      <c r="D31" s="998">
        <v>118.50685959656164</v>
      </c>
      <c r="E31" s="998">
        <v>101.20613476097535</v>
      </c>
      <c r="F31" s="986">
        <v>101.20613476097535</v>
      </c>
    </row>
    <row r="32" spans="1:6" ht="12" customHeight="1">
      <c r="A32" s="209" t="s">
        <v>1345</v>
      </c>
      <c r="B32" s="1002" t="s">
        <v>1346</v>
      </c>
      <c r="C32" s="985">
        <v>172.6043271063871</v>
      </c>
      <c r="D32" s="985">
        <v>124.61695483579125</v>
      </c>
      <c r="E32" s="985">
        <v>101.7907887406498</v>
      </c>
      <c r="F32" s="986">
        <v>100.06235113320155</v>
      </c>
    </row>
    <row r="33" spans="1:6" ht="12" customHeight="1">
      <c r="A33" s="1003" t="s">
        <v>1347</v>
      </c>
      <c r="B33" s="1002" t="s">
        <v>1348</v>
      </c>
      <c r="C33" s="985">
        <v>180</v>
      </c>
      <c r="D33" s="985">
        <v>120</v>
      </c>
      <c r="E33" s="985">
        <v>100</v>
      </c>
      <c r="F33" s="986">
        <v>100</v>
      </c>
    </row>
    <row r="34" spans="1:6" ht="12" customHeight="1">
      <c r="A34" s="1003" t="s">
        <v>1349</v>
      </c>
      <c r="B34" s="1002" t="s">
        <v>1348</v>
      </c>
      <c r="C34" s="985">
        <v>173.00535425116735</v>
      </c>
      <c r="D34" s="985">
        <v>122.27983533293735</v>
      </c>
      <c r="E34" s="985">
        <v>100</v>
      </c>
      <c r="F34" s="986">
        <v>100</v>
      </c>
    </row>
    <row r="35" spans="1:6" ht="12" customHeight="1">
      <c r="A35" s="1004" t="s">
        <v>1350</v>
      </c>
      <c r="B35" s="1002" t="s">
        <v>1351</v>
      </c>
      <c r="C35" s="985">
        <v>120.8487523494621</v>
      </c>
      <c r="D35" s="985">
        <v>109.11088570300586</v>
      </c>
      <c r="E35" s="985">
        <v>109.11088570300586</v>
      </c>
      <c r="F35" s="986">
        <v>101.47996636998948</v>
      </c>
    </row>
    <row r="36" spans="1:6" ht="12" customHeight="1">
      <c r="A36" s="1003" t="s">
        <v>1352</v>
      </c>
      <c r="B36" s="1002" t="s">
        <v>1353</v>
      </c>
      <c r="C36" s="985">
        <v>176.1903898533495</v>
      </c>
      <c r="D36" s="985">
        <v>125.68086292781227</v>
      </c>
      <c r="E36" s="985">
        <v>101.60922207259635</v>
      </c>
      <c r="F36" s="986">
        <v>100</v>
      </c>
    </row>
    <row r="37" spans="1:6" ht="21" customHeight="1">
      <c r="A37" s="1005" t="s">
        <v>1354</v>
      </c>
      <c r="B37" s="1002" t="s">
        <v>1355</v>
      </c>
      <c r="C37" s="985">
        <v>170.70291834072964</v>
      </c>
      <c r="D37" s="985">
        <v>113.25919458100056</v>
      </c>
      <c r="E37" s="985">
        <v>101.076911825681</v>
      </c>
      <c r="F37" s="986">
        <v>101.076911825681</v>
      </c>
    </row>
    <row r="38" spans="1:6" ht="13.5" customHeight="1">
      <c r="A38" s="1006" t="s">
        <v>1356</v>
      </c>
      <c r="B38" s="1007" t="s">
        <v>1357</v>
      </c>
      <c r="C38" s="985">
        <v>162.52070781376162</v>
      </c>
      <c r="D38" s="985">
        <v>109.46020577502662</v>
      </c>
      <c r="E38" s="985">
        <v>100.66475080033395</v>
      </c>
      <c r="F38" s="986">
        <v>100.66475080033395</v>
      </c>
    </row>
    <row r="39" spans="1:6" ht="13.5" customHeight="1">
      <c r="A39" s="1008" t="s">
        <v>1358</v>
      </c>
      <c r="B39" s="1009" t="s">
        <v>1359</v>
      </c>
      <c r="C39" s="985">
        <v>261.11110876228736</v>
      </c>
      <c r="D39" s="985">
        <v>130.39634397217603</v>
      </c>
      <c r="E39" s="985">
        <v>101.00543820891316</v>
      </c>
      <c r="F39" s="986">
        <v>101.00543820891316</v>
      </c>
    </row>
    <row r="40" spans="1:6" ht="13.5" customHeight="1">
      <c r="A40" s="1010" t="s">
        <v>1360</v>
      </c>
      <c r="B40" s="1002" t="s">
        <v>1361</v>
      </c>
      <c r="C40" s="985">
        <v>149.5727013256715</v>
      </c>
      <c r="D40" s="985">
        <v>109.02722973895737</v>
      </c>
      <c r="E40" s="985">
        <v>100.4879550792509</v>
      </c>
      <c r="F40" s="986">
        <v>100.4879550792509</v>
      </c>
    </row>
    <row r="41" spans="1:6" ht="13.5" customHeight="1">
      <c r="A41" s="1010" t="s">
        <v>1362</v>
      </c>
      <c r="B41" s="1011" t="s">
        <v>1363</v>
      </c>
      <c r="C41" s="985">
        <v>295.7305629457475</v>
      </c>
      <c r="D41" s="985">
        <v>135.0695077199113</v>
      </c>
      <c r="E41" s="985">
        <v>113.73086150254261</v>
      </c>
      <c r="F41" s="986">
        <v>113.73086150254261</v>
      </c>
    </row>
    <row r="42" spans="1:6" ht="13.5" customHeight="1">
      <c r="A42" s="1006" t="s">
        <v>1364</v>
      </c>
      <c r="C42" s="985">
        <v>156.52227834217052</v>
      </c>
      <c r="D42" s="985">
        <v>102.2610189788914</v>
      </c>
      <c r="E42" s="985">
        <v>100</v>
      </c>
      <c r="F42" s="986">
        <v>100</v>
      </c>
    </row>
    <row r="43" spans="1:6" ht="13.5" thickBot="1">
      <c r="A43" s="1012" t="s">
        <v>1365</v>
      </c>
      <c r="B43" s="1013"/>
      <c r="C43" s="1014">
        <v>149.31918682508223</v>
      </c>
      <c r="D43" s="1014">
        <v>107.95492843236963</v>
      </c>
      <c r="E43" s="1014">
        <v>100</v>
      </c>
      <c r="F43" s="973">
        <v>100</v>
      </c>
    </row>
    <row r="44" spans="1:5" ht="62.25" customHeight="1">
      <c r="A44" s="1015" t="s">
        <v>1366</v>
      </c>
      <c r="B44" s="1015"/>
      <c r="C44" s="1015"/>
      <c r="D44" s="1015"/>
      <c r="E44" s="1015"/>
    </row>
    <row r="45" spans="1:6" ht="13.5" customHeight="1">
      <c r="A45" s="388" t="s">
        <v>1291</v>
      </c>
      <c r="B45" s="979" t="s">
        <v>1292</v>
      </c>
      <c r="C45" s="208" t="s">
        <v>811</v>
      </c>
      <c r="D45" s="208" t="s">
        <v>811</v>
      </c>
      <c r="E45" s="208" t="s">
        <v>811</v>
      </c>
      <c r="F45" s="381" t="s">
        <v>811</v>
      </c>
    </row>
    <row r="46" spans="1:6" ht="13.5" customHeight="1">
      <c r="A46" s="389"/>
      <c r="B46" s="980"/>
      <c r="C46" s="230" t="s">
        <v>1293</v>
      </c>
      <c r="D46" s="230" t="s">
        <v>831</v>
      </c>
      <c r="E46" s="230" t="s">
        <v>1294</v>
      </c>
      <c r="F46" s="189" t="s">
        <v>811</v>
      </c>
    </row>
    <row r="47" spans="1:6" ht="15" customHeight="1">
      <c r="A47" s="92" t="s">
        <v>1367</v>
      </c>
      <c r="B47" s="990" t="s">
        <v>1368</v>
      </c>
      <c r="C47" s="998">
        <v>177.50072703995855</v>
      </c>
      <c r="D47" s="998">
        <v>152.93806796683057</v>
      </c>
      <c r="E47" s="998">
        <v>113.09113110350535</v>
      </c>
      <c r="F47" s="998">
        <v>100</v>
      </c>
    </row>
    <row r="48" spans="1:6" ht="15" customHeight="1">
      <c r="A48" s="987" t="s">
        <v>1369</v>
      </c>
      <c r="B48" s="990" t="s">
        <v>1370</v>
      </c>
      <c r="C48" s="998">
        <v>188.31212085750005</v>
      </c>
      <c r="D48" s="998">
        <v>160.79850543028073</v>
      </c>
      <c r="E48" s="998">
        <v>114.66427001571178</v>
      </c>
      <c r="F48" s="998">
        <v>100</v>
      </c>
    </row>
    <row r="49" spans="1:6" ht="15" customHeight="1">
      <c r="A49" s="987" t="s">
        <v>1371</v>
      </c>
      <c r="B49" s="990" t="s">
        <v>1372</v>
      </c>
      <c r="C49" s="998">
        <v>377.1214208623996</v>
      </c>
      <c r="D49" s="998">
        <v>158.42504543345044</v>
      </c>
      <c r="E49" s="998">
        <v>108.05669921419516</v>
      </c>
      <c r="F49" s="998">
        <v>100</v>
      </c>
    </row>
    <row r="50" spans="1:6" ht="15" customHeight="1">
      <c r="A50" s="987" t="s">
        <v>1373</v>
      </c>
      <c r="B50" s="1016" t="s">
        <v>1374</v>
      </c>
      <c r="C50" s="998">
        <v>100.00000000000001</v>
      </c>
      <c r="D50" s="998">
        <v>100</v>
      </c>
      <c r="E50" s="998">
        <v>100</v>
      </c>
      <c r="F50" s="998">
        <v>100</v>
      </c>
    </row>
    <row r="51" spans="1:6" ht="15" customHeight="1">
      <c r="A51" s="92" t="s">
        <v>1375</v>
      </c>
      <c r="B51" s="990" t="s">
        <v>1376</v>
      </c>
      <c r="C51" s="998">
        <v>133.98056985163026</v>
      </c>
      <c r="D51" s="998">
        <v>109.99858840617038</v>
      </c>
      <c r="E51" s="998">
        <v>100</v>
      </c>
      <c r="F51" s="998">
        <v>100</v>
      </c>
    </row>
    <row r="52" spans="1:6" ht="15" customHeight="1">
      <c r="A52" s="987" t="s">
        <v>1377</v>
      </c>
      <c r="B52" s="1016" t="s">
        <v>1378</v>
      </c>
      <c r="C52" s="998">
        <v>115.2254236095636</v>
      </c>
      <c r="D52" s="998">
        <v>105.31012111295351</v>
      </c>
      <c r="E52" s="998">
        <v>100</v>
      </c>
      <c r="F52" s="998">
        <v>100</v>
      </c>
    </row>
    <row r="53" spans="1:6" ht="15" customHeight="1">
      <c r="A53" s="987" t="s">
        <v>1379</v>
      </c>
      <c r="B53" s="1016" t="s">
        <v>1380</v>
      </c>
      <c r="C53" s="998">
        <v>139.4754206050085</v>
      </c>
      <c r="D53" s="998">
        <v>111.82103815168895</v>
      </c>
      <c r="E53" s="998">
        <v>100</v>
      </c>
      <c r="F53" s="998">
        <v>100</v>
      </c>
    </row>
    <row r="54" spans="1:6" ht="15" customHeight="1">
      <c r="A54" s="987" t="s">
        <v>1381</v>
      </c>
      <c r="B54" s="990" t="s">
        <v>1382</v>
      </c>
      <c r="C54" s="998">
        <v>130.93921689655826</v>
      </c>
      <c r="D54" s="998">
        <v>101.62914834351497</v>
      </c>
      <c r="E54" s="998">
        <v>100</v>
      </c>
      <c r="F54" s="998">
        <v>100</v>
      </c>
    </row>
    <row r="55" spans="1:6" ht="15" customHeight="1">
      <c r="A55" s="92" t="s">
        <v>1383</v>
      </c>
      <c r="B55" s="1016" t="s">
        <v>1384</v>
      </c>
      <c r="C55" s="998">
        <v>105.15330788985187</v>
      </c>
      <c r="D55" s="998">
        <v>106.13274643064634</v>
      </c>
      <c r="E55" s="998">
        <v>100</v>
      </c>
      <c r="F55" s="998">
        <v>100</v>
      </c>
    </row>
    <row r="56" spans="1:6" ht="15" customHeight="1">
      <c r="A56" s="987" t="s">
        <v>1385</v>
      </c>
      <c r="B56" s="1016" t="s">
        <v>1386</v>
      </c>
      <c r="C56" s="998">
        <v>105.15330788985187</v>
      </c>
      <c r="D56" s="998">
        <v>106.13274643064634</v>
      </c>
      <c r="E56" s="998">
        <v>100</v>
      </c>
      <c r="F56" s="998">
        <v>100</v>
      </c>
    </row>
    <row r="57" spans="1:6" ht="15" customHeight="1">
      <c r="A57" s="92" t="s">
        <v>1387</v>
      </c>
      <c r="B57" s="990" t="s">
        <v>1388</v>
      </c>
      <c r="C57" s="998">
        <v>134.7097618376239</v>
      </c>
      <c r="D57" s="998">
        <v>112.99177373965054</v>
      </c>
      <c r="E57" s="998">
        <v>100.7877749155116</v>
      </c>
      <c r="F57" s="998">
        <v>100</v>
      </c>
    </row>
    <row r="58" spans="1:6" ht="21.75" customHeight="1">
      <c r="A58" s="1017" t="s">
        <v>1389</v>
      </c>
      <c r="B58" s="1018"/>
      <c r="C58" s="998">
        <v>116.58087683396563</v>
      </c>
      <c r="D58" s="998">
        <v>106.26006531236156</v>
      </c>
      <c r="E58" s="998">
        <v>100</v>
      </c>
      <c r="F58" s="998">
        <v>100</v>
      </c>
    </row>
    <row r="59" spans="1:6" ht="15" customHeight="1">
      <c r="A59" s="987" t="s">
        <v>1390</v>
      </c>
      <c r="B59" s="990" t="s">
        <v>1391</v>
      </c>
      <c r="C59" s="998">
        <v>183.38765895218484</v>
      </c>
      <c r="D59" s="998">
        <v>125.64731963983353</v>
      </c>
      <c r="E59" s="998">
        <v>100</v>
      </c>
      <c r="F59" s="998">
        <v>100</v>
      </c>
    </row>
    <row r="60" spans="1:6" ht="15" customHeight="1">
      <c r="A60" s="987" t="s">
        <v>1392</v>
      </c>
      <c r="B60" s="990" t="s">
        <v>1393</v>
      </c>
      <c r="C60" s="998">
        <v>132.08080098178198</v>
      </c>
      <c r="D60" s="998">
        <v>112.91416692260378</v>
      </c>
      <c r="E60" s="998">
        <v>102.88014499704201</v>
      </c>
      <c r="F60" s="998">
        <v>100</v>
      </c>
    </row>
    <row r="61" spans="1:6" ht="15" customHeight="1">
      <c r="A61" s="92" t="s">
        <v>1394</v>
      </c>
      <c r="B61" s="990" t="s">
        <v>1395</v>
      </c>
      <c r="C61" s="998">
        <v>216.4795020971452</v>
      </c>
      <c r="D61" s="998">
        <v>133.33333333333331</v>
      </c>
      <c r="E61" s="998">
        <v>100</v>
      </c>
      <c r="F61" s="998">
        <v>100</v>
      </c>
    </row>
    <row r="62" spans="1:6" ht="15" customHeight="1">
      <c r="A62" s="987" t="s">
        <v>1396</v>
      </c>
      <c r="B62" s="990" t="s">
        <v>1397</v>
      </c>
      <c r="C62" s="985">
        <v>216.4795020971452</v>
      </c>
      <c r="D62" s="985">
        <v>133.33333333333331</v>
      </c>
      <c r="E62" s="985">
        <v>100</v>
      </c>
      <c r="F62" s="998">
        <v>100</v>
      </c>
    </row>
    <row r="63" spans="1:6" ht="24" customHeight="1">
      <c r="A63" s="996" t="s">
        <v>1398</v>
      </c>
      <c r="B63" s="990" t="s">
        <v>1399</v>
      </c>
      <c r="C63" s="998">
        <v>177.66592812100612</v>
      </c>
      <c r="D63" s="998">
        <v>112.24566842697476</v>
      </c>
      <c r="E63" s="998">
        <v>100</v>
      </c>
      <c r="F63" s="998">
        <v>100</v>
      </c>
    </row>
    <row r="64" spans="1:6" ht="15" customHeight="1">
      <c r="A64" s="987" t="s">
        <v>1400</v>
      </c>
      <c r="B64" s="990" t="s">
        <v>1401</v>
      </c>
      <c r="C64" s="998">
        <v>182.3756476814123</v>
      </c>
      <c r="D64" s="998">
        <v>115.30217035048771</v>
      </c>
      <c r="E64" s="998">
        <v>100</v>
      </c>
      <c r="F64" s="998">
        <v>100</v>
      </c>
    </row>
    <row r="65" spans="1:6" ht="15" customHeight="1">
      <c r="A65" s="987" t="s">
        <v>1402</v>
      </c>
      <c r="B65" s="990" t="s">
        <v>1403</v>
      </c>
      <c r="C65" s="998">
        <v>158.73015873015876</v>
      </c>
      <c r="D65" s="998">
        <v>100</v>
      </c>
      <c r="E65" s="998">
        <v>100</v>
      </c>
      <c r="F65" s="998">
        <v>100</v>
      </c>
    </row>
    <row r="66" spans="1:6" ht="15" customHeight="1">
      <c r="A66" s="92" t="s">
        <v>1404</v>
      </c>
      <c r="B66" s="990" t="s">
        <v>1405</v>
      </c>
      <c r="C66" s="998">
        <v>159.70834091087997</v>
      </c>
      <c r="D66" s="998">
        <v>112.59110176306355</v>
      </c>
      <c r="E66" s="998">
        <v>100</v>
      </c>
      <c r="F66" s="998">
        <v>100</v>
      </c>
    </row>
    <row r="67" spans="1:6" ht="15" customHeight="1">
      <c r="A67" s="987" t="s">
        <v>1406</v>
      </c>
      <c r="B67" s="990" t="s">
        <v>1407</v>
      </c>
      <c r="C67" s="998">
        <v>160.07364596013267</v>
      </c>
      <c r="D67" s="998">
        <v>112.31143273153319</v>
      </c>
      <c r="E67" s="998">
        <v>100</v>
      </c>
      <c r="F67" s="998">
        <v>100</v>
      </c>
    </row>
    <row r="68" spans="1:6" ht="15" customHeight="1">
      <c r="A68" s="987" t="s">
        <v>1408</v>
      </c>
      <c r="B68" s="990" t="s">
        <v>1409</v>
      </c>
      <c r="C68" s="998">
        <v>157.9051487650661</v>
      </c>
      <c r="D68" s="998">
        <v>122.47518694269739</v>
      </c>
      <c r="E68" s="998">
        <v>100</v>
      </c>
      <c r="F68" s="998">
        <v>100</v>
      </c>
    </row>
    <row r="69" spans="1:6" ht="15" customHeight="1" thickBot="1">
      <c r="A69" s="1019" t="s">
        <v>1410</v>
      </c>
      <c r="B69" s="1020" t="s">
        <v>1411</v>
      </c>
      <c r="C69" s="1014">
        <v>100</v>
      </c>
      <c r="D69" s="1014">
        <v>100</v>
      </c>
      <c r="E69" s="1014">
        <v>100</v>
      </c>
      <c r="F69" s="1014">
        <v>100</v>
      </c>
    </row>
  </sheetData>
  <sheetProtection/>
  <mergeCells count="7">
    <mergeCell ref="A1:E1"/>
    <mergeCell ref="A2:E2"/>
    <mergeCell ref="A5:A6"/>
    <mergeCell ref="B5:B6"/>
    <mergeCell ref="A44:E44"/>
    <mergeCell ref="A45:A46"/>
    <mergeCell ref="B45:B46"/>
  </mergeCells>
  <conditionalFormatting sqref="B45 B47:B69 E6 B5 A1:E4 A23:A44 B7:B41 E46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C1">
      <selection activeCell="F15" sqref="F15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6" width="9.25390625" style="65" customWidth="1"/>
    <col min="7" max="7" width="10.00390625" style="65" customWidth="1"/>
    <col min="8" max="8" width="8.00390625" style="65" customWidth="1"/>
    <col min="9" max="9" width="7.75390625" style="65" customWidth="1"/>
    <col min="10" max="10" width="10.25390625" style="65" customWidth="1"/>
    <col min="11" max="11" width="8.125" style="65" customWidth="1"/>
    <col min="12" max="12" width="12.25390625" style="65" customWidth="1"/>
    <col min="13" max="13" width="12.125" style="65" customWidth="1"/>
    <col min="14" max="14" width="10.375" style="65" customWidth="1"/>
    <col min="15" max="15" width="12.375" style="65" customWidth="1"/>
    <col min="16" max="16" width="10.375" style="65" customWidth="1"/>
    <col min="17" max="17" width="11.125" style="65" customWidth="1"/>
    <col min="18" max="18" width="10.375" style="65" customWidth="1"/>
    <col min="19" max="19" width="11.00390625" style="65" customWidth="1"/>
    <col min="20" max="16384" width="9.25390625" style="65" customWidth="1"/>
  </cols>
  <sheetData>
    <row r="1" spans="1:32" ht="15" customHeight="1">
      <c r="A1" s="91"/>
      <c r="B1" s="77"/>
      <c r="C1" s="77"/>
      <c r="D1" s="77"/>
      <c r="E1" s="77"/>
      <c r="F1" s="1021" t="s">
        <v>1412</v>
      </c>
      <c r="G1" s="1021"/>
      <c r="H1" s="1021"/>
      <c r="I1" s="1021"/>
      <c r="J1" s="1021"/>
      <c r="K1" s="1021"/>
      <c r="L1" s="1021"/>
      <c r="M1" s="1021"/>
      <c r="N1" s="1021"/>
      <c r="O1" s="7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1"/>
      <c r="B2" s="77"/>
      <c r="C2" s="77"/>
      <c r="D2" s="77"/>
      <c r="E2" s="1022" t="s">
        <v>1413</v>
      </c>
      <c r="F2" s="1022"/>
      <c r="G2" s="1022"/>
      <c r="H2" s="1022"/>
      <c r="I2" s="1022"/>
      <c r="J2" s="1022"/>
      <c r="K2" s="1022"/>
      <c r="L2" s="1022"/>
      <c r="M2" s="1022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2.5" customHeight="1">
      <c r="A3" s="91"/>
      <c r="B3" s="77"/>
      <c r="C3" s="77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4.25" customHeight="1">
      <c r="A4" s="91"/>
      <c r="B4" s="77"/>
      <c r="C4" s="77"/>
      <c r="D4" s="1023"/>
      <c r="E4" s="390" t="s">
        <v>1414</v>
      </c>
      <c r="F4" s="391"/>
      <c r="G4" s="1024"/>
      <c r="H4" s="1025" t="s">
        <v>1415</v>
      </c>
      <c r="I4" s="1026"/>
      <c r="J4" s="197" t="s">
        <v>1416</v>
      </c>
      <c r="K4" s="197" t="s">
        <v>1417</v>
      </c>
      <c r="L4" s="197" t="s">
        <v>1418</v>
      </c>
      <c r="M4" s="197" t="s">
        <v>1418</v>
      </c>
      <c r="N4" s="197" t="s">
        <v>1419</v>
      </c>
      <c r="O4" s="197" t="s">
        <v>1420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1"/>
      <c r="B5" s="80"/>
      <c r="C5" s="80"/>
      <c r="D5" s="1027"/>
      <c r="E5" s="395" t="s">
        <v>1421</v>
      </c>
      <c r="F5" s="397"/>
      <c r="G5" s="396"/>
      <c r="H5" s="1028" t="s">
        <v>1422</v>
      </c>
      <c r="I5" s="1029"/>
      <c r="J5" s="196" t="s">
        <v>1423</v>
      </c>
      <c r="K5" s="196" t="s">
        <v>1424</v>
      </c>
      <c r="L5" s="196" t="s">
        <v>1425</v>
      </c>
      <c r="M5" s="196" t="s">
        <v>1426</v>
      </c>
      <c r="N5" s="196" t="s">
        <v>1427</v>
      </c>
      <c r="O5" s="196" t="s">
        <v>1428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1"/>
      <c r="B6" s="77"/>
      <c r="C6" s="77"/>
      <c r="D6" s="188"/>
      <c r="E6" s="386" t="s">
        <v>68</v>
      </c>
      <c r="F6" s="386" t="s">
        <v>289</v>
      </c>
      <c r="G6" s="386" t="s">
        <v>1429</v>
      </c>
      <c r="H6" s="54" t="s">
        <v>1430</v>
      </c>
      <c r="I6" s="206" t="s">
        <v>1431</v>
      </c>
      <c r="J6" s="307" t="s">
        <v>1432</v>
      </c>
      <c r="K6" s="307" t="s">
        <v>1433</v>
      </c>
      <c r="L6" s="196" t="s">
        <v>1434</v>
      </c>
      <c r="M6" s="196" t="s">
        <v>1435</v>
      </c>
      <c r="N6" s="196" t="s">
        <v>1436</v>
      </c>
      <c r="O6" s="196" t="s">
        <v>1437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1"/>
      <c r="B7" s="77"/>
      <c r="C7" s="77"/>
      <c r="D7" s="52" t="s">
        <v>372</v>
      </c>
      <c r="E7" s="1030"/>
      <c r="F7" s="1030"/>
      <c r="G7" s="1030"/>
      <c r="H7" s="54" t="s">
        <v>1438</v>
      </c>
      <c r="I7" s="54" t="s">
        <v>1439</v>
      </c>
      <c r="J7" s="307" t="s">
        <v>1440</v>
      </c>
      <c r="K7" s="307" t="s">
        <v>1441</v>
      </c>
      <c r="L7" s="307" t="s">
        <v>1442</v>
      </c>
      <c r="M7" s="307" t="s">
        <v>1443</v>
      </c>
      <c r="N7" s="307" t="s">
        <v>1444</v>
      </c>
      <c r="O7" s="196" t="s">
        <v>1445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1"/>
      <c r="B8" s="77"/>
      <c r="C8" s="77"/>
      <c r="D8" s="175" t="s">
        <v>156</v>
      </c>
      <c r="E8" s="1030"/>
      <c r="F8" s="1030"/>
      <c r="G8" s="1030"/>
      <c r="H8" s="54" t="s">
        <v>1446</v>
      </c>
      <c r="I8" s="147" t="s">
        <v>1447</v>
      </c>
      <c r="J8" s="307" t="s">
        <v>1441</v>
      </c>
      <c r="K8" s="196"/>
      <c r="L8" s="307" t="s">
        <v>1448</v>
      </c>
      <c r="M8" s="307" t="s">
        <v>1448</v>
      </c>
      <c r="N8" s="307" t="s">
        <v>1449</v>
      </c>
      <c r="O8" s="307" t="s">
        <v>1450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1"/>
      <c r="B9" s="77"/>
      <c r="C9" s="77"/>
      <c r="D9" s="188"/>
      <c r="E9" s="1030"/>
      <c r="F9" s="1030"/>
      <c r="G9" s="1030"/>
      <c r="H9" s="54" t="s">
        <v>1441</v>
      </c>
      <c r="I9" s="147" t="s">
        <v>1441</v>
      </c>
      <c r="J9" s="54"/>
      <c r="K9" s="54"/>
      <c r="L9" s="307" t="s">
        <v>1451</v>
      </c>
      <c r="M9" s="307" t="s">
        <v>1451</v>
      </c>
      <c r="N9" s="307" t="s">
        <v>1452</v>
      </c>
      <c r="O9" s="307" t="s">
        <v>1453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1"/>
      <c r="B10" s="77"/>
      <c r="C10" s="80"/>
      <c r="D10" s="188"/>
      <c r="E10" s="1030"/>
      <c r="F10" s="1030"/>
      <c r="G10" s="1030"/>
      <c r="H10" s="54"/>
      <c r="I10" s="54"/>
      <c r="J10" s="54"/>
      <c r="K10" s="54"/>
      <c r="L10" s="196"/>
      <c r="M10" s="196"/>
      <c r="N10" s="307" t="s">
        <v>1454</v>
      </c>
      <c r="O10" s="307" t="s">
        <v>1455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8.25" customHeight="1">
      <c r="A11" s="91"/>
      <c r="B11" s="77"/>
      <c r="C11" s="80"/>
      <c r="D11" s="185"/>
      <c r="E11" s="387"/>
      <c r="F11" s="387"/>
      <c r="G11" s="387"/>
      <c r="H11" s="100"/>
      <c r="I11" s="100"/>
      <c r="J11" s="100"/>
      <c r="K11" s="100"/>
      <c r="L11" s="100"/>
      <c r="M11" s="100"/>
      <c r="N11" s="100"/>
      <c r="O11" s="19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0.5" customHeight="1">
      <c r="A12" s="96"/>
      <c r="B12" s="77"/>
      <c r="C12" s="77"/>
      <c r="D12" s="52" t="s">
        <v>600</v>
      </c>
      <c r="E12" s="52">
        <v>416</v>
      </c>
      <c r="F12" s="52">
        <v>19</v>
      </c>
      <c r="G12" s="52">
        <v>41</v>
      </c>
      <c r="H12" s="52">
        <v>74</v>
      </c>
      <c r="I12" s="52">
        <v>94</v>
      </c>
      <c r="J12" s="52">
        <v>1290</v>
      </c>
      <c r="K12" s="52">
        <v>117</v>
      </c>
      <c r="L12" s="52">
        <v>138</v>
      </c>
      <c r="M12" s="52">
        <v>36</v>
      </c>
      <c r="N12" s="52">
        <v>276.2</v>
      </c>
      <c r="O12" s="52"/>
      <c r="AB12"/>
      <c r="AC12"/>
      <c r="AD12"/>
      <c r="AE12"/>
      <c r="AF12"/>
    </row>
    <row r="13" spans="1:32" ht="10.5" customHeight="1">
      <c r="A13" s="96"/>
      <c r="B13" s="77"/>
      <c r="C13" s="77"/>
      <c r="D13" s="52" t="s">
        <v>556</v>
      </c>
      <c r="E13" s="52">
        <v>399</v>
      </c>
      <c r="F13" s="52">
        <v>19</v>
      </c>
      <c r="G13" s="52">
        <v>33</v>
      </c>
      <c r="H13" s="52">
        <v>61</v>
      </c>
      <c r="I13" s="52">
        <v>89</v>
      </c>
      <c r="J13" s="52">
        <v>1412</v>
      </c>
      <c r="K13" s="52">
        <v>95</v>
      </c>
      <c r="L13" s="52">
        <v>148</v>
      </c>
      <c r="M13" s="52">
        <v>31</v>
      </c>
      <c r="N13" s="52">
        <v>122.4</v>
      </c>
      <c r="O13" s="52"/>
      <c r="AB13"/>
      <c r="AC13"/>
      <c r="AD13"/>
      <c r="AE13"/>
      <c r="AF13"/>
    </row>
    <row r="14" spans="1:32" ht="10.5" customHeight="1">
      <c r="A14" s="96"/>
      <c r="B14" s="77"/>
      <c r="C14" s="77"/>
      <c r="D14" s="52" t="s">
        <v>396</v>
      </c>
      <c r="E14" s="52">
        <v>447</v>
      </c>
      <c r="F14" s="52">
        <v>13</v>
      </c>
      <c r="G14" s="52">
        <v>47</v>
      </c>
      <c r="H14" s="52">
        <v>86</v>
      </c>
      <c r="I14" s="52">
        <v>83</v>
      </c>
      <c r="J14" s="52">
        <v>1493</v>
      </c>
      <c r="K14" s="52">
        <v>185</v>
      </c>
      <c r="L14" s="52">
        <v>139</v>
      </c>
      <c r="M14" s="52">
        <v>29</v>
      </c>
      <c r="N14" s="52">
        <v>190.4</v>
      </c>
      <c r="O14" s="52"/>
      <c r="AB14"/>
      <c r="AC14"/>
      <c r="AD14"/>
      <c r="AE14"/>
      <c r="AF14"/>
    </row>
    <row r="15" spans="1:32" ht="10.5" customHeight="1">
      <c r="A15" s="96"/>
      <c r="B15" s="77"/>
      <c r="C15" s="77"/>
      <c r="D15" s="52" t="s">
        <v>592</v>
      </c>
      <c r="E15" s="52">
        <v>464</v>
      </c>
      <c r="F15" s="52">
        <v>17</v>
      </c>
      <c r="G15" s="52">
        <v>33</v>
      </c>
      <c r="H15" s="52">
        <v>92</v>
      </c>
      <c r="I15" s="52">
        <v>57</v>
      </c>
      <c r="J15" s="52">
        <v>1405</v>
      </c>
      <c r="K15" s="52">
        <v>155</v>
      </c>
      <c r="L15" s="52">
        <v>107</v>
      </c>
      <c r="M15" s="52">
        <v>17</v>
      </c>
      <c r="N15" s="52">
        <v>326.3</v>
      </c>
      <c r="O15" s="52"/>
      <c r="AB15"/>
      <c r="AC15"/>
      <c r="AD15"/>
      <c r="AE15"/>
      <c r="AF15"/>
    </row>
    <row r="16" spans="1:32" ht="10.5" customHeight="1">
      <c r="A16" s="96"/>
      <c r="B16" s="77"/>
      <c r="C16" s="77"/>
      <c r="D16" s="52" t="s">
        <v>103</v>
      </c>
      <c r="E16" s="52">
        <v>444</v>
      </c>
      <c r="F16" s="52">
        <v>13</v>
      </c>
      <c r="G16" s="52">
        <v>50</v>
      </c>
      <c r="H16" s="52">
        <v>74</v>
      </c>
      <c r="I16" s="52">
        <v>98</v>
      </c>
      <c r="J16" s="52">
        <v>1478</v>
      </c>
      <c r="K16" s="52">
        <v>208</v>
      </c>
      <c r="L16" s="52">
        <v>145</v>
      </c>
      <c r="M16" s="52">
        <v>45</v>
      </c>
      <c r="N16" s="52">
        <v>422.5</v>
      </c>
      <c r="O16" s="52"/>
      <c r="P16" s="71"/>
      <c r="AB16"/>
      <c r="AC16"/>
      <c r="AD16"/>
      <c r="AE16"/>
      <c r="AF16"/>
    </row>
    <row r="17" spans="1:32" ht="10.5" customHeight="1">
      <c r="A17" s="96"/>
      <c r="B17" s="77"/>
      <c r="C17" s="77"/>
      <c r="D17" s="52" t="s">
        <v>212</v>
      </c>
      <c r="E17" s="52">
        <v>517</v>
      </c>
      <c r="F17" s="52">
        <v>30</v>
      </c>
      <c r="G17" s="52">
        <v>50</v>
      </c>
      <c r="H17" s="52">
        <v>74</v>
      </c>
      <c r="I17" s="52">
        <v>164</v>
      </c>
      <c r="J17" s="52">
        <v>1488</v>
      </c>
      <c r="K17" s="52">
        <v>236</v>
      </c>
      <c r="L17" s="52">
        <v>166</v>
      </c>
      <c r="M17" s="52">
        <v>60</v>
      </c>
      <c r="N17" s="99">
        <v>329</v>
      </c>
      <c r="O17" s="52"/>
      <c r="AB17"/>
      <c r="AC17"/>
      <c r="AD17"/>
      <c r="AE17"/>
      <c r="AF17"/>
    </row>
    <row r="18" spans="1:32" ht="10.5" customHeight="1">
      <c r="A18" s="96"/>
      <c r="B18" s="77"/>
      <c r="C18" s="77"/>
      <c r="D18" s="52" t="s">
        <v>226</v>
      </c>
      <c r="E18" s="52">
        <v>444</v>
      </c>
      <c r="F18" s="52">
        <v>13</v>
      </c>
      <c r="G18" s="52">
        <v>50</v>
      </c>
      <c r="H18" s="52">
        <v>74</v>
      </c>
      <c r="I18" s="52">
        <v>98</v>
      </c>
      <c r="J18" s="52">
        <v>1478</v>
      </c>
      <c r="K18" s="52">
        <v>208</v>
      </c>
      <c r="L18" s="52">
        <v>145</v>
      </c>
      <c r="M18" s="52">
        <v>45</v>
      </c>
      <c r="N18" s="52">
        <v>422.5</v>
      </c>
      <c r="O18" s="52"/>
      <c r="AB18"/>
      <c r="AC18"/>
      <c r="AD18"/>
      <c r="AE18"/>
      <c r="AF18"/>
    </row>
    <row r="19" spans="1:32" ht="10.5" customHeight="1">
      <c r="A19" s="96"/>
      <c r="B19" s="77"/>
      <c r="C19" s="77"/>
      <c r="D19" s="52" t="s">
        <v>636</v>
      </c>
      <c r="E19" s="52">
        <v>467</v>
      </c>
      <c r="F19" s="52">
        <v>26</v>
      </c>
      <c r="G19" s="52">
        <v>20</v>
      </c>
      <c r="H19" s="52">
        <v>91</v>
      </c>
      <c r="I19" s="52">
        <v>125</v>
      </c>
      <c r="J19" s="52">
        <v>1337</v>
      </c>
      <c r="K19" s="52">
        <v>223</v>
      </c>
      <c r="L19" s="52">
        <v>159</v>
      </c>
      <c r="M19" s="52">
        <v>29</v>
      </c>
      <c r="N19" s="52">
        <v>896.4</v>
      </c>
      <c r="O19" s="52"/>
      <c r="AB19"/>
      <c r="AC19"/>
      <c r="AD19"/>
      <c r="AE19"/>
      <c r="AF19"/>
    </row>
    <row r="20" spans="1:32" ht="10.5" customHeight="1">
      <c r="A20" s="96"/>
      <c r="B20" s="77"/>
      <c r="C20" s="77"/>
      <c r="D20" s="52" t="s">
        <v>659</v>
      </c>
      <c r="E20" s="52">
        <v>486</v>
      </c>
      <c r="F20" s="52">
        <v>34</v>
      </c>
      <c r="G20" s="52">
        <v>32</v>
      </c>
      <c r="H20" s="52">
        <v>79</v>
      </c>
      <c r="I20" s="52">
        <v>131</v>
      </c>
      <c r="J20" s="52">
        <v>1149</v>
      </c>
      <c r="K20" s="52">
        <v>202</v>
      </c>
      <c r="L20" s="52">
        <v>185</v>
      </c>
      <c r="M20" s="52">
        <v>42</v>
      </c>
      <c r="N20" s="52">
        <v>528.8</v>
      </c>
      <c r="O20" s="52"/>
      <c r="AB20"/>
      <c r="AC20"/>
      <c r="AD20"/>
      <c r="AE20"/>
      <c r="AF20"/>
    </row>
    <row r="21" spans="1:18" ht="10.5" customHeight="1">
      <c r="A21" s="91"/>
      <c r="B21" s="77"/>
      <c r="C21" s="77"/>
      <c r="D21" s="52" t="s">
        <v>667</v>
      </c>
      <c r="E21" s="52">
        <v>400</v>
      </c>
      <c r="F21" s="52">
        <v>28</v>
      </c>
      <c r="G21" s="52">
        <v>17</v>
      </c>
      <c r="H21" s="52">
        <v>50</v>
      </c>
      <c r="I21" s="52">
        <v>109</v>
      </c>
      <c r="J21" s="52">
        <v>1212</v>
      </c>
      <c r="K21" s="52">
        <v>385</v>
      </c>
      <c r="L21" s="52">
        <v>154</v>
      </c>
      <c r="M21" s="52">
        <v>31</v>
      </c>
      <c r="N21" s="52">
        <v>572.4</v>
      </c>
      <c r="O21" s="52"/>
      <c r="P21" s="71"/>
      <c r="Q21" s="71"/>
      <c r="R21" s="1031"/>
    </row>
    <row r="22" spans="4:15" ht="10.5" customHeight="1">
      <c r="D22" s="52" t="s">
        <v>697</v>
      </c>
      <c r="E22" s="52">
        <v>405</v>
      </c>
      <c r="F22" s="52">
        <v>18</v>
      </c>
      <c r="G22" s="52">
        <v>36</v>
      </c>
      <c r="H22" s="52">
        <v>122</v>
      </c>
      <c r="I22" s="118">
        <v>105</v>
      </c>
      <c r="J22" s="118">
        <v>855</v>
      </c>
      <c r="K22" s="118">
        <v>491</v>
      </c>
      <c r="L22" s="52">
        <v>132</v>
      </c>
      <c r="M22" s="52">
        <v>28</v>
      </c>
      <c r="N22" s="52">
        <v>641.9</v>
      </c>
      <c r="O22" s="52">
        <v>559.3</v>
      </c>
    </row>
    <row r="23" spans="4:15" ht="10.5" customHeight="1">
      <c r="D23" s="52" t="s">
        <v>726</v>
      </c>
      <c r="E23" s="52">
        <v>469</v>
      </c>
      <c r="F23" s="52">
        <v>35</v>
      </c>
      <c r="G23" s="52">
        <v>27</v>
      </c>
      <c r="H23" s="52">
        <v>74</v>
      </c>
      <c r="I23" s="118">
        <v>110</v>
      </c>
      <c r="J23" s="118">
        <v>576</v>
      </c>
      <c r="K23" s="118">
        <v>403</v>
      </c>
      <c r="L23" s="52">
        <v>149</v>
      </c>
      <c r="M23" s="52">
        <v>30</v>
      </c>
      <c r="N23" s="52">
        <v>920.5</v>
      </c>
      <c r="O23" s="52">
        <v>646.4</v>
      </c>
    </row>
    <row r="24" spans="4:15" ht="10.5" customHeight="1">
      <c r="D24" s="50" t="s">
        <v>797</v>
      </c>
      <c r="E24" s="50">
        <v>538</v>
      </c>
      <c r="F24" s="50">
        <v>44</v>
      </c>
      <c r="G24" s="50">
        <v>45</v>
      </c>
      <c r="H24" s="50">
        <v>87</v>
      </c>
      <c r="I24" s="50">
        <v>120</v>
      </c>
      <c r="J24" s="50">
        <v>486</v>
      </c>
      <c r="K24" s="50">
        <v>377</v>
      </c>
      <c r="L24" s="50">
        <v>200</v>
      </c>
      <c r="M24" s="50">
        <v>29</v>
      </c>
      <c r="N24" s="50">
        <v>976.3</v>
      </c>
      <c r="O24" s="191">
        <v>660.33</v>
      </c>
    </row>
    <row r="25" spans="4:15" ht="12" customHeight="1">
      <c r="D25" s="52" t="s">
        <v>725</v>
      </c>
      <c r="E25" s="52">
        <v>69</v>
      </c>
      <c r="F25" s="52">
        <v>3</v>
      </c>
      <c r="G25" s="52">
        <v>8</v>
      </c>
      <c r="H25" s="52">
        <v>19</v>
      </c>
      <c r="I25" s="118">
        <v>7</v>
      </c>
      <c r="J25" s="118">
        <v>35</v>
      </c>
      <c r="K25" s="118">
        <v>10</v>
      </c>
      <c r="L25" s="52">
        <v>14</v>
      </c>
      <c r="M25" s="52">
        <v>4</v>
      </c>
      <c r="N25" s="52">
        <v>82.3</v>
      </c>
      <c r="O25" s="52">
        <v>46.1</v>
      </c>
    </row>
    <row r="26" spans="4:15" ht="12" customHeight="1">
      <c r="D26" s="50" t="s">
        <v>804</v>
      </c>
      <c r="E26" s="50">
        <v>112</v>
      </c>
      <c r="F26" s="50">
        <v>5</v>
      </c>
      <c r="G26" s="50">
        <v>18</v>
      </c>
      <c r="H26" s="50">
        <v>28</v>
      </c>
      <c r="I26" s="1032">
        <v>18</v>
      </c>
      <c r="J26" s="1032">
        <v>66</v>
      </c>
      <c r="K26" s="1032">
        <v>49</v>
      </c>
      <c r="L26" s="50">
        <v>22</v>
      </c>
      <c r="M26" s="50">
        <v>5</v>
      </c>
      <c r="N26" s="50">
        <v>136.6</v>
      </c>
      <c r="O26" s="50">
        <v>68.1</v>
      </c>
    </row>
    <row r="27" spans="4:15" ht="12" customHeight="1">
      <c r="D27" s="52" t="s">
        <v>733</v>
      </c>
      <c r="E27" s="52">
        <v>37</v>
      </c>
      <c r="F27" s="52">
        <v>4</v>
      </c>
      <c r="G27" s="52">
        <v>5</v>
      </c>
      <c r="H27" s="52">
        <v>7</v>
      </c>
      <c r="I27" s="52">
        <v>8</v>
      </c>
      <c r="J27" s="52">
        <v>59</v>
      </c>
      <c r="K27" s="52">
        <v>29</v>
      </c>
      <c r="L27" s="52">
        <v>9</v>
      </c>
      <c r="M27" s="52">
        <v>5</v>
      </c>
      <c r="N27" s="52">
        <v>169.1</v>
      </c>
      <c r="O27" s="52">
        <v>14.4</v>
      </c>
    </row>
    <row r="28" spans="4:15" ht="12" customHeight="1">
      <c r="D28" s="50" t="s">
        <v>807</v>
      </c>
      <c r="E28" s="50">
        <v>91</v>
      </c>
      <c r="F28" s="50">
        <v>7</v>
      </c>
      <c r="G28" s="50">
        <v>5</v>
      </c>
      <c r="H28" s="50">
        <v>17</v>
      </c>
      <c r="I28" s="50">
        <v>19</v>
      </c>
      <c r="J28" s="50">
        <v>106</v>
      </c>
      <c r="K28" s="50">
        <v>41</v>
      </c>
      <c r="L28" s="50">
        <v>18</v>
      </c>
      <c r="M28" s="50">
        <v>6</v>
      </c>
      <c r="N28" s="50">
        <v>246.2</v>
      </c>
      <c r="O28" s="50">
        <v>54.4</v>
      </c>
    </row>
    <row r="29" spans="4:15" ht="10.5">
      <c r="D29" s="49"/>
      <c r="E29" s="49"/>
      <c r="F29" s="49"/>
      <c r="G29" s="52"/>
      <c r="H29" s="52"/>
      <c r="I29" s="190" t="s">
        <v>1456</v>
      </c>
      <c r="J29" s="190"/>
      <c r="K29" s="52"/>
      <c r="L29" s="49"/>
      <c r="M29" s="49"/>
      <c r="N29" s="49"/>
      <c r="O29" s="49"/>
    </row>
    <row r="30" spans="7:11" ht="10.5">
      <c r="G30" s="52"/>
      <c r="H30" s="138" t="s">
        <v>1457</v>
      </c>
      <c r="I30" s="49"/>
      <c r="J30" s="52"/>
      <c r="K30" s="49"/>
    </row>
  </sheetData>
  <sheetProtection/>
  <mergeCells count="7">
    <mergeCell ref="F1:N1"/>
    <mergeCell ref="E2:M2"/>
    <mergeCell ref="E4:G4"/>
    <mergeCell ref="E5:G5"/>
    <mergeCell ref="E6:E11"/>
    <mergeCell ref="F6:F11"/>
    <mergeCell ref="G6:G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H17" sqref="H17"/>
    </sheetView>
  </sheetViews>
  <sheetFormatPr defaultColWidth="9.25390625" defaultRowHeight="12.75"/>
  <cols>
    <col min="1" max="1" width="4.25390625" style="96" customWidth="1"/>
    <col min="2" max="2" width="29.75390625" style="96" customWidth="1"/>
    <col min="3" max="3" width="25.00390625" style="110" customWidth="1"/>
    <col min="4" max="10" width="6.875" style="91" customWidth="1"/>
    <col min="11" max="12" width="11.375" style="91" customWidth="1"/>
    <col min="13" max="16384" width="9.25390625" style="91" customWidth="1"/>
  </cols>
  <sheetData>
    <row r="1" spans="1:12" ht="12.75">
      <c r="A1" s="1033" t="s">
        <v>1458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</row>
    <row r="2" spans="1:12" ht="12.75">
      <c r="A2" s="1022" t="s">
        <v>1459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</row>
    <row r="3" spans="1:12" ht="12.75">
      <c r="A3" s="1033" t="s">
        <v>1460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</row>
    <row r="4" spans="1:12" ht="12.75">
      <c r="A4" s="1034" t="s">
        <v>1461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</row>
    <row r="6" spans="1:13" ht="12.75">
      <c r="A6" s="1035" t="s">
        <v>1462</v>
      </c>
      <c r="B6" s="1035"/>
      <c r="C6" s="1035" t="s">
        <v>1463</v>
      </c>
      <c r="D6" s="1036" t="s">
        <v>1464</v>
      </c>
      <c r="E6" s="1037"/>
      <c r="F6" s="1037"/>
      <c r="G6" s="1038"/>
      <c r="H6" s="1039" t="s">
        <v>803</v>
      </c>
      <c r="I6" s="1040"/>
      <c r="J6" s="1041"/>
      <c r="K6" s="1042" t="s">
        <v>1465</v>
      </c>
      <c r="L6" s="1042" t="s">
        <v>1466</v>
      </c>
      <c r="M6" s="132"/>
    </row>
    <row r="7" spans="1:13" ht="12.75">
      <c r="A7" s="1043"/>
      <c r="B7" s="1043"/>
      <c r="C7" s="1043"/>
      <c r="D7" s="196">
        <v>2010</v>
      </c>
      <c r="E7" s="1044">
        <v>2011</v>
      </c>
      <c r="F7" s="1044">
        <v>2012</v>
      </c>
      <c r="G7" s="1044">
        <v>2013</v>
      </c>
      <c r="H7" s="397" t="s">
        <v>1467</v>
      </c>
      <c r="I7" s="397"/>
      <c r="J7" s="396"/>
      <c r="K7" s="1045" t="s">
        <v>1468</v>
      </c>
      <c r="L7" s="1045" t="s">
        <v>1468</v>
      </c>
      <c r="M7" s="132"/>
    </row>
    <row r="8" spans="1:13" ht="12.75">
      <c r="A8" s="1046"/>
      <c r="B8" s="1046"/>
      <c r="C8" s="1046"/>
      <c r="D8" s="198" t="s">
        <v>343</v>
      </c>
      <c r="E8" s="230" t="s">
        <v>343</v>
      </c>
      <c r="F8" s="230" t="s">
        <v>343</v>
      </c>
      <c r="G8" s="230" t="s">
        <v>343</v>
      </c>
      <c r="H8" s="1047">
        <v>2013</v>
      </c>
      <c r="I8" s="1048">
        <v>2014</v>
      </c>
      <c r="J8" s="1048">
        <v>2015</v>
      </c>
      <c r="K8" s="1049" t="s">
        <v>1469</v>
      </c>
      <c r="L8" s="1049" t="s">
        <v>1469</v>
      </c>
      <c r="M8" s="80"/>
    </row>
    <row r="9" spans="1:13" ht="10.5" customHeight="1">
      <c r="A9" s="112" t="s">
        <v>1470</v>
      </c>
      <c r="B9" s="112"/>
      <c r="C9" s="1050" t="s">
        <v>1471</v>
      </c>
      <c r="D9" s="49">
        <f aca="true" t="shared" si="0" ref="D9:J9">SUM(D10+D16+D18+D20+D22+D29+D30+D31+D32+D33+D34+D36+D37+D38+D39+D40)</f>
        <v>458</v>
      </c>
      <c r="E9" s="49">
        <f t="shared" si="0"/>
        <v>359</v>
      </c>
      <c r="F9" s="49">
        <f t="shared" si="0"/>
        <v>418</v>
      </c>
      <c r="G9" s="49">
        <f t="shared" si="0"/>
        <v>437</v>
      </c>
      <c r="H9" s="49">
        <v>63</v>
      </c>
      <c r="I9" s="49">
        <v>88</v>
      </c>
      <c r="J9" s="49">
        <f t="shared" si="0"/>
        <v>92</v>
      </c>
      <c r="K9" s="970">
        <f>J9/H9*100</f>
        <v>146.03174603174602</v>
      </c>
      <c r="L9" s="970">
        <f>J9/I9*100</f>
        <v>104.54545454545455</v>
      </c>
      <c r="M9" s="77"/>
    </row>
    <row r="10" spans="1:13" ht="20.25" customHeight="1">
      <c r="A10" s="1051" t="s">
        <v>1472</v>
      </c>
      <c r="B10" s="1051"/>
      <c r="C10" s="1052" t="s">
        <v>1473</v>
      </c>
      <c r="D10" s="1053">
        <v>162</v>
      </c>
      <c r="E10" s="1053">
        <v>116</v>
      </c>
      <c r="F10" s="1053">
        <v>116</v>
      </c>
      <c r="G10" s="1053">
        <v>162</v>
      </c>
      <c r="H10" s="1053">
        <v>29</v>
      </c>
      <c r="I10" s="1053">
        <v>23</v>
      </c>
      <c r="J10" s="1053">
        <v>16</v>
      </c>
      <c r="K10" s="970">
        <f>J10/H10*100</f>
        <v>55.172413793103445</v>
      </c>
      <c r="L10" s="970">
        <f>J10/I10*100</f>
        <v>69.56521739130434</v>
      </c>
      <c r="M10" s="77"/>
    </row>
    <row r="11" spans="1:12" ht="11.25" customHeight="1">
      <c r="A11" s="96" t="s">
        <v>1474</v>
      </c>
      <c r="C11" s="110" t="s">
        <v>1475</v>
      </c>
      <c r="D11" s="1054"/>
      <c r="E11" s="1054"/>
      <c r="F11" s="1054"/>
      <c r="G11" s="1054"/>
      <c r="H11" s="1054"/>
      <c r="I11" s="1054"/>
      <c r="J11" s="1054"/>
      <c r="K11" s="970"/>
      <c r="L11" s="970"/>
    </row>
    <row r="12" spans="2:12" ht="10.5" customHeight="1">
      <c r="B12" s="96" t="s">
        <v>1476</v>
      </c>
      <c r="C12" s="1055" t="s">
        <v>1477</v>
      </c>
      <c r="D12" s="49">
        <v>4</v>
      </c>
      <c r="E12" s="49">
        <v>11</v>
      </c>
      <c r="F12" s="49">
        <v>4</v>
      </c>
      <c r="G12" s="49">
        <v>4</v>
      </c>
      <c r="H12" s="49">
        <v>1</v>
      </c>
      <c r="I12" s="49"/>
      <c r="J12" s="49"/>
      <c r="K12" s="970"/>
      <c r="L12" s="970"/>
    </row>
    <row r="13" spans="2:12" ht="10.5" customHeight="1">
      <c r="B13" s="96" t="s">
        <v>1478</v>
      </c>
      <c r="C13" s="1055" t="s">
        <v>1479</v>
      </c>
      <c r="D13" s="49">
        <v>1</v>
      </c>
      <c r="E13" s="49">
        <v>1</v>
      </c>
      <c r="F13" s="49"/>
      <c r="G13" s="49"/>
      <c r="H13" s="49"/>
      <c r="I13" s="49"/>
      <c r="J13" s="49"/>
      <c r="K13" s="970"/>
      <c r="L13" s="970"/>
    </row>
    <row r="14" spans="2:12" ht="16.5" customHeight="1">
      <c r="B14" s="224" t="s">
        <v>1480</v>
      </c>
      <c r="C14" s="1056" t="s">
        <v>1481</v>
      </c>
      <c r="D14" s="49">
        <v>126</v>
      </c>
      <c r="E14" s="49">
        <v>94</v>
      </c>
      <c r="F14" s="49">
        <v>105</v>
      </c>
      <c r="G14" s="49">
        <v>151</v>
      </c>
      <c r="H14" s="49">
        <v>21</v>
      </c>
      <c r="I14" s="49">
        <v>21</v>
      </c>
      <c r="J14" s="49">
        <v>13</v>
      </c>
      <c r="K14" s="970">
        <f>J14/H14*100</f>
        <v>61.904761904761905</v>
      </c>
      <c r="L14" s="970">
        <f>J14/I14*100</f>
        <v>61.904761904761905</v>
      </c>
    </row>
    <row r="15" spans="2:12" ht="10.5" customHeight="1">
      <c r="B15" s="96" t="s">
        <v>1482</v>
      </c>
      <c r="C15" s="1055" t="s">
        <v>1483</v>
      </c>
      <c r="D15" s="49">
        <v>30</v>
      </c>
      <c r="E15" s="49">
        <v>4</v>
      </c>
      <c r="F15" s="49">
        <v>7</v>
      </c>
      <c r="G15" s="49">
        <v>7</v>
      </c>
      <c r="H15" s="49">
        <v>7</v>
      </c>
      <c r="I15" s="49">
        <v>2</v>
      </c>
      <c r="J15" s="49">
        <v>3</v>
      </c>
      <c r="K15" s="970">
        <f>J15/H15*100</f>
        <v>42.857142857142854</v>
      </c>
      <c r="L15" s="970">
        <f>J15/I15*100</f>
        <v>150</v>
      </c>
    </row>
    <row r="16" spans="1:12" ht="10.5" customHeight="1">
      <c r="A16" s="96" t="s">
        <v>1484</v>
      </c>
      <c r="C16" s="110" t="s">
        <v>1485</v>
      </c>
      <c r="D16" s="49">
        <v>3</v>
      </c>
      <c r="E16" s="49">
        <v>2</v>
      </c>
      <c r="F16" s="49"/>
      <c r="G16" s="49">
        <v>2</v>
      </c>
      <c r="H16" s="49">
        <v>1</v>
      </c>
      <c r="I16" s="49">
        <v>1</v>
      </c>
      <c r="J16" s="49"/>
      <c r="K16" s="970"/>
      <c r="L16" s="970"/>
    </row>
    <row r="17" spans="1:12" ht="10.5" customHeight="1">
      <c r="A17" s="96" t="s">
        <v>1486</v>
      </c>
      <c r="C17" s="110" t="s">
        <v>1487</v>
      </c>
      <c r="D17" s="49"/>
      <c r="E17" s="49"/>
      <c r="F17" s="49"/>
      <c r="G17" s="49"/>
      <c r="H17" s="49"/>
      <c r="I17" s="49"/>
      <c r="J17" s="49"/>
      <c r="K17" s="970"/>
      <c r="L17" s="970"/>
    </row>
    <row r="18" spans="1:12" ht="10.5" customHeight="1">
      <c r="A18" s="96" t="s">
        <v>1488</v>
      </c>
      <c r="C18" s="110" t="s">
        <v>1489</v>
      </c>
      <c r="D18" s="49">
        <v>3</v>
      </c>
      <c r="E18" s="49">
        <v>9</v>
      </c>
      <c r="F18" s="49">
        <v>3</v>
      </c>
      <c r="G18" s="49">
        <v>6</v>
      </c>
      <c r="H18" s="49"/>
      <c r="I18" s="49">
        <v>1</v>
      </c>
      <c r="J18" s="49"/>
      <c r="K18" s="970"/>
      <c r="L18" s="970"/>
    </row>
    <row r="19" spans="1:12" ht="10.5" customHeight="1">
      <c r="A19" s="96" t="s">
        <v>1490</v>
      </c>
      <c r="C19" s="110" t="s">
        <v>1491</v>
      </c>
      <c r="D19" s="49"/>
      <c r="E19" s="49"/>
      <c r="F19" s="49"/>
      <c r="G19" s="49"/>
      <c r="H19" s="49"/>
      <c r="I19" s="49"/>
      <c r="J19" s="49"/>
      <c r="K19" s="970"/>
      <c r="L19" s="970"/>
    </row>
    <row r="20" spans="1:12" ht="10.5" customHeight="1">
      <c r="A20" s="96" t="s">
        <v>1492</v>
      </c>
      <c r="C20" s="110" t="s">
        <v>1493</v>
      </c>
      <c r="D20" s="49"/>
      <c r="E20" s="49"/>
      <c r="F20" s="49">
        <v>2</v>
      </c>
      <c r="G20" s="49"/>
      <c r="H20" s="49"/>
      <c r="I20" s="49"/>
      <c r="J20" s="49"/>
      <c r="K20" s="970"/>
      <c r="L20" s="970"/>
    </row>
    <row r="21" spans="1:12" ht="10.5" customHeight="1">
      <c r="A21" s="96" t="s">
        <v>1494</v>
      </c>
      <c r="C21" s="110" t="s">
        <v>1495</v>
      </c>
      <c r="D21" s="49"/>
      <c r="E21" s="49"/>
      <c r="F21" s="49"/>
      <c r="G21" s="49"/>
      <c r="H21" s="49"/>
      <c r="I21" s="49"/>
      <c r="J21" s="49"/>
      <c r="K21" s="970"/>
      <c r="L21" s="970"/>
    </row>
    <row r="22" spans="1:12" ht="10.5" customHeight="1">
      <c r="A22" s="96" t="s">
        <v>1496</v>
      </c>
      <c r="C22" s="110" t="s">
        <v>1497</v>
      </c>
      <c r="D22" s="49">
        <v>211</v>
      </c>
      <c r="E22" s="49">
        <v>159</v>
      </c>
      <c r="F22" s="49">
        <v>182</v>
      </c>
      <c r="G22" s="49">
        <v>192</v>
      </c>
      <c r="H22" s="49">
        <v>25</v>
      </c>
      <c r="I22" s="49">
        <v>52</v>
      </c>
      <c r="J22" s="49">
        <v>61</v>
      </c>
      <c r="K22" s="970">
        <f>J22/H22*100</f>
        <v>244</v>
      </c>
      <c r="L22" s="970">
        <f>J22/I22*100</f>
        <v>117.3076923076923</v>
      </c>
    </row>
    <row r="23" spans="1:12" ht="10.5" customHeight="1">
      <c r="A23" s="96" t="s">
        <v>1474</v>
      </c>
      <c r="C23" s="110" t="s">
        <v>1475</v>
      </c>
      <c r="D23" s="49"/>
      <c r="E23" s="49"/>
      <c r="F23" s="49"/>
      <c r="G23" s="49"/>
      <c r="H23" s="49"/>
      <c r="I23" s="49"/>
      <c r="J23" s="49"/>
      <c r="K23" s="970"/>
      <c r="L23" s="970"/>
    </row>
    <row r="24" spans="2:12" ht="10.5" customHeight="1">
      <c r="B24" s="96" t="s">
        <v>1498</v>
      </c>
      <c r="C24" s="1055" t="s">
        <v>1499</v>
      </c>
      <c r="D24" s="49">
        <v>189</v>
      </c>
      <c r="E24" s="49">
        <v>147</v>
      </c>
      <c r="F24" s="49">
        <v>166</v>
      </c>
      <c r="G24" s="49">
        <v>169</v>
      </c>
      <c r="H24" s="49">
        <v>24</v>
      </c>
      <c r="I24" s="49">
        <v>50</v>
      </c>
      <c r="J24" s="49">
        <v>52</v>
      </c>
      <c r="K24" s="970">
        <f>J24/H24*100</f>
        <v>216.66666666666666</v>
      </c>
      <c r="L24" s="970">
        <f>J24/I24*100</f>
        <v>104</v>
      </c>
    </row>
    <row r="25" spans="2:13" ht="10.5" customHeight="1">
      <c r="B25" s="96" t="s">
        <v>1500</v>
      </c>
      <c r="C25" s="1055" t="s">
        <v>1501</v>
      </c>
      <c r="D25" s="49">
        <v>1</v>
      </c>
      <c r="E25" s="49">
        <v>2</v>
      </c>
      <c r="F25" s="49">
        <v>1</v>
      </c>
      <c r="G25" s="49"/>
      <c r="H25" s="49"/>
      <c r="I25" s="49"/>
      <c r="J25" s="49"/>
      <c r="K25" s="970"/>
      <c r="L25" s="970"/>
      <c r="M25" s="970"/>
    </row>
    <row r="26" spans="2:12" ht="10.5" customHeight="1">
      <c r="B26" s="96" t="s">
        <v>1502</v>
      </c>
      <c r="C26" s="1055" t="s">
        <v>1503</v>
      </c>
      <c r="D26" s="49">
        <v>4</v>
      </c>
      <c r="E26" s="49">
        <v>2</v>
      </c>
      <c r="F26" s="49">
        <v>5</v>
      </c>
      <c r="G26" s="49">
        <v>1</v>
      </c>
      <c r="H26" s="49"/>
      <c r="I26" s="49">
        <v>2</v>
      </c>
      <c r="J26" s="49">
        <v>1</v>
      </c>
      <c r="K26" s="970"/>
      <c r="L26" s="970">
        <f>J26/I26*100</f>
        <v>50</v>
      </c>
    </row>
    <row r="27" spans="2:12" ht="10.5" customHeight="1">
      <c r="B27" s="96" t="s">
        <v>1504</v>
      </c>
      <c r="C27" s="1055" t="s">
        <v>1505</v>
      </c>
      <c r="D27" s="49">
        <v>11</v>
      </c>
      <c r="E27" s="49">
        <v>2</v>
      </c>
      <c r="F27" s="49">
        <v>5</v>
      </c>
      <c r="G27" s="49">
        <v>8</v>
      </c>
      <c r="H27" s="49"/>
      <c r="I27" s="49"/>
      <c r="J27" s="49">
        <v>3</v>
      </c>
      <c r="K27" s="970"/>
      <c r="L27" s="970"/>
    </row>
    <row r="28" spans="2:12" ht="10.5" customHeight="1">
      <c r="B28" s="96" t="s">
        <v>1506</v>
      </c>
      <c r="C28" s="1055" t="s">
        <v>1507</v>
      </c>
      <c r="D28" s="49">
        <v>6</v>
      </c>
      <c r="E28" s="49">
        <v>6</v>
      </c>
      <c r="F28" s="49">
        <v>2</v>
      </c>
      <c r="G28" s="49">
        <v>14</v>
      </c>
      <c r="H28" s="49">
        <v>1</v>
      </c>
      <c r="I28" s="49"/>
      <c r="J28" s="49">
        <v>5</v>
      </c>
      <c r="K28" s="970">
        <f>J28/H28*100</f>
        <v>500</v>
      </c>
      <c r="L28" s="970"/>
    </row>
    <row r="29" spans="1:12" ht="10.5" customHeight="1" hidden="1">
      <c r="A29" s="96" t="s">
        <v>1508</v>
      </c>
      <c r="C29" s="110" t="s">
        <v>1509</v>
      </c>
      <c r="D29" s="49"/>
      <c r="E29" s="49"/>
      <c r="F29" s="49"/>
      <c r="G29" s="49"/>
      <c r="H29" s="49"/>
      <c r="I29" s="49"/>
      <c r="J29" s="49"/>
      <c r="K29" s="970" t="e">
        <f>J29/H29*100</f>
        <v>#DIV/0!</v>
      </c>
      <c r="L29" s="970" t="e">
        <f>J29/I29*100</f>
        <v>#DIV/0!</v>
      </c>
    </row>
    <row r="30" spans="1:12" ht="10.5" customHeight="1">
      <c r="A30" s="96" t="s">
        <v>1510</v>
      </c>
      <c r="C30" s="110" t="s">
        <v>1511</v>
      </c>
      <c r="D30" s="49"/>
      <c r="E30" s="49"/>
      <c r="F30" s="49"/>
      <c r="G30" s="49"/>
      <c r="H30" s="49"/>
      <c r="I30" s="49">
        <v>2</v>
      </c>
      <c r="J30" s="49">
        <v>1</v>
      </c>
      <c r="K30" s="970"/>
      <c r="L30" s="970">
        <f>J30/I30*100</f>
        <v>50</v>
      </c>
    </row>
    <row r="31" spans="1:12" ht="10.5" customHeight="1">
      <c r="A31" s="96" t="s">
        <v>1512</v>
      </c>
      <c r="C31" s="110" t="s">
        <v>1513</v>
      </c>
      <c r="D31" s="49">
        <v>26</v>
      </c>
      <c r="E31" s="49">
        <v>9</v>
      </c>
      <c r="F31" s="49">
        <v>8</v>
      </c>
      <c r="G31" s="49">
        <v>9</v>
      </c>
      <c r="H31" s="49">
        <v>1</v>
      </c>
      <c r="I31" s="49"/>
      <c r="J31" s="49">
        <v>3</v>
      </c>
      <c r="K31" s="970">
        <f>J31/H31*100</f>
        <v>300</v>
      </c>
      <c r="L31" s="970"/>
    </row>
    <row r="32" spans="1:12" ht="10.5" customHeight="1">
      <c r="A32" s="96" t="s">
        <v>1514</v>
      </c>
      <c r="C32" s="110" t="s">
        <v>1515</v>
      </c>
      <c r="D32" s="49">
        <v>12</v>
      </c>
      <c r="E32" s="49">
        <v>8</v>
      </c>
      <c r="F32" s="49">
        <v>6</v>
      </c>
      <c r="G32" s="49">
        <v>7</v>
      </c>
      <c r="H32" s="49">
        <v>1</v>
      </c>
      <c r="I32" s="49"/>
      <c r="J32" s="49"/>
      <c r="K32" s="970"/>
      <c r="L32" s="970"/>
    </row>
    <row r="33" spans="1:12" ht="10.5" customHeight="1">
      <c r="A33" s="96" t="s">
        <v>1516</v>
      </c>
      <c r="C33" s="110" t="s">
        <v>1517</v>
      </c>
      <c r="D33" s="49">
        <v>5</v>
      </c>
      <c r="E33" s="49">
        <v>9</v>
      </c>
      <c r="F33" s="49">
        <v>70</v>
      </c>
      <c r="G33" s="49">
        <v>13</v>
      </c>
      <c r="H33" s="49">
        <v>1</v>
      </c>
      <c r="I33" s="49"/>
      <c r="J33" s="49">
        <v>1</v>
      </c>
      <c r="K33" s="970">
        <f>J33/H33*100</f>
        <v>100</v>
      </c>
      <c r="L33" s="970"/>
    </row>
    <row r="34" spans="1:12" ht="12" customHeight="1">
      <c r="A34" s="96" t="s">
        <v>1518</v>
      </c>
      <c r="C34" s="1057" t="s">
        <v>1519</v>
      </c>
      <c r="D34" s="49">
        <v>34</v>
      </c>
      <c r="E34" s="49">
        <v>37</v>
      </c>
      <c r="F34" s="49">
        <v>27</v>
      </c>
      <c r="G34" s="49">
        <v>39</v>
      </c>
      <c r="H34" s="49">
        <v>3</v>
      </c>
      <c r="I34" s="49">
        <v>2</v>
      </c>
      <c r="J34" s="49">
        <v>6</v>
      </c>
      <c r="K34" s="970">
        <f>J34/H34*100</f>
        <v>200</v>
      </c>
      <c r="L34" s="970">
        <f>J34/I34*100</f>
        <v>300</v>
      </c>
    </row>
    <row r="35" spans="1:12" ht="12" customHeight="1">
      <c r="A35" s="96" t="s">
        <v>1520</v>
      </c>
      <c r="C35" s="1057"/>
      <c r="D35" s="49"/>
      <c r="E35" s="49"/>
      <c r="F35" s="49"/>
      <c r="G35" s="49"/>
      <c r="H35" s="49">
        <v>3</v>
      </c>
      <c r="I35" s="49">
        <v>5</v>
      </c>
      <c r="J35" s="49"/>
      <c r="K35" s="970"/>
      <c r="L35" s="970"/>
    </row>
    <row r="36" spans="1:12" ht="10.5" customHeight="1">
      <c r="A36" s="96" t="s">
        <v>1521</v>
      </c>
      <c r="C36" s="110" t="s">
        <v>1522</v>
      </c>
      <c r="D36" s="49">
        <v>1</v>
      </c>
      <c r="E36" s="49">
        <v>3</v>
      </c>
      <c r="F36" s="49">
        <v>2</v>
      </c>
      <c r="G36" s="49">
        <v>2</v>
      </c>
      <c r="H36" s="49"/>
      <c r="I36" s="49">
        <v>1</v>
      </c>
      <c r="J36" s="49">
        <v>1</v>
      </c>
      <c r="K36" s="970"/>
      <c r="L36" s="970">
        <f>J36/I36*100</f>
        <v>100</v>
      </c>
    </row>
    <row r="37" spans="1:12" ht="10.5" customHeight="1">
      <c r="A37" s="96" t="s">
        <v>1523</v>
      </c>
      <c r="C37" s="110" t="s">
        <v>1524</v>
      </c>
      <c r="D37" s="49">
        <v>1</v>
      </c>
      <c r="E37" s="49">
        <v>4</v>
      </c>
      <c r="F37" s="49">
        <v>2</v>
      </c>
      <c r="G37" s="49">
        <v>5</v>
      </c>
      <c r="H37" s="49">
        <v>1</v>
      </c>
      <c r="I37" s="49">
        <v>1</v>
      </c>
      <c r="J37" s="49">
        <v>3</v>
      </c>
      <c r="K37" s="970">
        <f>J37/H37*100</f>
        <v>300</v>
      </c>
      <c r="L37" s="970">
        <f>J37/I37*100</f>
        <v>300</v>
      </c>
    </row>
    <row r="38" spans="1:12" ht="10.5" customHeight="1">
      <c r="A38" s="95" t="s">
        <v>1525</v>
      </c>
      <c r="B38" s="95"/>
      <c r="C38" s="109" t="s">
        <v>1526</v>
      </c>
      <c r="D38" s="52"/>
      <c r="E38" s="52">
        <v>3</v>
      </c>
      <c r="F38" s="52"/>
      <c r="G38" s="52"/>
      <c r="H38" s="52"/>
      <c r="I38" s="52"/>
      <c r="J38" s="52"/>
      <c r="K38" s="970"/>
      <c r="L38" s="970"/>
    </row>
    <row r="39" spans="1:12" ht="10.5" customHeight="1">
      <c r="A39" s="95" t="s">
        <v>1527</v>
      </c>
      <c r="B39" s="95"/>
      <c r="C39" s="109" t="s">
        <v>1528</v>
      </c>
      <c r="D39" s="52"/>
      <c r="E39" s="52"/>
      <c r="F39" s="52"/>
      <c r="G39" s="52"/>
      <c r="H39" s="52"/>
      <c r="I39" s="52"/>
      <c r="J39" s="52"/>
      <c r="K39" s="970"/>
      <c r="L39" s="970"/>
    </row>
    <row r="40" spans="1:12" ht="10.5" customHeight="1">
      <c r="A40" s="95" t="s">
        <v>1529</v>
      </c>
      <c r="B40" s="95"/>
      <c r="C40" s="109" t="s">
        <v>1530</v>
      </c>
      <c r="D40" s="52"/>
      <c r="E40" s="52"/>
      <c r="F40" s="52"/>
      <c r="G40" s="52"/>
      <c r="H40" s="52"/>
      <c r="I40" s="52"/>
      <c r="J40" s="52"/>
      <c r="K40" s="970"/>
      <c r="L40" s="970"/>
    </row>
    <row r="41" spans="2:12" ht="12" customHeight="1">
      <c r="B41" s="96" t="s">
        <v>1531</v>
      </c>
      <c r="C41" s="1058" t="s">
        <v>1532</v>
      </c>
      <c r="D41" s="49">
        <v>82</v>
      </c>
      <c r="E41" s="49">
        <v>60</v>
      </c>
      <c r="F41" s="49">
        <v>72</v>
      </c>
      <c r="G41" s="49">
        <v>68</v>
      </c>
      <c r="H41" s="93">
        <f>H9/H56*10000</f>
        <v>10.875381933055982</v>
      </c>
      <c r="I41" s="93">
        <f>I9/I56*10000</f>
        <v>14.640070538521686</v>
      </c>
      <c r="J41" s="93">
        <f>J9/J56*10000</f>
        <v>15.152014229717713</v>
      </c>
      <c r="K41" s="970">
        <f>J41/H41*100</f>
        <v>139.32397338306626</v>
      </c>
      <c r="L41" s="970">
        <f>J41/I41*100</f>
        <v>103.49686628796613</v>
      </c>
    </row>
    <row r="42" spans="2:12" ht="12.75">
      <c r="B42" s="96" t="s">
        <v>1533</v>
      </c>
      <c r="C42" s="1059" t="s">
        <v>1534</v>
      </c>
      <c r="D42" s="93"/>
      <c r="E42" s="93"/>
      <c r="F42" s="93"/>
      <c r="G42" s="93"/>
      <c r="H42" s="93"/>
      <c r="I42" s="93"/>
      <c r="J42" s="93"/>
      <c r="K42" s="970"/>
      <c r="L42" s="970"/>
    </row>
    <row r="43" spans="3:12" ht="12.75">
      <c r="C43" s="49"/>
      <c r="D43" s="49"/>
      <c r="E43" s="49"/>
      <c r="F43" s="49"/>
      <c r="G43" s="49"/>
      <c r="H43" s="49"/>
      <c r="I43" s="49"/>
      <c r="J43" s="49"/>
      <c r="K43" s="970"/>
      <c r="L43" s="970"/>
    </row>
    <row r="44" spans="1:12" ht="12.75">
      <c r="A44" s="300"/>
      <c r="B44" s="300" t="s">
        <v>1535</v>
      </c>
      <c r="C44" s="178" t="s">
        <v>1536</v>
      </c>
      <c r="D44" s="191">
        <v>53</v>
      </c>
      <c r="E44" s="191">
        <v>62</v>
      </c>
      <c r="F44" s="191">
        <v>74.5</v>
      </c>
      <c r="G44" s="191">
        <v>73.6</v>
      </c>
      <c r="H44" s="191">
        <v>23.8</v>
      </c>
      <c r="I44" s="191">
        <v>68</v>
      </c>
      <c r="J44" s="191">
        <v>41.2</v>
      </c>
      <c r="K44" s="237">
        <f>J44/H44*100</f>
        <v>173.109243697479</v>
      </c>
      <c r="L44" s="237">
        <f>J44/I44*100</f>
        <v>60.58823529411765</v>
      </c>
    </row>
    <row r="46" ht="12.75">
      <c r="C46" s="1060" t="s">
        <v>1537</v>
      </c>
    </row>
    <row r="47" ht="12.75">
      <c r="C47" s="1060" t="s">
        <v>1538</v>
      </c>
    </row>
    <row r="56" spans="5:10" ht="12.75">
      <c r="E56" s="77"/>
      <c r="H56" s="77">
        <v>57929</v>
      </c>
      <c r="I56" s="77">
        <v>60109</v>
      </c>
      <c r="J56" s="91">
        <v>60718</v>
      </c>
    </row>
  </sheetData>
  <sheetProtection/>
  <mergeCells count="10">
    <mergeCell ref="C34:C35"/>
    <mergeCell ref="A1:L1"/>
    <mergeCell ref="A2:L2"/>
    <mergeCell ref="A3:L3"/>
    <mergeCell ref="A4:L4"/>
    <mergeCell ref="A6:B8"/>
    <mergeCell ref="C6:C8"/>
    <mergeCell ref="D6:G6"/>
    <mergeCell ref="H6:J6"/>
    <mergeCell ref="H7:J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19.625" style="1061" customWidth="1"/>
    <col min="2" max="2" width="18.25390625" style="57" customWidth="1"/>
    <col min="3" max="3" width="9.625" style="57" customWidth="1"/>
    <col min="4" max="4" width="18.75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11" width="14.12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1061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726"/>
      <c r="P1" s="95"/>
      <c r="Q1" s="1061"/>
      <c r="R1" s="1061"/>
      <c r="S1" s="1061"/>
      <c r="T1" s="1061"/>
      <c r="U1" s="1061"/>
      <c r="V1" s="1061"/>
      <c r="W1" s="1061"/>
      <c r="X1" s="1061"/>
      <c r="Y1" s="65"/>
    </row>
    <row r="2" spans="1:16" s="1063" customFormat="1" ht="16.5" customHeight="1">
      <c r="A2" s="95"/>
      <c r="B2" s="1062" t="s">
        <v>1539</v>
      </c>
      <c r="C2" s="1062"/>
      <c r="D2" s="1062"/>
      <c r="E2" s="1062"/>
      <c r="F2" s="1062"/>
      <c r="G2" s="1062"/>
      <c r="H2" s="1062"/>
      <c r="I2" s="1062"/>
      <c r="M2" s="1064"/>
      <c r="N2" s="1065"/>
      <c r="O2" s="1065"/>
      <c r="P2" s="1066"/>
    </row>
    <row r="3" spans="1:16" s="1063" customFormat="1" ht="20.25" customHeight="1">
      <c r="A3" s="95"/>
      <c r="B3" s="1067" t="s">
        <v>1540</v>
      </c>
      <c r="C3" s="1067"/>
      <c r="D3" s="1067"/>
      <c r="E3" s="1067"/>
      <c r="F3" s="1067"/>
      <c r="G3" s="1067"/>
      <c r="H3" s="1067"/>
      <c r="I3" s="1067"/>
      <c r="M3" s="1068"/>
      <c r="N3" s="1068"/>
      <c r="O3" s="1068"/>
      <c r="P3" s="1066"/>
    </row>
    <row r="4" spans="1:16" s="1063" customFormat="1" ht="6" customHeight="1">
      <c r="A4" s="95"/>
      <c r="C4" s="1069"/>
      <c r="D4" s="1069"/>
      <c r="M4" s="1066"/>
      <c r="N4" s="1070"/>
      <c r="O4" s="1071"/>
      <c r="P4" s="1071"/>
    </row>
    <row r="5" spans="1:16" s="1063" customFormat="1" ht="6.75" customHeight="1">
      <c r="A5" s="95"/>
      <c r="C5" s="1069"/>
      <c r="D5" s="1069"/>
      <c r="M5" s="1066"/>
      <c r="N5" s="1070"/>
      <c r="O5" s="1071"/>
      <c r="P5" s="1071"/>
    </row>
    <row r="6" spans="1:16" s="1063" customFormat="1" ht="17.25" customHeight="1">
      <c r="A6" s="1072" t="s">
        <v>1541</v>
      </c>
      <c r="B6" s="1072"/>
      <c r="C6" s="1072"/>
      <c r="D6" s="1072"/>
      <c r="E6" s="1072"/>
      <c r="F6" s="1072"/>
      <c r="G6" s="1073"/>
      <c r="H6" s="1074" t="s">
        <v>804</v>
      </c>
      <c r="I6" s="1075"/>
      <c r="J6" s="1074" t="s">
        <v>807</v>
      </c>
      <c r="K6" s="1075"/>
      <c r="L6" s="1066"/>
      <c r="M6" s="1066"/>
      <c r="N6" s="1070"/>
      <c r="O6" s="1071"/>
      <c r="P6" s="1071"/>
    </row>
    <row r="7" spans="1:16" s="1061" customFormat="1" ht="12">
      <c r="A7" s="1076"/>
      <c r="B7" s="1076"/>
      <c r="C7" s="1076"/>
      <c r="D7" s="1076"/>
      <c r="E7" s="1076"/>
      <c r="F7" s="1076"/>
      <c r="G7" s="1077"/>
      <c r="H7" s="208" t="s">
        <v>1542</v>
      </c>
      <c r="I7" s="197" t="s">
        <v>1543</v>
      </c>
      <c r="J7" s="208" t="s">
        <v>1542</v>
      </c>
      <c r="K7" s="197" t="s">
        <v>1543</v>
      </c>
      <c r="M7" s="95"/>
      <c r="N7" s="95"/>
      <c r="O7" s="95"/>
      <c r="P7" s="304"/>
    </row>
    <row r="8" spans="1:16" s="1061" customFormat="1" ht="10.5" customHeight="1">
      <c r="A8" s="1076"/>
      <c r="B8" s="1076"/>
      <c r="C8" s="1076"/>
      <c r="D8" s="1076"/>
      <c r="E8" s="1076"/>
      <c r="F8" s="1076"/>
      <c r="G8" s="1077"/>
      <c r="H8" s="283" t="s">
        <v>1544</v>
      </c>
      <c r="I8" s="196" t="s">
        <v>1545</v>
      </c>
      <c r="J8" s="283" t="s">
        <v>1544</v>
      </c>
      <c r="K8" s="196" t="s">
        <v>1545</v>
      </c>
      <c r="M8" s="95"/>
      <c r="N8" s="95"/>
      <c r="O8" s="301"/>
      <c r="P8" s="726"/>
    </row>
    <row r="9" spans="1:16" s="1061" customFormat="1" ht="11.25" customHeight="1">
      <c r="A9" s="1076"/>
      <c r="B9" s="1076"/>
      <c r="C9" s="1076"/>
      <c r="D9" s="1076"/>
      <c r="E9" s="1076"/>
      <c r="F9" s="1076"/>
      <c r="G9" s="1077"/>
      <c r="H9" s="859" t="s">
        <v>1546</v>
      </c>
      <c r="I9" s="307" t="s">
        <v>288</v>
      </c>
      <c r="J9" s="859" t="s">
        <v>1546</v>
      </c>
      <c r="K9" s="307" t="s">
        <v>288</v>
      </c>
      <c r="M9" s="301"/>
      <c r="N9" s="95"/>
      <c r="O9" s="301"/>
      <c r="P9" s="95"/>
    </row>
    <row r="10" spans="1:16" s="1061" customFormat="1" ht="11.25" customHeight="1">
      <c r="A10" s="1078"/>
      <c r="B10" s="1078"/>
      <c r="C10" s="1078"/>
      <c r="D10" s="1078"/>
      <c r="E10" s="1078"/>
      <c r="F10" s="1078"/>
      <c r="G10" s="1079"/>
      <c r="H10" s="219" t="s">
        <v>1547</v>
      </c>
      <c r="I10" s="219" t="s">
        <v>1548</v>
      </c>
      <c r="J10" s="219" t="s">
        <v>1547</v>
      </c>
      <c r="K10" s="380" t="s">
        <v>1548</v>
      </c>
      <c r="M10" s="1080"/>
      <c r="N10" s="377"/>
      <c r="O10" s="668"/>
      <c r="P10" s="726"/>
    </row>
    <row r="11" spans="1:16" s="1061" customFormat="1" ht="11.25" customHeight="1">
      <c r="A11" s="1081" t="s">
        <v>1549</v>
      </c>
      <c r="B11" s="1082"/>
      <c r="C11" s="1082"/>
      <c r="D11" s="1082"/>
      <c r="E11" s="1082"/>
      <c r="F11" s="1082"/>
      <c r="G11" s="1082"/>
      <c r="H11" s="1083">
        <v>1788642.6</v>
      </c>
      <c r="I11" s="1084">
        <v>15682</v>
      </c>
      <c r="J11" s="1083">
        <f>J12+J13+J31+J32</f>
        <v>1815589.7999999998</v>
      </c>
      <c r="K11" s="1084">
        <f>K12+K13+K31+K32</f>
        <v>15463</v>
      </c>
      <c r="L11" s="1085"/>
      <c r="M11" s="1080"/>
      <c r="N11" s="377"/>
      <c r="O11" s="668"/>
      <c r="P11" s="726"/>
    </row>
    <row r="12" spans="1:25" s="1061" customFormat="1" ht="17.25" customHeight="1">
      <c r="A12" s="668" t="s">
        <v>1550</v>
      </c>
      <c r="B12" s="176"/>
      <c r="C12" s="215"/>
      <c r="D12" s="1086"/>
      <c r="E12" s="1087"/>
      <c r="F12" s="1087"/>
      <c r="G12" s="1087"/>
      <c r="H12" s="1088"/>
      <c r="I12" s="1089"/>
      <c r="J12" s="1088"/>
      <c r="K12" s="1089"/>
      <c r="L12" s="301"/>
      <c r="M12" s="1085"/>
      <c r="N12" s="1085"/>
      <c r="O12" s="1085"/>
      <c r="P12" s="1085"/>
      <c r="Y12" s="1085"/>
    </row>
    <row r="13" spans="1:25" s="1061" customFormat="1" ht="17.25" customHeight="1">
      <c r="A13" s="668" t="s">
        <v>1551</v>
      </c>
      <c r="B13" s="92"/>
      <c r="C13" s="124"/>
      <c r="D13" s="1086"/>
      <c r="E13" s="1087"/>
      <c r="F13" s="1087"/>
      <c r="G13" s="1087"/>
      <c r="H13" s="1088">
        <v>821213.7000000001</v>
      </c>
      <c r="I13" s="1089">
        <v>6672</v>
      </c>
      <c r="J13" s="1088">
        <f>J14+J15+J24+J25+J30</f>
        <v>860935.6</v>
      </c>
      <c r="K13" s="1089">
        <f>K14+K15+K24+K25+K30</f>
        <v>6964</v>
      </c>
      <c r="L13" s="1085"/>
      <c r="M13" s="95"/>
      <c r="N13" s="95"/>
      <c r="O13" s="301"/>
      <c r="P13" s="726"/>
      <c r="Y13" s="1085"/>
    </row>
    <row r="14" spans="1:25" s="1061" customFormat="1" ht="17.25" customHeight="1">
      <c r="A14" s="668" t="s">
        <v>1552</v>
      </c>
      <c r="B14" s="92"/>
      <c r="C14" s="124" t="s">
        <v>1553</v>
      </c>
      <c r="D14" s="1086"/>
      <c r="E14" s="1087"/>
      <c r="F14" s="1087"/>
      <c r="G14" s="1087"/>
      <c r="H14" s="1088">
        <v>527577.3</v>
      </c>
      <c r="I14" s="1090">
        <v>2623</v>
      </c>
      <c r="J14" s="1088">
        <v>480626.9</v>
      </c>
      <c r="K14" s="1090">
        <v>2307</v>
      </c>
      <c r="L14" s="1085"/>
      <c r="M14" s="95"/>
      <c r="N14" s="95"/>
      <c r="O14" s="301"/>
      <c r="P14" s="726"/>
      <c r="Y14" s="1085"/>
    </row>
    <row r="15" spans="1:25" s="1061" customFormat="1" ht="17.25" customHeight="1">
      <c r="A15" s="668" t="s">
        <v>1554</v>
      </c>
      <c r="B15" s="176"/>
      <c r="C15" s="1091" t="s">
        <v>1555</v>
      </c>
      <c r="D15" s="1086"/>
      <c r="E15" s="1087"/>
      <c r="F15" s="1087"/>
      <c r="G15" s="1087"/>
      <c r="H15" s="1088">
        <v>162469.4</v>
      </c>
      <c r="I15" s="1089">
        <v>2161</v>
      </c>
      <c r="J15" s="1088">
        <f>+J17+J18+J19+J20+J21+J22</f>
        <v>217180.10000000003</v>
      </c>
      <c r="K15" s="1089">
        <f>+K17+K18+K19+K20+K21+K22</f>
        <v>2229</v>
      </c>
      <c r="L15" s="1085"/>
      <c r="M15" s="95"/>
      <c r="N15" s="95"/>
      <c r="O15" s="95"/>
      <c r="P15" s="726"/>
      <c r="Y15" s="1085"/>
    </row>
    <row r="16" spans="1:25" s="1061" customFormat="1" ht="17.25" customHeight="1">
      <c r="A16" s="95" t="s">
        <v>1556</v>
      </c>
      <c r="B16" s="52"/>
      <c r="C16" s="187" t="s">
        <v>1557</v>
      </c>
      <c r="D16" s="57"/>
      <c r="H16" s="712"/>
      <c r="I16" s="303"/>
      <c r="J16" s="712"/>
      <c r="K16" s="303"/>
      <c r="L16" s="1085"/>
      <c r="M16" s="95"/>
      <c r="N16" s="301"/>
      <c r="O16" s="95"/>
      <c r="P16" s="726"/>
      <c r="Y16" s="1085"/>
    </row>
    <row r="17" spans="1:25" s="1061" customFormat="1" ht="14.25" customHeight="1">
      <c r="A17" s="95" t="s">
        <v>1558</v>
      </c>
      <c r="B17" s="52"/>
      <c r="C17" s="51"/>
      <c r="D17" s="57"/>
      <c r="H17" s="712">
        <v>70211.9</v>
      </c>
      <c r="I17" s="1092">
        <v>987</v>
      </c>
      <c r="J17" s="712">
        <v>93144.1</v>
      </c>
      <c r="K17" s="1092">
        <v>1096</v>
      </c>
      <c r="L17" s="1085"/>
      <c r="M17" s="382" t="s">
        <v>1559</v>
      </c>
      <c r="N17" s="95"/>
      <c r="O17" s="301"/>
      <c r="P17" s="95"/>
      <c r="Y17" s="1085"/>
    </row>
    <row r="18" spans="1:25" s="1061" customFormat="1" ht="14.25" customHeight="1">
      <c r="A18" s="95" t="s">
        <v>1560</v>
      </c>
      <c r="B18" s="52"/>
      <c r="C18" s="51"/>
      <c r="D18" s="57"/>
      <c r="H18" s="712">
        <v>40347.2</v>
      </c>
      <c r="I18" s="1093">
        <v>548</v>
      </c>
      <c r="J18" s="712">
        <v>45212.1</v>
      </c>
      <c r="K18" s="1093">
        <v>556</v>
      </c>
      <c r="L18" s="1085"/>
      <c r="M18" s="382" t="s">
        <v>1561</v>
      </c>
      <c r="N18" s="95"/>
      <c r="O18" s="301"/>
      <c r="P18" s="95"/>
      <c r="Y18" s="1085"/>
    </row>
    <row r="19" spans="1:25" s="1061" customFormat="1" ht="14.25" customHeight="1">
      <c r="A19" s="95" t="s">
        <v>1562</v>
      </c>
      <c r="B19" s="52"/>
      <c r="C19" s="51"/>
      <c r="D19" s="57"/>
      <c r="H19" s="712">
        <v>10335.3</v>
      </c>
      <c r="I19" s="1094">
        <v>113</v>
      </c>
      <c r="J19" s="712">
        <v>10918.9</v>
      </c>
      <c r="K19" s="1094">
        <v>108</v>
      </c>
      <c r="L19" s="1085"/>
      <c r="M19" s="382" t="s">
        <v>1563</v>
      </c>
      <c r="N19" s="95"/>
      <c r="O19" s="301"/>
      <c r="P19" s="95"/>
      <c r="Y19" s="1085"/>
    </row>
    <row r="20" spans="1:25" s="1061" customFormat="1" ht="17.25" customHeight="1">
      <c r="A20" s="95" t="s">
        <v>1564</v>
      </c>
      <c r="B20" s="52"/>
      <c r="C20" s="51" t="s">
        <v>955</v>
      </c>
      <c r="D20" s="57"/>
      <c r="H20" s="712">
        <v>21663.1</v>
      </c>
      <c r="I20" s="1094">
        <v>245</v>
      </c>
      <c r="J20" s="712">
        <v>45855.8</v>
      </c>
      <c r="K20" s="1094">
        <v>226</v>
      </c>
      <c r="L20" s="301"/>
      <c r="M20" s="1085"/>
      <c r="N20" s="1085"/>
      <c r="O20" s="1085"/>
      <c r="P20" s="1085"/>
      <c r="Y20" s="1085"/>
    </row>
    <row r="21" spans="1:25" s="1061" customFormat="1" ht="13.5" customHeight="1">
      <c r="A21" s="95" t="s">
        <v>1565</v>
      </c>
      <c r="B21" s="52"/>
      <c r="C21" s="51"/>
      <c r="D21" s="57"/>
      <c r="H21" s="712">
        <v>19911.9</v>
      </c>
      <c r="I21" s="1094">
        <v>268</v>
      </c>
      <c r="J21" s="712">
        <v>22049.2</v>
      </c>
      <c r="K21" s="1094">
        <v>243</v>
      </c>
      <c r="L21" s="301"/>
      <c r="M21" s="1085"/>
      <c r="N21" s="1085"/>
      <c r="O21" s="1085"/>
      <c r="P21" s="1085"/>
      <c r="Y21" s="1085"/>
    </row>
    <row r="22" spans="1:25" s="1061" customFormat="1" ht="14.25" customHeight="1" hidden="1">
      <c r="A22" s="95" t="s">
        <v>616</v>
      </c>
      <c r="B22" s="52"/>
      <c r="C22" s="51"/>
      <c r="D22" s="57"/>
      <c r="H22" s="712"/>
      <c r="I22" s="1094"/>
      <c r="J22" s="712"/>
      <c r="K22" s="1094"/>
      <c r="L22" s="301"/>
      <c r="M22" s="1085"/>
      <c r="N22" s="1085"/>
      <c r="O22" s="1085"/>
      <c r="P22" s="1085"/>
      <c r="Y22" s="1085"/>
    </row>
    <row r="23" spans="1:25" s="1061" customFormat="1" ht="14.25" customHeight="1" hidden="1">
      <c r="A23" s="1095" t="s">
        <v>1566</v>
      </c>
      <c r="B23" s="1095"/>
      <c r="C23" s="1096" t="s">
        <v>1567</v>
      </c>
      <c r="D23" s="1096"/>
      <c r="H23" s="712"/>
      <c r="I23" s="96"/>
      <c r="J23" s="712"/>
      <c r="K23" s="96"/>
      <c r="L23" s="301"/>
      <c r="M23" s="301"/>
      <c r="N23" s="1085"/>
      <c r="O23" s="1085"/>
      <c r="Y23" s="1085"/>
    </row>
    <row r="24" spans="1:25" s="1061" customFormat="1" ht="17.25" customHeight="1">
      <c r="A24" s="668" t="s">
        <v>1568</v>
      </c>
      <c r="B24" s="176"/>
      <c r="C24" s="215"/>
      <c r="D24" s="1086"/>
      <c r="E24" s="1087"/>
      <c r="F24" s="1087"/>
      <c r="G24" s="1087"/>
      <c r="H24" s="1088">
        <v>36460</v>
      </c>
      <c r="I24" s="1097">
        <v>278</v>
      </c>
      <c r="J24" s="1088">
        <v>19680</v>
      </c>
      <c r="K24" s="1097">
        <v>210</v>
      </c>
      <c r="L24" s="301"/>
      <c r="M24" s="301"/>
      <c r="N24" s="1085"/>
      <c r="O24" s="1085"/>
      <c r="Y24" s="1085"/>
    </row>
    <row r="25" spans="1:25" s="1061" customFormat="1" ht="17.25" customHeight="1">
      <c r="A25" s="668" t="s">
        <v>1569</v>
      </c>
      <c r="B25" s="176"/>
      <c r="C25" s="215" t="s">
        <v>1570</v>
      </c>
      <c r="D25" s="1086"/>
      <c r="E25" s="1087"/>
      <c r="F25" s="1087"/>
      <c r="G25" s="1087"/>
      <c r="H25" s="1088">
        <v>94707</v>
      </c>
      <c r="I25" s="1089">
        <v>1610</v>
      </c>
      <c r="J25" s="1088">
        <f>J27+J28+J29</f>
        <v>143448.6</v>
      </c>
      <c r="K25" s="1089">
        <f>K27+K28</f>
        <v>2218</v>
      </c>
      <c r="L25" s="301"/>
      <c r="M25" s="301"/>
      <c r="N25" s="1085"/>
      <c r="O25" s="1085"/>
      <c r="Y25" s="1085"/>
    </row>
    <row r="26" spans="1:25" s="1061" customFormat="1" ht="15" customHeight="1">
      <c r="A26" s="95" t="s">
        <v>238</v>
      </c>
      <c r="B26" s="52"/>
      <c r="C26" s="187" t="s">
        <v>1557</v>
      </c>
      <c r="D26" s="1086"/>
      <c r="E26" s="1087"/>
      <c r="F26" s="1087"/>
      <c r="G26" s="1087"/>
      <c r="H26" s="1088"/>
      <c r="I26" s="668"/>
      <c r="J26" s="1088"/>
      <c r="K26" s="668"/>
      <c r="L26" s="301"/>
      <c r="M26" s="301"/>
      <c r="N26" s="1085"/>
      <c r="O26" s="1085"/>
      <c r="Y26" s="1085"/>
    </row>
    <row r="27" spans="1:25" s="1061" customFormat="1" ht="15" customHeight="1">
      <c r="A27" s="96" t="s">
        <v>1571</v>
      </c>
      <c r="B27" s="49"/>
      <c r="C27" s="52" t="s">
        <v>1572</v>
      </c>
      <c r="D27" s="57"/>
      <c r="H27" s="712">
        <v>74009.5</v>
      </c>
      <c r="I27" s="95">
        <v>1476</v>
      </c>
      <c r="J27" s="712">
        <v>90371.6</v>
      </c>
      <c r="K27" s="95">
        <v>2032</v>
      </c>
      <c r="L27" s="301"/>
      <c r="M27" s="301"/>
      <c r="N27" s="1085"/>
      <c r="O27" s="1085"/>
      <c r="Y27" s="1085"/>
    </row>
    <row r="28" spans="1:25" s="1061" customFormat="1" ht="15" customHeight="1">
      <c r="A28" s="95" t="s">
        <v>1573</v>
      </c>
      <c r="B28" s="52"/>
      <c r="C28" s="52" t="s">
        <v>1574</v>
      </c>
      <c r="D28" s="57"/>
      <c r="H28" s="712">
        <v>20697.5</v>
      </c>
      <c r="I28" s="95">
        <v>134</v>
      </c>
      <c r="J28" s="712">
        <v>53077</v>
      </c>
      <c r="K28" s="95">
        <v>186</v>
      </c>
      <c r="L28" s="301"/>
      <c r="M28" s="301"/>
      <c r="N28" s="1085"/>
      <c r="O28" s="1085"/>
      <c r="Y28" s="1085"/>
    </row>
    <row r="29" spans="1:25" s="1061" customFormat="1" ht="15" customHeight="1">
      <c r="A29" s="95" t="s">
        <v>1575</v>
      </c>
      <c r="B29" s="52"/>
      <c r="C29" s="52"/>
      <c r="D29" s="61"/>
      <c r="E29" s="1085"/>
      <c r="F29" s="1085"/>
      <c r="G29" s="1085"/>
      <c r="H29" s="712"/>
      <c r="I29" s="95"/>
      <c r="J29" s="712"/>
      <c r="K29" s="95"/>
      <c r="L29" s="301"/>
      <c r="M29" s="301"/>
      <c r="N29" s="1085"/>
      <c r="O29" s="1085"/>
      <c r="Y29" s="1085"/>
    </row>
    <row r="30" spans="1:25" s="1061" customFormat="1" ht="14.25" customHeight="1">
      <c r="A30" s="668" t="s">
        <v>1576</v>
      </c>
      <c r="B30" s="52"/>
      <c r="C30" s="215" t="s">
        <v>1577</v>
      </c>
      <c r="D30" s="52"/>
      <c r="E30" s="95"/>
      <c r="F30" s="95"/>
      <c r="G30" s="95"/>
      <c r="H30" s="1088"/>
      <c r="I30" s="95"/>
      <c r="J30" s="1088"/>
      <c r="K30" s="95"/>
      <c r="L30" s="301"/>
      <c r="M30" s="301" t="s">
        <v>1578</v>
      </c>
      <c r="N30" s="1085"/>
      <c r="O30" s="1085"/>
      <c r="P30" s="96"/>
      <c r="Y30" s="1085"/>
    </row>
    <row r="31" spans="1:25" s="1061" customFormat="1" ht="18" customHeight="1">
      <c r="A31" s="668" t="s">
        <v>1579</v>
      </c>
      <c r="B31" s="176"/>
      <c r="C31" s="215"/>
      <c r="D31" s="1086"/>
      <c r="E31" s="1087"/>
      <c r="F31" s="1087"/>
      <c r="G31" s="1087"/>
      <c r="H31" s="1088"/>
      <c r="I31" s="1097"/>
      <c r="J31" s="1088"/>
      <c r="K31" s="1097"/>
      <c r="L31" s="301"/>
      <c r="M31" s="301"/>
      <c r="N31" s="1085"/>
      <c r="O31" s="1085"/>
      <c r="Y31" s="1085"/>
    </row>
    <row r="32" spans="1:25" s="1061" customFormat="1" ht="17.25" customHeight="1">
      <c r="A32" s="668" t="s">
        <v>1580</v>
      </c>
      <c r="B32" s="92"/>
      <c r="C32" s="124"/>
      <c r="D32" s="1086"/>
      <c r="E32" s="1087"/>
      <c r="F32" s="1087"/>
      <c r="G32" s="1087"/>
      <c r="H32" s="1088">
        <v>967428.9</v>
      </c>
      <c r="I32" s="1089">
        <v>9010</v>
      </c>
      <c r="J32" s="1088">
        <f>J37+J38+J39+J36</f>
        <v>954654.2</v>
      </c>
      <c r="K32" s="1089">
        <f>K37+K38+K39+K36</f>
        <v>8499</v>
      </c>
      <c r="L32" s="301"/>
      <c r="M32" s="301"/>
      <c r="N32" s="1085"/>
      <c r="O32" s="1085"/>
      <c r="P32" s="1085"/>
      <c r="Y32" s="1085"/>
    </row>
    <row r="33" spans="1:25" s="1061" customFormat="1" ht="15" customHeight="1">
      <c r="A33" s="95" t="s">
        <v>238</v>
      </c>
      <c r="B33" s="52"/>
      <c r="C33" s="187" t="s">
        <v>1557</v>
      </c>
      <c r="D33" s="57"/>
      <c r="H33" s="1088"/>
      <c r="I33" s="1089"/>
      <c r="J33" s="1088"/>
      <c r="K33" s="1089"/>
      <c r="L33" s="301"/>
      <c r="M33" s="301"/>
      <c r="N33" s="1085"/>
      <c r="O33" s="1085"/>
      <c r="Y33" s="1085"/>
    </row>
    <row r="34" spans="1:25" s="1061" customFormat="1" ht="15" customHeight="1" hidden="1">
      <c r="A34" s="95" t="s">
        <v>1581</v>
      </c>
      <c r="B34" s="52"/>
      <c r="C34" s="175" t="s">
        <v>1582</v>
      </c>
      <c r="D34" s="57"/>
      <c r="H34" s="712"/>
      <c r="I34" s="303"/>
      <c r="J34" s="712"/>
      <c r="K34" s="303"/>
      <c r="L34" s="301"/>
      <c r="M34" s="301"/>
      <c r="N34" s="1085"/>
      <c r="O34" s="1085"/>
      <c r="Y34" s="1085"/>
    </row>
    <row r="35" spans="1:25" s="1061" customFormat="1" ht="15" customHeight="1" hidden="1">
      <c r="A35" s="95" t="s">
        <v>1583</v>
      </c>
      <c r="B35" s="52"/>
      <c r="C35" s="175" t="s">
        <v>1584</v>
      </c>
      <c r="D35" s="57"/>
      <c r="H35" s="712"/>
      <c r="I35" s="1094"/>
      <c r="J35" s="712"/>
      <c r="K35" s="1094"/>
      <c r="L35" s="301"/>
      <c r="M35" s="301"/>
      <c r="N35" s="1085"/>
      <c r="O35" s="1085"/>
      <c r="Y35" s="1085"/>
    </row>
    <row r="36" spans="1:25" s="1061" customFormat="1" ht="14.25" customHeight="1">
      <c r="A36" s="95" t="s">
        <v>1585</v>
      </c>
      <c r="B36" s="49"/>
      <c r="C36" s="51"/>
      <c r="D36" s="57"/>
      <c r="H36" s="712">
        <v>1480</v>
      </c>
      <c r="I36" s="303"/>
      <c r="J36" s="712"/>
      <c r="K36" s="303"/>
      <c r="L36" s="301"/>
      <c r="M36" s="301"/>
      <c r="N36" s="1085"/>
      <c r="O36" s="1085"/>
      <c r="Y36" s="1085"/>
    </row>
    <row r="37" spans="1:25" s="1061" customFormat="1" ht="15" customHeight="1">
      <c r="A37" s="95" t="s">
        <v>1586</v>
      </c>
      <c r="B37" s="52"/>
      <c r="C37" s="187"/>
      <c r="D37" s="57"/>
      <c r="H37" s="712">
        <v>12460</v>
      </c>
      <c r="I37" s="95">
        <v>36</v>
      </c>
      <c r="J37" s="712">
        <v>10300</v>
      </c>
      <c r="K37" s="95">
        <v>34</v>
      </c>
      <c r="L37" s="301"/>
      <c r="M37" s="301"/>
      <c r="N37" s="1085"/>
      <c r="O37" s="1085"/>
      <c r="Y37" s="1085"/>
    </row>
    <row r="38" spans="1:25" s="1061" customFormat="1" ht="17.25" customHeight="1">
      <c r="A38" s="95" t="s">
        <v>1587</v>
      </c>
      <c r="B38" s="49"/>
      <c r="C38" s="51" t="s">
        <v>1588</v>
      </c>
      <c r="D38" s="57"/>
      <c r="H38" s="712">
        <v>784760</v>
      </c>
      <c r="I38" s="95">
        <v>5574</v>
      </c>
      <c r="J38" s="712">
        <v>801940</v>
      </c>
      <c r="K38" s="95">
        <v>5750</v>
      </c>
      <c r="L38" s="301"/>
      <c r="M38" s="301"/>
      <c r="N38" s="1085"/>
      <c r="O38" s="1085"/>
      <c r="Y38" s="1085"/>
    </row>
    <row r="39" spans="1:25" s="1061" customFormat="1" ht="14.25" customHeight="1">
      <c r="A39" s="300" t="s">
        <v>1589</v>
      </c>
      <c r="B39" s="50"/>
      <c r="C39" s="186" t="s">
        <v>1590</v>
      </c>
      <c r="D39" s="1098"/>
      <c r="E39" s="1099"/>
      <c r="F39" s="1099"/>
      <c r="G39" s="1099"/>
      <c r="H39" s="1100">
        <v>168728.9</v>
      </c>
      <c r="I39" s="306">
        <v>3400</v>
      </c>
      <c r="J39" s="1100">
        <v>142414.2</v>
      </c>
      <c r="K39" s="306">
        <v>2715</v>
      </c>
      <c r="L39" s="1085"/>
      <c r="M39" s="382"/>
      <c r="N39" s="95"/>
      <c r="O39" s="301"/>
      <c r="P39" s="95"/>
      <c r="Y39" s="1085"/>
    </row>
    <row r="40" spans="16:25" ht="12">
      <c r="P40" s="71"/>
      <c r="Y40" s="65"/>
    </row>
    <row r="41" spans="12:25" ht="12">
      <c r="L41" s="71"/>
      <c r="M41" s="71"/>
      <c r="N41" s="297"/>
      <c r="O41" s="71"/>
      <c r="P41" s="71"/>
      <c r="Y41" s="1101"/>
    </row>
    <row r="42" spans="12:17" ht="12">
      <c r="L42" s="71"/>
      <c r="M42" s="71"/>
      <c r="N42" s="297"/>
      <c r="O42" s="71"/>
      <c r="P42" s="71"/>
      <c r="Q42" s="71"/>
    </row>
    <row r="43" spans="12:43" ht="12">
      <c r="L43" s="71"/>
      <c r="M43" s="71"/>
      <c r="N43" s="297"/>
      <c r="O43" s="71"/>
      <c r="P43" s="71"/>
      <c r="Q43" s="71"/>
      <c r="Y43" s="110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1101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1101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1815589.7999999998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C19" sqref="C18:C19"/>
    </sheetView>
  </sheetViews>
  <sheetFormatPr defaultColWidth="9.00390625" defaultRowHeight="12.75"/>
  <cols>
    <col min="1" max="1" width="4.75390625" style="1102" customWidth="1"/>
    <col min="2" max="3" width="29.00390625" style="1102" customWidth="1"/>
    <col min="4" max="10" width="9.125" style="1102" customWidth="1"/>
    <col min="24" max="16384" width="9.125" style="1102" customWidth="1"/>
  </cols>
  <sheetData>
    <row r="1" spans="2:10" ht="12.75">
      <c r="B1" s="1103" t="s">
        <v>1591</v>
      </c>
      <c r="C1" s="1103"/>
      <c r="D1" s="1103"/>
      <c r="E1" s="1103"/>
      <c r="F1" s="1103"/>
      <c r="G1" s="1103"/>
      <c r="H1" s="1103"/>
      <c r="I1" s="1103"/>
      <c r="J1" s="1103"/>
    </row>
    <row r="2" spans="2:10" ht="12.75">
      <c r="B2" s="1103" t="s">
        <v>1592</v>
      </c>
      <c r="C2" s="1103"/>
      <c r="D2" s="1103"/>
      <c r="E2" s="1103"/>
      <c r="F2" s="1103"/>
      <c r="G2" s="1103"/>
      <c r="H2" s="1103"/>
      <c r="I2" s="1103"/>
      <c r="J2" s="1103"/>
    </row>
    <row r="3" spans="2:10" ht="12.75">
      <c r="B3" s="1104"/>
      <c r="C3" s="1104"/>
      <c r="D3" s="1104"/>
      <c r="E3" s="1104"/>
      <c r="F3" s="1104"/>
      <c r="G3" s="1104"/>
      <c r="H3" s="1104"/>
      <c r="I3" s="1104"/>
      <c r="J3" s="1104"/>
    </row>
    <row r="4" spans="2:10" ht="12.75">
      <c r="B4" s="1105" t="s">
        <v>1593</v>
      </c>
      <c r="C4" s="1104"/>
      <c r="D4" s="1104"/>
      <c r="E4" s="1104"/>
      <c r="F4" s="1104"/>
      <c r="G4" s="1104"/>
      <c r="H4" s="1104"/>
      <c r="I4" s="1104"/>
      <c r="J4" s="1104"/>
    </row>
    <row r="5" spans="2:10" ht="12.75">
      <c r="B5" s="1105" t="s">
        <v>1594</v>
      </c>
      <c r="C5" s="1104"/>
      <c r="D5" s="1104"/>
      <c r="E5" s="1104"/>
      <c r="F5" s="1104"/>
      <c r="G5" s="1104"/>
      <c r="H5" s="1104"/>
      <c r="I5" s="1104"/>
      <c r="J5" s="1104"/>
    </row>
    <row r="6" spans="2:10" ht="12.75">
      <c r="B6" s="1106"/>
      <c r="C6" s="1107"/>
      <c r="D6" s="1108">
        <v>2014</v>
      </c>
      <c r="E6" s="1108"/>
      <c r="F6" s="1108"/>
      <c r="G6" s="1108">
        <v>2015</v>
      </c>
      <c r="H6" s="1108"/>
      <c r="I6" s="1108"/>
      <c r="J6" s="1109"/>
    </row>
    <row r="7" spans="2:10" ht="12.75">
      <c r="B7" s="1110"/>
      <c r="C7" s="1107"/>
      <c r="D7" s="1111" t="s">
        <v>1071</v>
      </c>
      <c r="E7" s="1111" t="s">
        <v>803</v>
      </c>
      <c r="F7" s="1111" t="s">
        <v>1595</v>
      </c>
      <c r="G7" s="1111" t="s">
        <v>1071</v>
      </c>
      <c r="H7" s="1111" t="s">
        <v>803</v>
      </c>
      <c r="I7" s="1111" t="s">
        <v>1595</v>
      </c>
      <c r="J7" s="1112"/>
    </row>
    <row r="8" spans="2:10" ht="21">
      <c r="B8" s="1113" t="s">
        <v>1596</v>
      </c>
      <c r="C8" s="1113" t="s">
        <v>1597</v>
      </c>
      <c r="D8" s="1114">
        <f aca="true" t="shared" si="0" ref="D8:I8">D10+D11+D12+D13+D14</f>
        <v>1705.7</v>
      </c>
      <c r="E8" s="1114">
        <f t="shared" si="0"/>
        <v>2679.0999999999995</v>
      </c>
      <c r="F8" s="1114">
        <f t="shared" si="0"/>
        <v>4384.8</v>
      </c>
      <c r="G8" s="1114">
        <f t="shared" si="0"/>
        <v>2533.0000000000005</v>
      </c>
      <c r="H8" s="1114">
        <f t="shared" si="0"/>
        <v>3643.1999999999994</v>
      </c>
      <c r="I8" s="1114">
        <f t="shared" si="0"/>
        <v>6176.2</v>
      </c>
      <c r="J8" s="1114">
        <f>I8/F8*100</f>
        <v>140.8547710271848</v>
      </c>
    </row>
    <row r="9" spans="2:10" ht="12.75">
      <c r="B9" s="1115" t="s">
        <v>1120</v>
      </c>
      <c r="C9" s="1115" t="s">
        <v>1598</v>
      </c>
      <c r="D9" s="1114"/>
      <c r="E9" s="1114"/>
      <c r="F9" s="1114"/>
      <c r="G9" s="1114"/>
      <c r="H9" s="1114"/>
      <c r="I9" s="1114"/>
      <c r="J9" s="1116"/>
    </row>
    <row r="10" spans="2:10" ht="12.75">
      <c r="B10" s="1117" t="s">
        <v>1599</v>
      </c>
      <c r="C10" s="1117" t="s">
        <v>1600</v>
      </c>
      <c r="D10" s="1115">
        <v>1426.9</v>
      </c>
      <c r="E10" s="1115">
        <v>2224.1</v>
      </c>
      <c r="F10" s="1115">
        <v>3651</v>
      </c>
      <c r="G10" s="1115">
        <v>2224.4</v>
      </c>
      <c r="H10" s="1115">
        <v>3011.4999999999995</v>
      </c>
      <c r="I10" s="1115">
        <v>5235.9</v>
      </c>
      <c r="J10" s="1118">
        <f aca="true" t="shared" si="1" ref="J10:J21">I10/F10*100</f>
        <v>143.4100246507806</v>
      </c>
    </row>
    <row r="11" spans="2:10" ht="12.75">
      <c r="B11" s="1117" t="s">
        <v>1601</v>
      </c>
      <c r="C11" s="1117" t="s">
        <v>1602</v>
      </c>
      <c r="D11" s="1115">
        <v>53.3</v>
      </c>
      <c r="E11" s="1115">
        <v>67.10000000000001</v>
      </c>
      <c r="F11" s="1115">
        <v>120.4</v>
      </c>
      <c r="G11" s="1115">
        <v>94.9</v>
      </c>
      <c r="H11" s="1115">
        <v>157.4</v>
      </c>
      <c r="I11" s="1115">
        <v>252.3</v>
      </c>
      <c r="J11" s="1118">
        <f t="shared" si="1"/>
        <v>209.5514950166113</v>
      </c>
    </row>
    <row r="12" spans="2:10" ht="12.75">
      <c r="B12" s="1117" t="s">
        <v>1603</v>
      </c>
      <c r="C12" s="1117" t="s">
        <v>1604</v>
      </c>
      <c r="D12" s="1115">
        <v>176.7</v>
      </c>
      <c r="E12" s="1115">
        <v>272.2</v>
      </c>
      <c r="F12" s="1115">
        <v>448.9</v>
      </c>
      <c r="G12" s="1115">
        <v>173.9</v>
      </c>
      <c r="H12" s="1115">
        <v>394.20000000000005</v>
      </c>
      <c r="I12" s="1115">
        <v>568.1</v>
      </c>
      <c r="J12" s="1118">
        <f t="shared" si="1"/>
        <v>126.55379817331256</v>
      </c>
    </row>
    <row r="13" spans="2:10" ht="12.75">
      <c r="B13" s="1117" t="s">
        <v>1605</v>
      </c>
      <c r="C13" s="1117" t="s">
        <v>1606</v>
      </c>
      <c r="D13" s="1115">
        <v>36.3</v>
      </c>
      <c r="E13" s="1115">
        <v>91.5</v>
      </c>
      <c r="F13" s="1115">
        <v>127.8</v>
      </c>
      <c r="G13" s="1115">
        <v>23.5</v>
      </c>
      <c r="H13" s="1115">
        <v>53.400000000000006</v>
      </c>
      <c r="I13" s="1115">
        <v>76.9</v>
      </c>
      <c r="J13" s="1118">
        <f t="shared" si="1"/>
        <v>60.17214397496088</v>
      </c>
    </row>
    <row r="14" spans="2:10" ht="12.75">
      <c r="B14" s="1117" t="s">
        <v>1607</v>
      </c>
      <c r="C14" s="1117" t="s">
        <v>1608</v>
      </c>
      <c r="D14" s="1115">
        <v>12.5</v>
      </c>
      <c r="E14" s="1115">
        <v>24.200000000000003</v>
      </c>
      <c r="F14" s="1115">
        <v>36.7</v>
      </c>
      <c r="G14" s="1115">
        <v>16.3</v>
      </c>
      <c r="H14" s="1115">
        <v>26.7</v>
      </c>
      <c r="I14" s="1115">
        <v>43</v>
      </c>
      <c r="J14" s="1118">
        <f t="shared" si="1"/>
        <v>117.16621253405994</v>
      </c>
    </row>
    <row r="15" spans="2:10" ht="21.75">
      <c r="B15" s="1119" t="s">
        <v>1609</v>
      </c>
      <c r="C15" s="1119" t="s">
        <v>1610</v>
      </c>
      <c r="D15" s="1120">
        <f aca="true" t="shared" si="2" ref="D15:I15">D17+D18+D19+D20+D21</f>
        <v>2354.5</v>
      </c>
      <c r="E15" s="1120">
        <f t="shared" si="2"/>
        <v>2790.9</v>
      </c>
      <c r="F15" s="1120">
        <f t="shared" si="2"/>
        <v>5145.399999999999</v>
      </c>
      <c r="G15" s="1120">
        <f t="shared" si="2"/>
        <v>2770.7999999999997</v>
      </c>
      <c r="H15" s="1120">
        <f t="shared" si="2"/>
        <v>3033.7999999999997</v>
      </c>
      <c r="I15" s="1120">
        <f t="shared" si="2"/>
        <v>5804.630000000001</v>
      </c>
      <c r="J15" s="1114">
        <f t="shared" si="1"/>
        <v>112.81202627589697</v>
      </c>
    </row>
    <row r="16" spans="2:10" ht="12.75">
      <c r="B16" s="1115" t="s">
        <v>1120</v>
      </c>
      <c r="C16" s="1115" t="s">
        <v>1598</v>
      </c>
      <c r="D16" s="1104"/>
      <c r="E16" s="1104"/>
      <c r="F16" s="1104"/>
      <c r="G16" s="1104"/>
      <c r="H16" s="1104"/>
      <c r="I16" s="1104"/>
      <c r="J16" s="1116"/>
    </row>
    <row r="17" spans="2:10" ht="12.75">
      <c r="B17" s="1117" t="s">
        <v>1599</v>
      </c>
      <c r="C17" s="1117" t="s">
        <v>1600</v>
      </c>
      <c r="D17" s="1115">
        <v>2024.6</v>
      </c>
      <c r="E17" s="1115">
        <v>2272.6</v>
      </c>
      <c r="F17" s="1115">
        <v>4297.2</v>
      </c>
      <c r="G17" s="1115">
        <v>2472.5</v>
      </c>
      <c r="H17" s="1115">
        <v>2584</v>
      </c>
      <c r="I17" s="1115">
        <v>5056.5</v>
      </c>
      <c r="J17" s="1118">
        <f t="shared" si="1"/>
        <v>117.66964535046075</v>
      </c>
    </row>
    <row r="18" spans="2:10" ht="12.75">
      <c r="B18" s="1117" t="s">
        <v>1601</v>
      </c>
      <c r="C18" s="1117" t="s">
        <v>1602</v>
      </c>
      <c r="D18" s="1115">
        <v>58.6</v>
      </c>
      <c r="E18" s="1115">
        <v>105.9</v>
      </c>
      <c r="F18" s="1115">
        <v>164.5</v>
      </c>
      <c r="G18" s="1115">
        <v>75.9</v>
      </c>
      <c r="H18" s="1115">
        <v>92.2</v>
      </c>
      <c r="I18" s="1115">
        <v>168.1</v>
      </c>
      <c r="J18" s="1118">
        <f t="shared" si="1"/>
        <v>102.1884498480243</v>
      </c>
    </row>
    <row r="19" spans="2:10" ht="12.75">
      <c r="B19" s="1117" t="s">
        <v>1603</v>
      </c>
      <c r="C19" s="1117" t="s">
        <v>1604</v>
      </c>
      <c r="D19" s="1115">
        <v>213</v>
      </c>
      <c r="E19" s="1115">
        <v>245.9</v>
      </c>
      <c r="F19" s="1115">
        <v>458.9</v>
      </c>
      <c r="G19" s="1115">
        <v>187.1</v>
      </c>
      <c r="H19" s="1115">
        <v>318</v>
      </c>
      <c r="I19" s="1115">
        <v>505.1</v>
      </c>
      <c r="J19" s="1118">
        <f t="shared" si="1"/>
        <v>110.06755284375683</v>
      </c>
    </row>
    <row r="20" spans="2:10" ht="12.75">
      <c r="B20" s="1117" t="s">
        <v>1605</v>
      </c>
      <c r="C20" s="1117" t="s">
        <v>1606</v>
      </c>
      <c r="D20" s="1115">
        <v>50.9</v>
      </c>
      <c r="E20" s="1115">
        <v>158.5</v>
      </c>
      <c r="F20" s="1115">
        <v>209.4</v>
      </c>
      <c r="G20" s="1115">
        <v>28.2</v>
      </c>
      <c r="H20" s="1115">
        <v>30.4</v>
      </c>
      <c r="I20" s="1121">
        <v>58.63</v>
      </c>
      <c r="J20" s="1118">
        <f t="shared" si="1"/>
        <v>27.999044890162367</v>
      </c>
    </row>
    <row r="21" spans="2:10" ht="12.75">
      <c r="B21" s="1122" t="s">
        <v>1607</v>
      </c>
      <c r="C21" s="1122" t="s">
        <v>1608</v>
      </c>
      <c r="D21" s="1123">
        <v>7.4</v>
      </c>
      <c r="E21" s="1123">
        <v>8</v>
      </c>
      <c r="F21" s="1123">
        <v>15.4</v>
      </c>
      <c r="G21" s="1123">
        <v>7.1</v>
      </c>
      <c r="H21" s="1123">
        <v>9.2</v>
      </c>
      <c r="I21" s="1123">
        <v>16.3</v>
      </c>
      <c r="J21" s="1124">
        <f t="shared" si="1"/>
        <v>105.84415584415585</v>
      </c>
    </row>
    <row r="22" spans="2:10" ht="12.75">
      <c r="B22" s="1125" t="s">
        <v>1611</v>
      </c>
      <c r="C22" s="1125"/>
      <c r="D22" s="1104"/>
      <c r="E22" s="1104"/>
      <c r="F22" s="1104"/>
      <c r="G22" s="1104"/>
      <c r="H22" s="1104"/>
      <c r="I22" s="1104"/>
      <c r="J22" s="1104"/>
    </row>
    <row r="23" spans="2:10" ht="12.75">
      <c r="B23" s="1126" t="s">
        <v>1612</v>
      </c>
      <c r="C23" s="1126"/>
      <c r="D23" s="1104"/>
      <c r="E23" s="1104"/>
      <c r="F23" s="1104"/>
      <c r="G23" s="1104"/>
      <c r="H23" s="1104"/>
      <c r="I23" s="1104"/>
      <c r="J23" s="1104"/>
    </row>
    <row r="24" spans="2:10" ht="6" customHeight="1">
      <c r="B24" s="1115"/>
      <c r="C24" s="1104"/>
      <c r="D24" s="1104"/>
      <c r="E24" s="1104"/>
      <c r="F24" s="1104"/>
      <c r="G24" s="1104"/>
      <c r="H24" s="1104"/>
      <c r="I24" s="1104"/>
      <c r="J24" s="1104"/>
    </row>
    <row r="25" spans="2:10" ht="12.75">
      <c r="B25" s="1105" t="s">
        <v>1613</v>
      </c>
      <c r="C25" s="1104"/>
      <c r="D25" s="1104"/>
      <c r="E25" s="1104"/>
      <c r="F25" s="1104"/>
      <c r="G25" s="1104"/>
      <c r="H25" s="1104"/>
      <c r="I25" s="1104"/>
      <c r="J25" s="1104"/>
    </row>
    <row r="26" spans="2:10" ht="12.75">
      <c r="B26" s="1105" t="s">
        <v>1614</v>
      </c>
      <c r="C26" s="1104"/>
      <c r="D26" s="1104"/>
      <c r="E26" s="1104"/>
      <c r="F26" s="1104"/>
      <c r="G26" s="1104"/>
      <c r="H26" s="1104"/>
      <c r="I26" s="1104"/>
      <c r="J26" s="1104"/>
    </row>
    <row r="27" spans="2:10" ht="10.5" customHeight="1">
      <c r="B27" s="1127"/>
      <c r="C27" s="1128"/>
      <c r="D27" s="1108">
        <v>2014</v>
      </c>
      <c r="E27" s="1108"/>
      <c r="F27" s="1108"/>
      <c r="G27" s="1108">
        <v>2015</v>
      </c>
      <c r="H27" s="1108"/>
      <c r="I27" s="1108"/>
      <c r="J27" s="1109"/>
    </row>
    <row r="28" spans="2:10" ht="12.75">
      <c r="B28" s="1129"/>
      <c r="C28" s="1128"/>
      <c r="D28" s="1111" t="s">
        <v>1071</v>
      </c>
      <c r="E28" s="1111" t="s">
        <v>803</v>
      </c>
      <c r="F28" s="1111" t="s">
        <v>1595</v>
      </c>
      <c r="G28" s="1111" t="s">
        <v>1071</v>
      </c>
      <c r="H28" s="1111" t="s">
        <v>803</v>
      </c>
      <c r="I28" s="1111" t="s">
        <v>1595</v>
      </c>
      <c r="J28" s="1112"/>
    </row>
    <row r="29" spans="2:10" ht="21.75">
      <c r="B29" s="1130" t="s">
        <v>1615</v>
      </c>
      <c r="C29" s="1130" t="s">
        <v>1616</v>
      </c>
      <c r="D29" s="1114">
        <f aca="true" t="shared" si="3" ref="D29:I29">D31+D32+D33+D34</f>
        <v>2024.7</v>
      </c>
      <c r="E29" s="1114">
        <f t="shared" si="3"/>
        <v>2271.3999999999996</v>
      </c>
      <c r="F29" s="1114">
        <f t="shared" si="3"/>
        <v>4296.1</v>
      </c>
      <c r="G29" s="1114">
        <f t="shared" si="3"/>
        <v>2471.9</v>
      </c>
      <c r="H29" s="1114">
        <f t="shared" si="3"/>
        <v>2582.8</v>
      </c>
      <c r="I29" s="1114">
        <f t="shared" si="3"/>
        <v>5054.7</v>
      </c>
      <c r="J29" s="1114">
        <f>I29/F29*100</f>
        <v>117.65787574777123</v>
      </c>
    </row>
    <row r="30" spans="2:10" ht="12.75">
      <c r="B30" s="1115" t="s">
        <v>1120</v>
      </c>
      <c r="C30" s="1115" t="s">
        <v>1598</v>
      </c>
      <c r="D30" s="1115"/>
      <c r="E30" s="1115"/>
      <c r="F30" s="1115"/>
      <c r="G30" s="1104"/>
      <c r="H30" s="1104"/>
      <c r="I30" s="1104"/>
      <c r="J30" s="1116"/>
    </row>
    <row r="31" spans="2:10" ht="12.75">
      <c r="B31" s="1117" t="s">
        <v>1617</v>
      </c>
      <c r="C31" s="1117" t="s">
        <v>1618</v>
      </c>
      <c r="D31" s="1115">
        <v>1555.7</v>
      </c>
      <c r="E31" s="1115">
        <v>1775.1</v>
      </c>
      <c r="F31" s="1115">
        <v>3330.8</v>
      </c>
      <c r="G31" s="1115">
        <v>1917.2</v>
      </c>
      <c r="H31" s="1115">
        <v>2001.7</v>
      </c>
      <c r="I31" s="1115">
        <v>3918.9</v>
      </c>
      <c r="J31" s="1118">
        <f>I31/F31*100</f>
        <v>117.65641887834755</v>
      </c>
    </row>
    <row r="32" spans="2:10" ht="12.75">
      <c r="B32" s="1117" t="s">
        <v>1619</v>
      </c>
      <c r="C32" s="1117" t="s">
        <v>1620</v>
      </c>
      <c r="D32" s="1115">
        <v>261.4</v>
      </c>
      <c r="E32" s="1115">
        <v>273.9</v>
      </c>
      <c r="F32" s="1115">
        <v>535.3</v>
      </c>
      <c r="G32" s="1115">
        <v>307.2</v>
      </c>
      <c r="H32" s="1115">
        <v>322.59999999999997</v>
      </c>
      <c r="I32" s="1115">
        <v>629.8</v>
      </c>
      <c r="J32" s="1118">
        <f aca="true" t="shared" si="4" ref="J32:J41">I32/F32*100</f>
        <v>117.6536521576686</v>
      </c>
    </row>
    <row r="33" spans="2:10" ht="12.75">
      <c r="B33" s="1117" t="s">
        <v>1621</v>
      </c>
      <c r="C33" s="1117" t="s">
        <v>1622</v>
      </c>
      <c r="D33" s="1115">
        <v>169.7</v>
      </c>
      <c r="E33" s="1115">
        <v>172.7</v>
      </c>
      <c r="F33" s="1115">
        <v>342.4</v>
      </c>
      <c r="G33" s="1115">
        <v>197.1</v>
      </c>
      <c r="H33" s="1115">
        <v>205.79999999999998</v>
      </c>
      <c r="I33" s="1115">
        <v>402.9</v>
      </c>
      <c r="J33" s="1118">
        <f t="shared" si="4"/>
        <v>117.66939252336448</v>
      </c>
    </row>
    <row r="34" spans="2:10" ht="12.75">
      <c r="B34" s="1117" t="s">
        <v>1623</v>
      </c>
      <c r="C34" s="1117" t="s">
        <v>1624</v>
      </c>
      <c r="D34" s="1115">
        <v>37.9</v>
      </c>
      <c r="E34" s="1115">
        <v>49.7</v>
      </c>
      <c r="F34" s="1115">
        <v>87.6</v>
      </c>
      <c r="G34" s="1115">
        <v>50.4</v>
      </c>
      <c r="H34" s="1115">
        <v>52.699999999999996</v>
      </c>
      <c r="I34" s="1115">
        <v>103.1</v>
      </c>
      <c r="J34" s="1118">
        <f t="shared" si="4"/>
        <v>117.69406392694064</v>
      </c>
    </row>
    <row r="35" spans="2:10" ht="21.75">
      <c r="B35" s="1119" t="s">
        <v>1625</v>
      </c>
      <c r="C35" s="1119" t="s">
        <v>1626</v>
      </c>
      <c r="D35" s="1120">
        <f aca="true" t="shared" si="5" ref="D35:I35">D37+D38+D39+D40+D41</f>
        <v>58.599999999999994</v>
      </c>
      <c r="E35" s="1120">
        <f t="shared" si="5"/>
        <v>105.89999999999999</v>
      </c>
      <c r="F35" s="1120">
        <f t="shared" si="5"/>
        <v>164.5</v>
      </c>
      <c r="G35" s="1120">
        <f t="shared" si="5"/>
        <v>76.00000000000001</v>
      </c>
      <c r="H35" s="1120">
        <f t="shared" si="5"/>
        <v>92</v>
      </c>
      <c r="I35" s="1120">
        <f t="shared" si="5"/>
        <v>168</v>
      </c>
      <c r="J35" s="1114">
        <f t="shared" si="4"/>
        <v>102.12765957446808</v>
      </c>
    </row>
    <row r="36" spans="2:10" ht="12.75">
      <c r="B36" s="1115" t="s">
        <v>1120</v>
      </c>
      <c r="C36" s="1115" t="s">
        <v>1598</v>
      </c>
      <c r="D36" s="1104"/>
      <c r="E36" s="1104"/>
      <c r="F36" s="1104"/>
      <c r="G36" s="1104"/>
      <c r="H36" s="1104"/>
      <c r="I36" s="1104"/>
      <c r="J36" s="1116"/>
    </row>
    <row r="37" spans="2:10" ht="12.75">
      <c r="B37" s="1117" t="s">
        <v>1627</v>
      </c>
      <c r="C37" s="1117" t="s">
        <v>1628</v>
      </c>
      <c r="D37" s="1115">
        <v>1.8</v>
      </c>
      <c r="E37" s="1115">
        <v>8.5</v>
      </c>
      <c r="F37" s="1115">
        <v>10.3</v>
      </c>
      <c r="G37" s="1115">
        <v>5.7</v>
      </c>
      <c r="H37" s="1115">
        <v>7.2</v>
      </c>
      <c r="I37" s="1115">
        <v>12.9</v>
      </c>
      <c r="J37" s="1118">
        <f t="shared" si="4"/>
        <v>125.24271844660193</v>
      </c>
    </row>
    <row r="38" spans="2:10" ht="12.75">
      <c r="B38" s="1117" t="s">
        <v>1629</v>
      </c>
      <c r="C38" s="1117" t="s">
        <v>1630</v>
      </c>
      <c r="D38" s="1115">
        <v>37.9</v>
      </c>
      <c r="E38" s="1115">
        <v>75.6</v>
      </c>
      <c r="F38" s="1115">
        <v>113.5</v>
      </c>
      <c r="G38" s="1115">
        <v>47.2</v>
      </c>
      <c r="H38" s="1115">
        <v>61.5</v>
      </c>
      <c r="I38" s="1115">
        <v>108.7</v>
      </c>
      <c r="J38" s="1118">
        <f t="shared" si="4"/>
        <v>95.77092511013217</v>
      </c>
    </row>
    <row r="39" spans="2:10" ht="12.75">
      <c r="B39" s="1117" t="s">
        <v>1631</v>
      </c>
      <c r="C39" s="1117" t="s">
        <v>1632</v>
      </c>
      <c r="D39" s="1115">
        <v>18.9</v>
      </c>
      <c r="E39" s="1115">
        <v>21.700000000000003</v>
      </c>
      <c r="F39" s="1115">
        <v>40.6</v>
      </c>
      <c r="G39" s="1115">
        <v>22.9</v>
      </c>
      <c r="H39" s="1115">
        <v>23</v>
      </c>
      <c r="I39" s="1115">
        <v>45.9</v>
      </c>
      <c r="J39" s="1118">
        <f t="shared" si="4"/>
        <v>113.05418719211822</v>
      </c>
    </row>
    <row r="40" spans="2:10" ht="12.75">
      <c r="B40" s="1131" t="s">
        <v>1633</v>
      </c>
      <c r="C40" s="1131" t="s">
        <v>1634</v>
      </c>
      <c r="D40" s="1132">
        <v>0</v>
      </c>
      <c r="E40" s="1132">
        <v>0</v>
      </c>
      <c r="F40" s="1132">
        <v>0</v>
      </c>
      <c r="G40" s="1132">
        <v>0</v>
      </c>
      <c r="H40" s="1132">
        <v>0</v>
      </c>
      <c r="I40" s="1132">
        <v>0</v>
      </c>
      <c r="J40" s="1118">
        <v>0</v>
      </c>
    </row>
    <row r="41" spans="2:10" ht="12.75">
      <c r="B41" s="1122" t="s">
        <v>1635</v>
      </c>
      <c r="C41" s="1122" t="s">
        <v>955</v>
      </c>
      <c r="D41" s="1123">
        <v>0</v>
      </c>
      <c r="E41" s="1123">
        <v>0.1</v>
      </c>
      <c r="F41" s="1123">
        <v>0.1</v>
      </c>
      <c r="G41" s="1123">
        <v>0.2</v>
      </c>
      <c r="H41" s="1123">
        <v>0.3</v>
      </c>
      <c r="I41" s="1123">
        <v>0.5</v>
      </c>
      <c r="J41" s="1124">
        <f t="shared" si="4"/>
        <v>500</v>
      </c>
    </row>
  </sheetData>
  <sheetProtection/>
  <mergeCells count="14">
    <mergeCell ref="J27:J28"/>
    <mergeCell ref="B22:C22"/>
    <mergeCell ref="B23:C23"/>
    <mergeCell ref="B27:B28"/>
    <mergeCell ref="C27:C28"/>
    <mergeCell ref="D27:F27"/>
    <mergeCell ref="G27:I27"/>
    <mergeCell ref="B1:J1"/>
    <mergeCell ref="B2:J2"/>
    <mergeCell ref="B6:B7"/>
    <mergeCell ref="C6:C7"/>
    <mergeCell ref="D6:F6"/>
    <mergeCell ref="G6:I6"/>
    <mergeCell ref="J6:J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0"/>
  <sheetViews>
    <sheetView zoomScalePageLayoutView="0" workbookViewId="0" topLeftCell="A5">
      <selection activeCell="D84" sqref="D84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61" t="s">
        <v>26</v>
      </c>
      <c r="G2" s="136"/>
      <c r="H2" s="138"/>
      <c r="I2" s="138"/>
      <c r="J2" s="138"/>
      <c r="AG2" s="67" t="s">
        <v>58</v>
      </c>
      <c r="AH2" s="63"/>
      <c r="AI2" s="63"/>
      <c r="AJ2" s="63"/>
      <c r="AK2" s="63"/>
    </row>
    <row r="3" spans="6:37" ht="12.75">
      <c r="F3" s="162" t="s">
        <v>27</v>
      </c>
      <c r="G3" s="136"/>
      <c r="H3" s="138"/>
      <c r="I3" s="138"/>
      <c r="J3" s="138"/>
      <c r="AG3" s="69" t="s">
        <v>486</v>
      </c>
      <c r="AH3" s="66"/>
      <c r="AI3" s="66"/>
      <c r="AJ3" s="66"/>
      <c r="AK3" s="66"/>
    </row>
    <row r="4" spans="6:37" ht="9.75" customHeight="1">
      <c r="F4" s="162"/>
      <c r="G4" s="136"/>
      <c r="H4" s="138"/>
      <c r="I4" s="138"/>
      <c r="J4" s="138"/>
      <c r="AG4" s="231"/>
      <c r="AH4" s="232"/>
      <c r="AI4" s="232"/>
      <c r="AJ4" s="232"/>
      <c r="AK4" s="232"/>
    </row>
    <row r="5" spans="3:37" ht="15.75" customHeight="1">
      <c r="C5" s="146" t="s">
        <v>817</v>
      </c>
      <c r="D5" s="113"/>
      <c r="E5" s="138"/>
      <c r="F5" s="138"/>
      <c r="G5" s="138"/>
      <c r="H5" s="138"/>
      <c r="I5" s="138"/>
      <c r="J5" s="138"/>
      <c r="K5" s="138"/>
      <c r="L5" s="138"/>
      <c r="AG5" s="59"/>
      <c r="AH5" s="58" t="s">
        <v>227</v>
      </c>
      <c r="AI5" s="70"/>
      <c r="AJ5" s="59" t="s">
        <v>225</v>
      </c>
      <c r="AK5" s="59"/>
    </row>
    <row r="6" spans="3:37" ht="13.5" customHeight="1">
      <c r="C6" s="134" t="s">
        <v>818</v>
      </c>
      <c r="D6" s="146"/>
      <c r="E6" s="138"/>
      <c r="F6" s="138"/>
      <c r="G6" s="138"/>
      <c r="H6" s="138"/>
      <c r="I6" s="138"/>
      <c r="J6" s="138"/>
      <c r="K6" s="138"/>
      <c r="L6" s="138"/>
      <c r="AG6" s="60"/>
      <c r="AH6" s="68" t="s">
        <v>296</v>
      </c>
      <c r="AI6" s="68" t="s">
        <v>295</v>
      </c>
      <c r="AJ6" s="64" t="s">
        <v>152</v>
      </c>
      <c r="AK6" s="60"/>
    </row>
    <row r="7" spans="3:37" ht="8.25" customHeight="1">
      <c r="C7" s="134"/>
      <c r="D7" s="146"/>
      <c r="E7" s="138"/>
      <c r="F7" s="138"/>
      <c r="G7" s="138"/>
      <c r="H7" s="138"/>
      <c r="I7" s="138"/>
      <c r="J7" s="138"/>
      <c r="K7" s="138"/>
      <c r="L7" s="138"/>
      <c r="AG7" s="61"/>
      <c r="AH7" s="233"/>
      <c r="AI7" s="233"/>
      <c r="AJ7" s="233"/>
      <c r="AK7" s="61"/>
    </row>
    <row r="8" spans="2:37" ht="44.25" customHeight="1">
      <c r="B8" s="144" t="s">
        <v>61</v>
      </c>
      <c r="C8" s="163" t="s">
        <v>602</v>
      </c>
      <c r="D8" s="143" t="s">
        <v>538</v>
      </c>
      <c r="E8" s="143" t="s">
        <v>302</v>
      </c>
      <c r="F8" s="143" t="s">
        <v>10</v>
      </c>
      <c r="G8" s="143" t="s">
        <v>488</v>
      </c>
      <c r="H8" s="143" t="s">
        <v>290</v>
      </c>
      <c r="I8" s="143" t="s">
        <v>132</v>
      </c>
      <c r="J8" s="143" t="s">
        <v>661</v>
      </c>
      <c r="K8" s="164" t="s">
        <v>422</v>
      </c>
      <c r="L8" s="144" t="s">
        <v>423</v>
      </c>
      <c r="AG8" s="57" t="s">
        <v>228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229</v>
      </c>
    </row>
    <row r="9" spans="2:12" ht="9.75" customHeight="1">
      <c r="B9" s="52" t="s">
        <v>397</v>
      </c>
      <c r="C9" s="99">
        <v>954.6000000000001</v>
      </c>
      <c r="D9" s="99">
        <v>409.1</v>
      </c>
      <c r="E9" s="52">
        <v>14.5</v>
      </c>
      <c r="F9" s="52">
        <v>385.6</v>
      </c>
      <c r="G9" s="52"/>
      <c r="H9" s="99">
        <v>66.2</v>
      </c>
      <c r="I9" s="99">
        <v>10.4</v>
      </c>
      <c r="J9" s="52"/>
      <c r="K9" s="99">
        <v>66.2</v>
      </c>
      <c r="L9" s="52">
        <v>2.6</v>
      </c>
    </row>
    <row r="10" spans="2:19" ht="9.75" customHeight="1">
      <c r="B10" s="52" t="s">
        <v>555</v>
      </c>
      <c r="C10" s="99">
        <v>767.8000000000001</v>
      </c>
      <c r="D10" s="99">
        <v>253.7</v>
      </c>
      <c r="E10" s="52">
        <v>14.4</v>
      </c>
      <c r="F10" s="52">
        <v>356.6</v>
      </c>
      <c r="G10" s="52"/>
      <c r="H10" s="99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633</v>
      </c>
      <c r="C11" s="99">
        <v>744.6</v>
      </c>
      <c r="D11" s="52">
        <v>146.7</v>
      </c>
      <c r="E11" s="99">
        <v>13.2</v>
      </c>
      <c r="F11" s="99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593</v>
      </c>
      <c r="C12" s="99">
        <v>790.2</v>
      </c>
      <c r="D12" s="52">
        <v>81.8</v>
      </c>
      <c r="E12" s="99">
        <v>18</v>
      </c>
      <c r="F12" s="99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499</v>
      </c>
      <c r="C13" s="99">
        <v>744.6</v>
      </c>
      <c r="D13" s="52">
        <v>137.4</v>
      </c>
      <c r="E13" s="99">
        <v>13.9</v>
      </c>
      <c r="F13" s="99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193"/>
      <c r="AI13" s="193"/>
      <c r="AJ13" s="193"/>
    </row>
    <row r="14" spans="2:36" ht="9.75" customHeight="1">
      <c r="B14" s="52" t="s">
        <v>98</v>
      </c>
      <c r="C14" s="99">
        <v>1717.1</v>
      </c>
      <c r="D14" s="52">
        <v>805.8</v>
      </c>
      <c r="E14" s="99">
        <v>16</v>
      </c>
      <c r="F14" s="99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637</v>
      </c>
      <c r="C15" s="99">
        <v>3319.4</v>
      </c>
      <c r="D15" s="99">
        <v>1971.5</v>
      </c>
      <c r="E15" s="99">
        <v>18.6</v>
      </c>
      <c r="F15" s="99">
        <v>882.9</v>
      </c>
      <c r="G15" s="52">
        <v>247.6</v>
      </c>
      <c r="H15" s="99">
        <v>128.8</v>
      </c>
      <c r="I15" s="52"/>
      <c r="J15" s="52"/>
      <c r="K15" s="99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638</v>
      </c>
      <c r="C16" s="99">
        <v>4027.0000000000005</v>
      </c>
      <c r="D16" s="99">
        <v>2257.2000000000003</v>
      </c>
      <c r="E16" s="99">
        <v>15.1</v>
      </c>
      <c r="F16" s="99">
        <v>1195.6</v>
      </c>
      <c r="G16" s="52">
        <v>370.8</v>
      </c>
      <c r="H16" s="99">
        <v>115.5</v>
      </c>
      <c r="I16" s="52"/>
      <c r="J16" s="52"/>
      <c r="K16" s="99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639</v>
      </c>
      <c r="C17" s="99">
        <v>4282.5</v>
      </c>
      <c r="D17" s="99">
        <v>2151.8</v>
      </c>
      <c r="E17" s="99">
        <v>17.6</v>
      </c>
      <c r="F17" s="99">
        <v>1478</v>
      </c>
      <c r="G17" s="52">
        <v>450.5</v>
      </c>
      <c r="H17" s="99">
        <v>119</v>
      </c>
      <c r="I17" s="52"/>
      <c r="J17" s="52"/>
      <c r="K17" s="99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640</v>
      </c>
      <c r="C18" s="99">
        <v>4282.5</v>
      </c>
      <c r="D18" s="99">
        <v>2151.8</v>
      </c>
      <c r="E18" s="99">
        <v>17.6</v>
      </c>
      <c r="F18" s="99">
        <v>1478</v>
      </c>
      <c r="G18" s="52">
        <v>450.5</v>
      </c>
      <c r="H18" s="99">
        <v>119</v>
      </c>
      <c r="I18" s="52"/>
      <c r="J18" s="52"/>
      <c r="K18" s="99">
        <v>61.7</v>
      </c>
      <c r="L18" s="52">
        <v>3.9</v>
      </c>
    </row>
    <row r="19" spans="2:12" ht="9.75" customHeight="1" hidden="1">
      <c r="B19" s="52" t="s">
        <v>641</v>
      </c>
      <c r="C19" s="99">
        <v>4282.5</v>
      </c>
      <c r="D19" s="99">
        <v>2151.8</v>
      </c>
      <c r="E19" s="99">
        <v>17.6</v>
      </c>
      <c r="F19" s="99">
        <v>1478</v>
      </c>
      <c r="G19" s="52">
        <v>450.5</v>
      </c>
      <c r="H19" s="99">
        <v>119</v>
      </c>
      <c r="I19" s="52"/>
      <c r="J19" s="52"/>
      <c r="K19" s="99">
        <v>61.7</v>
      </c>
      <c r="L19" s="52">
        <v>3.9</v>
      </c>
    </row>
    <row r="20" spans="2:12" ht="9.75" customHeight="1" hidden="1">
      <c r="B20" s="52" t="s">
        <v>642</v>
      </c>
      <c r="C20" s="99">
        <v>4282.5</v>
      </c>
      <c r="D20" s="99">
        <v>2151.8</v>
      </c>
      <c r="E20" s="99">
        <v>17.6</v>
      </c>
      <c r="F20" s="99">
        <v>1478</v>
      </c>
      <c r="G20" s="52">
        <v>450.5</v>
      </c>
      <c r="H20" s="99">
        <v>119</v>
      </c>
      <c r="I20" s="52"/>
      <c r="J20" s="52"/>
      <c r="K20" s="99">
        <v>61.7</v>
      </c>
      <c r="L20" s="52">
        <v>3.9</v>
      </c>
    </row>
    <row r="21" spans="2:12" ht="9.75" customHeight="1" hidden="1">
      <c r="B21" s="52" t="s">
        <v>643</v>
      </c>
      <c r="C21" s="99">
        <v>4282.5</v>
      </c>
      <c r="D21" s="99">
        <v>2151.8</v>
      </c>
      <c r="E21" s="99">
        <v>17.6</v>
      </c>
      <c r="F21" s="99">
        <v>1478</v>
      </c>
      <c r="G21" s="52">
        <v>450.5</v>
      </c>
      <c r="H21" s="99">
        <v>119</v>
      </c>
      <c r="I21" s="52"/>
      <c r="J21" s="52"/>
      <c r="K21" s="99">
        <v>61.7</v>
      </c>
      <c r="L21" s="52">
        <v>3.9</v>
      </c>
    </row>
    <row r="22" spans="2:12" ht="9.75" customHeight="1" hidden="1">
      <c r="B22" s="52" t="s">
        <v>644</v>
      </c>
      <c r="C22" s="99">
        <v>4282.5</v>
      </c>
      <c r="D22" s="99">
        <v>2151.8</v>
      </c>
      <c r="E22" s="99">
        <v>17.6</v>
      </c>
      <c r="F22" s="99">
        <v>1478</v>
      </c>
      <c r="G22" s="52">
        <v>450.5</v>
      </c>
      <c r="H22" s="99">
        <v>119</v>
      </c>
      <c r="I22" s="52"/>
      <c r="J22" s="52"/>
      <c r="K22" s="99">
        <v>61.7</v>
      </c>
      <c r="L22" s="52">
        <v>3.9</v>
      </c>
    </row>
    <row r="23" spans="2:12" ht="9.75" customHeight="1" hidden="1">
      <c r="B23" s="52" t="s">
        <v>645</v>
      </c>
      <c r="C23" s="99">
        <v>4282.5</v>
      </c>
      <c r="D23" s="99">
        <v>2151.8</v>
      </c>
      <c r="E23" s="99">
        <v>17.6</v>
      </c>
      <c r="F23" s="99">
        <v>1478</v>
      </c>
      <c r="G23" s="52">
        <v>450.5</v>
      </c>
      <c r="H23" s="99">
        <v>119</v>
      </c>
      <c r="I23" s="52"/>
      <c r="J23" s="52"/>
      <c r="K23" s="99">
        <v>61.7</v>
      </c>
      <c r="L23" s="52">
        <v>3.9</v>
      </c>
    </row>
    <row r="24" spans="2:12" ht="9.75" customHeight="1" hidden="1">
      <c r="B24" s="52" t="s">
        <v>646</v>
      </c>
      <c r="C24" s="99">
        <v>4282.5</v>
      </c>
      <c r="D24" s="99">
        <v>2151.8</v>
      </c>
      <c r="E24" s="99">
        <v>17.6</v>
      </c>
      <c r="F24" s="99">
        <v>1478</v>
      </c>
      <c r="G24" s="52">
        <v>450.5</v>
      </c>
      <c r="H24" s="99">
        <v>119</v>
      </c>
      <c r="I24" s="52"/>
      <c r="J24" s="52"/>
      <c r="K24" s="99">
        <v>61.7</v>
      </c>
      <c r="L24" s="52">
        <v>3.9</v>
      </c>
    </row>
    <row r="25" spans="1:13" s="61" customFormat="1" ht="9.75" customHeight="1" hidden="1">
      <c r="A25" s="52"/>
      <c r="B25" s="52" t="s">
        <v>647</v>
      </c>
      <c r="C25" s="99">
        <v>4282.5</v>
      </c>
      <c r="D25" s="99">
        <v>2151.8</v>
      </c>
      <c r="E25" s="99">
        <v>17.6</v>
      </c>
      <c r="F25" s="99">
        <v>1478</v>
      </c>
      <c r="G25" s="52">
        <v>450.5</v>
      </c>
      <c r="H25" s="99">
        <v>119</v>
      </c>
      <c r="I25" s="52"/>
      <c r="J25" s="52"/>
      <c r="K25" s="99">
        <v>61.7</v>
      </c>
      <c r="L25" s="52">
        <v>3.9</v>
      </c>
      <c r="M25" s="52"/>
    </row>
    <row r="26" spans="2:12" ht="9.75" customHeight="1" hidden="1">
      <c r="B26" s="52" t="s">
        <v>664</v>
      </c>
      <c r="C26" s="99">
        <v>4282.5</v>
      </c>
      <c r="D26" s="99">
        <v>2151.8</v>
      </c>
      <c r="E26" s="99">
        <v>17.6</v>
      </c>
      <c r="F26" s="99">
        <v>1478</v>
      </c>
      <c r="G26" s="52">
        <v>450.5</v>
      </c>
      <c r="H26" s="99">
        <v>119</v>
      </c>
      <c r="I26" s="52"/>
      <c r="J26" s="52"/>
      <c r="K26" s="99">
        <v>61.7</v>
      </c>
      <c r="L26" s="52">
        <v>3.9</v>
      </c>
    </row>
    <row r="27" spans="2:12" ht="9.75" customHeight="1" hidden="1">
      <c r="B27" s="52" t="s">
        <v>665</v>
      </c>
      <c r="C27" s="99">
        <v>4282.5</v>
      </c>
      <c r="D27" s="99">
        <v>2151.8</v>
      </c>
      <c r="E27" s="99">
        <v>17.6</v>
      </c>
      <c r="F27" s="99">
        <v>1478</v>
      </c>
      <c r="G27" s="52">
        <v>450.5</v>
      </c>
      <c r="H27" s="99">
        <v>119</v>
      </c>
      <c r="I27" s="52"/>
      <c r="J27" s="52"/>
      <c r="K27" s="99">
        <v>61.7</v>
      </c>
      <c r="L27" s="52">
        <v>3.9</v>
      </c>
    </row>
    <row r="28" spans="2:12" ht="9.75" customHeight="1" hidden="1">
      <c r="B28" s="52" t="s">
        <v>666</v>
      </c>
      <c r="C28" s="99">
        <v>4282.5</v>
      </c>
      <c r="D28" s="99">
        <v>2151.8</v>
      </c>
      <c r="E28" s="99">
        <v>17.6</v>
      </c>
      <c r="F28" s="99">
        <v>1478</v>
      </c>
      <c r="G28" s="52">
        <v>450.5</v>
      </c>
      <c r="H28" s="99">
        <v>119</v>
      </c>
      <c r="I28" s="52"/>
      <c r="J28" s="52"/>
      <c r="K28" s="99">
        <v>61.7</v>
      </c>
      <c r="L28" s="52">
        <v>3.9</v>
      </c>
    </row>
    <row r="29" spans="2:12" ht="9.75" customHeight="1">
      <c r="B29" s="52" t="s">
        <v>640</v>
      </c>
      <c r="C29" s="99">
        <v>4610.6</v>
      </c>
      <c r="D29" s="99">
        <v>2343.3</v>
      </c>
      <c r="E29" s="99">
        <v>28.5</v>
      </c>
      <c r="F29" s="99">
        <v>1583.1</v>
      </c>
      <c r="G29" s="52">
        <v>453.1</v>
      </c>
      <c r="H29" s="99">
        <v>95.3</v>
      </c>
      <c r="I29" s="52"/>
      <c r="J29" s="52">
        <v>27.4</v>
      </c>
      <c r="K29" s="99">
        <v>73.1</v>
      </c>
      <c r="L29" s="52">
        <v>6.8</v>
      </c>
    </row>
    <row r="30" spans="2:12" ht="9.75" customHeight="1">
      <c r="B30" s="52" t="s">
        <v>641</v>
      </c>
      <c r="C30" s="99">
        <v>5111.6</v>
      </c>
      <c r="D30" s="99">
        <v>1941.6</v>
      </c>
      <c r="E30" s="99">
        <v>42.4</v>
      </c>
      <c r="F30" s="99">
        <v>2449.8</v>
      </c>
      <c r="G30" s="52">
        <v>466.6</v>
      </c>
      <c r="H30" s="99">
        <v>106.6</v>
      </c>
      <c r="I30" s="52"/>
      <c r="J30" s="52">
        <v>22.3</v>
      </c>
      <c r="K30" s="99">
        <v>77.3</v>
      </c>
      <c r="L30" s="99">
        <v>5</v>
      </c>
    </row>
    <row r="31" spans="2:12" ht="9.75" customHeight="1">
      <c r="B31" s="52" t="s">
        <v>642</v>
      </c>
      <c r="C31" s="99">
        <v>5054.3</v>
      </c>
      <c r="D31" s="99">
        <v>1542</v>
      </c>
      <c r="E31" s="99">
        <v>40.1</v>
      </c>
      <c r="F31" s="99">
        <v>2665.8</v>
      </c>
      <c r="G31" s="52">
        <v>563.1</v>
      </c>
      <c r="H31" s="99">
        <v>65.3</v>
      </c>
      <c r="I31" s="52">
        <v>51.6</v>
      </c>
      <c r="J31" s="52">
        <v>26.4</v>
      </c>
      <c r="K31" s="99">
        <v>96.2</v>
      </c>
      <c r="L31" s="99">
        <v>3.8</v>
      </c>
    </row>
    <row r="32" spans="2:12" ht="9" customHeight="1">
      <c r="B32" s="50" t="s">
        <v>643</v>
      </c>
      <c r="C32" s="191">
        <v>5181.3</v>
      </c>
      <c r="D32" s="191">
        <v>1196.1</v>
      </c>
      <c r="E32" s="191">
        <v>48.3</v>
      </c>
      <c r="F32" s="191">
        <v>2737.9</v>
      </c>
      <c r="G32" s="50">
        <v>639.9</v>
      </c>
      <c r="H32" s="191">
        <v>158.2</v>
      </c>
      <c r="I32" s="50">
        <v>25.3</v>
      </c>
      <c r="J32" s="50">
        <v>205.2</v>
      </c>
      <c r="K32" s="191">
        <v>166</v>
      </c>
      <c r="L32" s="191">
        <v>4.4</v>
      </c>
    </row>
    <row r="33" spans="2:12" ht="11.25" customHeight="1">
      <c r="B33" s="52" t="s">
        <v>727</v>
      </c>
      <c r="C33" s="99">
        <v>401.4000000000001</v>
      </c>
      <c r="D33" s="99">
        <v>26.799999999999997</v>
      </c>
      <c r="E33" s="99">
        <v>0</v>
      </c>
      <c r="F33" s="99">
        <v>302.8</v>
      </c>
      <c r="G33" s="52">
        <v>41.6</v>
      </c>
      <c r="H33" s="99">
        <v>6.1</v>
      </c>
      <c r="I33" s="52"/>
      <c r="J33" s="52"/>
      <c r="K33" s="99">
        <v>23.6</v>
      </c>
      <c r="L33" s="52">
        <v>0.5</v>
      </c>
    </row>
    <row r="34" spans="2:13" ht="11.25" customHeight="1">
      <c r="B34" s="50" t="s">
        <v>802</v>
      </c>
      <c r="C34" s="191">
        <v>856.3</v>
      </c>
      <c r="D34" s="50">
        <v>64.2</v>
      </c>
      <c r="E34" s="50">
        <v>3.2</v>
      </c>
      <c r="F34" s="50">
        <v>654.2</v>
      </c>
      <c r="G34" s="50">
        <v>83.1</v>
      </c>
      <c r="H34" s="50">
        <v>13.5</v>
      </c>
      <c r="I34" s="375"/>
      <c r="J34" s="375"/>
      <c r="K34" s="50">
        <v>37.6</v>
      </c>
      <c r="L34" s="50">
        <v>0.5</v>
      </c>
      <c r="M34" s="52"/>
    </row>
    <row r="35" spans="2:13" ht="11.25" customHeight="1">
      <c r="B35" s="52" t="s">
        <v>731</v>
      </c>
      <c r="C35" s="99">
        <v>487.7</v>
      </c>
      <c r="D35" s="99">
        <v>37.300000000000004</v>
      </c>
      <c r="E35" s="99">
        <v>0</v>
      </c>
      <c r="F35" s="99">
        <v>358.9</v>
      </c>
      <c r="G35" s="52">
        <v>59.6</v>
      </c>
      <c r="H35" s="99">
        <v>4.2</v>
      </c>
      <c r="I35" s="52"/>
      <c r="J35" s="52"/>
      <c r="K35" s="99">
        <v>27.4</v>
      </c>
      <c r="L35" s="52">
        <v>0.3</v>
      </c>
      <c r="M35" s="52"/>
    </row>
    <row r="36" spans="2:12" ht="11.25" customHeight="1">
      <c r="B36" s="50" t="s">
        <v>801</v>
      </c>
      <c r="C36" s="191">
        <v>1043.1</v>
      </c>
      <c r="D36" s="191">
        <v>70.8</v>
      </c>
      <c r="E36" s="191">
        <v>7</v>
      </c>
      <c r="F36" s="191">
        <v>774.1</v>
      </c>
      <c r="G36" s="50">
        <v>138.9</v>
      </c>
      <c r="H36" s="191">
        <v>10.2</v>
      </c>
      <c r="I36" s="50"/>
      <c r="J36" s="50"/>
      <c r="K36" s="191">
        <v>41</v>
      </c>
      <c r="L36" s="50">
        <v>1.1</v>
      </c>
    </row>
    <row r="37" spans="2:12" ht="11.25" customHeight="1" hidden="1">
      <c r="B37" s="52"/>
      <c r="C37" s="99"/>
      <c r="D37" s="99"/>
      <c r="E37" s="99"/>
      <c r="F37" s="99"/>
      <c r="G37" s="52"/>
      <c r="H37" s="99"/>
      <c r="I37" s="52"/>
      <c r="J37" s="52"/>
      <c r="K37" s="99"/>
      <c r="L37" s="52"/>
    </row>
    <row r="38" spans="2:12" ht="11.25" customHeight="1" hidden="1">
      <c r="B38" s="52"/>
      <c r="C38" s="99"/>
      <c r="D38" s="99"/>
      <c r="E38" s="99"/>
      <c r="F38" s="99"/>
      <c r="G38" s="52"/>
      <c r="H38" s="99"/>
      <c r="I38" s="52"/>
      <c r="J38" s="52"/>
      <c r="K38" s="99"/>
      <c r="L38" s="52"/>
    </row>
    <row r="39" spans="2:12" ht="11.25" customHeight="1" hidden="1">
      <c r="B39" s="52"/>
      <c r="C39" s="99"/>
      <c r="D39" s="99"/>
      <c r="E39" s="99"/>
      <c r="F39" s="99"/>
      <c r="G39" s="52"/>
      <c r="H39" s="99"/>
      <c r="I39" s="52"/>
      <c r="J39" s="52"/>
      <c r="K39" s="99"/>
      <c r="L39" s="52"/>
    </row>
    <row r="40" spans="2:12" ht="11.25" customHeight="1" hidden="1">
      <c r="B40" s="52"/>
      <c r="C40" s="99"/>
      <c r="D40" s="99"/>
      <c r="E40" s="99"/>
      <c r="F40" s="99"/>
      <c r="G40" s="52"/>
      <c r="H40" s="99"/>
      <c r="I40" s="52"/>
      <c r="J40" s="52"/>
      <c r="K40" s="99"/>
      <c r="L40" s="52"/>
    </row>
    <row r="41" spans="2:12" ht="11.25" customHeight="1" hidden="1">
      <c r="B41" s="52"/>
      <c r="C41" s="99"/>
      <c r="D41" s="99"/>
      <c r="E41" s="99"/>
      <c r="F41" s="99"/>
      <c r="G41" s="52"/>
      <c r="H41" s="99"/>
      <c r="I41" s="52"/>
      <c r="J41" s="52"/>
      <c r="K41" s="99"/>
      <c r="L41" s="52"/>
    </row>
    <row r="42" spans="2:12" ht="11.25" customHeight="1" hidden="1">
      <c r="B42" s="52"/>
      <c r="C42" s="99"/>
      <c r="D42" s="99"/>
      <c r="E42" s="99"/>
      <c r="F42" s="99"/>
      <c r="G42" s="52"/>
      <c r="H42" s="99"/>
      <c r="I42" s="52"/>
      <c r="J42" s="52"/>
      <c r="K42" s="99"/>
      <c r="L42" s="52"/>
    </row>
    <row r="43" spans="2:12" ht="11.25" customHeight="1" hidden="1">
      <c r="B43" s="52"/>
      <c r="C43" s="99"/>
      <c r="D43" s="99"/>
      <c r="E43" s="99"/>
      <c r="F43" s="99"/>
      <c r="G43" s="52"/>
      <c r="H43" s="99"/>
      <c r="I43" s="52"/>
      <c r="J43" s="52"/>
      <c r="K43" s="99"/>
      <c r="L43" s="52"/>
    </row>
    <row r="44" spans="2:12" ht="11.25" customHeight="1" hidden="1">
      <c r="B44" s="52"/>
      <c r="C44" s="99"/>
      <c r="D44" s="99"/>
      <c r="E44" s="99"/>
      <c r="F44" s="99"/>
      <c r="G44" s="52"/>
      <c r="H44" s="99"/>
      <c r="I44" s="52"/>
      <c r="J44" s="52"/>
      <c r="K44" s="99"/>
      <c r="L44" s="52"/>
    </row>
    <row r="45" spans="2:12" ht="11.25" customHeight="1" hidden="1">
      <c r="B45" s="52"/>
      <c r="C45" s="99"/>
      <c r="D45" s="99"/>
      <c r="E45" s="99"/>
      <c r="F45" s="99"/>
      <c r="G45" s="52"/>
      <c r="H45" s="99"/>
      <c r="I45" s="52"/>
      <c r="J45" s="52"/>
      <c r="K45" s="99"/>
      <c r="L45" s="52"/>
    </row>
    <row r="46" spans="2:12" ht="11.25" customHeight="1" hidden="1">
      <c r="B46" s="52"/>
      <c r="C46" s="99"/>
      <c r="D46" s="99"/>
      <c r="E46" s="99"/>
      <c r="F46" s="99"/>
      <c r="G46" s="52"/>
      <c r="H46" s="99"/>
      <c r="I46" s="52"/>
      <c r="J46" s="52"/>
      <c r="K46" s="99"/>
      <c r="L46" s="52"/>
    </row>
    <row r="47" spans="2:12" ht="11.25" customHeight="1" hidden="1">
      <c r="B47" s="52"/>
      <c r="C47" s="99"/>
      <c r="D47" s="99"/>
      <c r="E47" s="99"/>
      <c r="F47" s="99"/>
      <c r="G47" s="52"/>
      <c r="H47" s="99"/>
      <c r="I47" s="52"/>
      <c r="J47" s="52"/>
      <c r="K47" s="99"/>
      <c r="L47" s="52"/>
    </row>
    <row r="48" spans="2:12" ht="11.25" customHeight="1">
      <c r="B48" s="52"/>
      <c r="C48" s="99"/>
      <c r="D48" s="99"/>
      <c r="E48" s="99"/>
      <c r="F48" s="99"/>
      <c r="G48" s="52"/>
      <c r="H48" s="99"/>
      <c r="I48" s="52"/>
      <c r="J48" s="52"/>
      <c r="K48" s="99"/>
      <c r="L48" s="52"/>
    </row>
    <row r="49" spans="3:12" ht="15" customHeight="1">
      <c r="C49" s="146" t="s">
        <v>819</v>
      </c>
      <c r="D49" s="138"/>
      <c r="E49" s="138"/>
      <c r="F49" s="138"/>
      <c r="G49" s="138"/>
      <c r="H49" s="138"/>
      <c r="I49" s="138"/>
      <c r="J49" s="138"/>
      <c r="K49" s="138"/>
      <c r="L49" s="138"/>
    </row>
    <row r="50" spans="3:12" ht="12.75" customHeight="1">
      <c r="C50" s="134" t="s">
        <v>820</v>
      </c>
      <c r="D50" s="138"/>
      <c r="E50" s="138"/>
      <c r="F50" s="138"/>
      <c r="G50" s="138"/>
      <c r="H50" s="138"/>
      <c r="I50" s="138"/>
      <c r="J50" s="138"/>
      <c r="K50" s="138"/>
      <c r="L50" s="138"/>
    </row>
    <row r="51" spans="3:12" ht="9" customHeight="1">
      <c r="C51" s="134"/>
      <c r="D51" s="138"/>
      <c r="E51" s="138"/>
      <c r="F51" s="138"/>
      <c r="G51" s="138"/>
      <c r="H51" s="138"/>
      <c r="I51" s="138"/>
      <c r="J51" s="138"/>
      <c r="K51" s="138"/>
      <c r="L51" s="138"/>
    </row>
    <row r="52" spans="2:13" ht="44.25" customHeight="1">
      <c r="B52" s="144" t="s">
        <v>470</v>
      </c>
      <c r="C52" s="163" t="s">
        <v>822</v>
      </c>
      <c r="D52" s="143" t="s">
        <v>823</v>
      </c>
      <c r="E52" s="143" t="s">
        <v>824</v>
      </c>
      <c r="F52" s="143" t="s">
        <v>825</v>
      </c>
      <c r="G52" s="143" t="s">
        <v>488</v>
      </c>
      <c r="H52" s="143" t="s">
        <v>826</v>
      </c>
      <c r="I52" s="143" t="s">
        <v>132</v>
      </c>
      <c r="J52" s="143" t="s">
        <v>661</v>
      </c>
      <c r="K52" s="164" t="s">
        <v>827</v>
      </c>
      <c r="L52" s="144" t="s">
        <v>828</v>
      </c>
      <c r="M52" s="138"/>
    </row>
    <row r="53" spans="2:12" ht="9.75" customHeight="1" hidden="1">
      <c r="B53" s="52" t="s">
        <v>600</v>
      </c>
      <c r="C53" s="99">
        <v>927.9</v>
      </c>
      <c r="D53" s="99">
        <v>419.2</v>
      </c>
      <c r="E53" s="99">
        <v>14.2</v>
      </c>
      <c r="F53" s="99">
        <v>348.9</v>
      </c>
      <c r="G53" s="52"/>
      <c r="H53" s="99">
        <v>66</v>
      </c>
      <c r="I53" s="52">
        <v>10.4</v>
      </c>
      <c r="J53" s="52"/>
      <c r="K53" s="99">
        <v>66.6</v>
      </c>
      <c r="L53" s="99">
        <v>2.6</v>
      </c>
    </row>
    <row r="54" spans="2:12" ht="9.75" customHeight="1" hidden="1">
      <c r="B54" s="52" t="s">
        <v>556</v>
      </c>
      <c r="C54" s="99">
        <v>792.2000000000002</v>
      </c>
      <c r="D54" s="99">
        <v>252.8</v>
      </c>
      <c r="E54" s="99">
        <v>17</v>
      </c>
      <c r="F54" s="99">
        <v>381.3</v>
      </c>
      <c r="G54" s="52"/>
      <c r="H54" s="99">
        <v>82.7</v>
      </c>
      <c r="I54" s="52">
        <v>6.3</v>
      </c>
      <c r="J54" s="52">
        <v>9.2</v>
      </c>
      <c r="K54" s="99">
        <v>30.2</v>
      </c>
      <c r="L54" s="99">
        <v>12.7</v>
      </c>
    </row>
    <row r="55" spans="2:12" ht="9.75" customHeight="1">
      <c r="B55" s="52" t="s">
        <v>396</v>
      </c>
      <c r="C55" s="99">
        <v>745.3</v>
      </c>
      <c r="D55" s="52">
        <v>146.7</v>
      </c>
      <c r="E55" s="99">
        <v>14</v>
      </c>
      <c r="F55" s="99">
        <v>337.9</v>
      </c>
      <c r="G55" s="52">
        <v>93.2</v>
      </c>
      <c r="H55" s="52">
        <v>83.7</v>
      </c>
      <c r="I55" s="52">
        <v>34.9</v>
      </c>
      <c r="J55" s="52">
        <v>3.1</v>
      </c>
      <c r="K55" s="52">
        <v>26.1</v>
      </c>
      <c r="L55" s="52">
        <v>5.7</v>
      </c>
    </row>
    <row r="56" spans="2:12" ht="9.75" customHeight="1">
      <c r="B56" s="52" t="s">
        <v>592</v>
      </c>
      <c r="C56" s="99">
        <v>800.1</v>
      </c>
      <c r="D56" s="52">
        <v>81.7</v>
      </c>
      <c r="E56" s="99">
        <v>18.1</v>
      </c>
      <c r="F56" s="52">
        <v>465.5</v>
      </c>
      <c r="G56" s="52">
        <v>105.1</v>
      </c>
      <c r="H56" s="52">
        <v>78.7</v>
      </c>
      <c r="I56" s="99">
        <v>29.3</v>
      </c>
      <c r="J56" s="99"/>
      <c r="K56" s="99">
        <v>17.1</v>
      </c>
      <c r="L56" s="52">
        <v>4.6</v>
      </c>
    </row>
    <row r="57" spans="2:12" ht="9.75" customHeight="1">
      <c r="B57" s="52" t="s">
        <v>103</v>
      </c>
      <c r="C57" s="99">
        <v>949</v>
      </c>
      <c r="D57" s="52">
        <v>137.4</v>
      </c>
      <c r="E57" s="99">
        <v>14</v>
      </c>
      <c r="F57" s="52">
        <v>519.9</v>
      </c>
      <c r="G57" s="99">
        <v>143</v>
      </c>
      <c r="H57" s="52">
        <v>100.1</v>
      </c>
      <c r="I57" s="99"/>
      <c r="J57" s="99"/>
      <c r="K57" s="99">
        <v>30.8</v>
      </c>
      <c r="L57" s="52">
        <v>3.8</v>
      </c>
    </row>
    <row r="58" spans="2:12" ht="9.75" customHeight="1">
      <c r="B58" s="52" t="s">
        <v>212</v>
      </c>
      <c r="C58" s="99">
        <v>1717.1</v>
      </c>
      <c r="D58" s="52">
        <v>805.8</v>
      </c>
      <c r="E58" s="99">
        <v>16</v>
      </c>
      <c r="F58" s="99">
        <v>607.7</v>
      </c>
      <c r="G58" s="52">
        <v>149.3</v>
      </c>
      <c r="H58" s="52">
        <v>100.9</v>
      </c>
      <c r="I58" s="52"/>
      <c r="J58" s="52"/>
      <c r="K58" s="52">
        <v>36.8</v>
      </c>
      <c r="L58" s="52">
        <v>0.6</v>
      </c>
    </row>
    <row r="59" spans="2:13" ht="9.75" customHeight="1">
      <c r="B59" s="52" t="s">
        <v>637</v>
      </c>
      <c r="C59" s="99">
        <v>3319.3</v>
      </c>
      <c r="D59" s="99">
        <v>1971.5</v>
      </c>
      <c r="E59" s="99">
        <v>18.5</v>
      </c>
      <c r="F59" s="99">
        <v>882.9</v>
      </c>
      <c r="G59" s="52">
        <v>247.6</v>
      </c>
      <c r="H59" s="99">
        <v>128.8</v>
      </c>
      <c r="I59" s="52"/>
      <c r="J59" s="52"/>
      <c r="K59" s="99">
        <v>63.5</v>
      </c>
      <c r="L59" s="52">
        <v>6.5</v>
      </c>
      <c r="M59" s="52"/>
    </row>
    <row r="60" spans="2:13" ht="9.75" customHeight="1">
      <c r="B60" s="52" t="s">
        <v>638</v>
      </c>
      <c r="C60" s="99">
        <v>4035.5000000000005</v>
      </c>
      <c r="D60" s="99">
        <v>2263.5</v>
      </c>
      <c r="E60" s="99">
        <v>17.299999999999997</v>
      </c>
      <c r="F60" s="99">
        <v>1195.6</v>
      </c>
      <c r="G60" s="52">
        <v>370.8</v>
      </c>
      <c r="H60" s="99">
        <v>115.5</v>
      </c>
      <c r="I60" s="52"/>
      <c r="J60" s="52"/>
      <c r="K60" s="99">
        <v>56.4</v>
      </c>
      <c r="L60" s="52">
        <v>16.4</v>
      </c>
      <c r="M60" s="52"/>
    </row>
    <row r="61" spans="2:12" ht="9.75" customHeight="1">
      <c r="B61" s="52" t="s">
        <v>639</v>
      </c>
      <c r="C61" s="99">
        <v>4283.3</v>
      </c>
      <c r="D61" s="99">
        <v>2151.8</v>
      </c>
      <c r="E61" s="99">
        <v>17.5</v>
      </c>
      <c r="F61" s="99">
        <v>1478</v>
      </c>
      <c r="G61" s="52">
        <v>450.5</v>
      </c>
      <c r="H61" s="99">
        <v>119</v>
      </c>
      <c r="I61" s="52"/>
      <c r="J61" s="52"/>
      <c r="K61" s="99">
        <v>61.7</v>
      </c>
      <c r="L61" s="52">
        <v>4.8</v>
      </c>
    </row>
    <row r="62" spans="1:12" ht="1.5" customHeight="1" hidden="1">
      <c r="A62" s="75"/>
      <c r="B62" s="50" t="s">
        <v>640</v>
      </c>
      <c r="C62" s="191">
        <v>4283.3</v>
      </c>
      <c r="D62" s="191">
        <v>2151.8</v>
      </c>
      <c r="E62" s="191">
        <v>17.5</v>
      </c>
      <c r="F62" s="191">
        <v>1478</v>
      </c>
      <c r="G62" s="50">
        <v>450.5</v>
      </c>
      <c r="H62" s="191">
        <v>119</v>
      </c>
      <c r="I62" s="50"/>
      <c r="J62" s="50"/>
      <c r="K62" s="191">
        <v>61.7</v>
      </c>
      <c r="L62" s="50">
        <v>4.8</v>
      </c>
    </row>
    <row r="63" spans="1:12" ht="1.5" customHeight="1" hidden="1">
      <c r="A63" s="75"/>
      <c r="B63" s="50" t="s">
        <v>641</v>
      </c>
      <c r="C63" s="191">
        <v>4283.3</v>
      </c>
      <c r="D63" s="191">
        <v>2151.8</v>
      </c>
      <c r="E63" s="191">
        <v>17.5</v>
      </c>
      <c r="F63" s="191">
        <v>1478</v>
      </c>
      <c r="G63" s="50">
        <v>450.5</v>
      </c>
      <c r="H63" s="191">
        <v>119</v>
      </c>
      <c r="I63" s="50"/>
      <c r="J63" s="50"/>
      <c r="K63" s="191">
        <v>61.7</v>
      </c>
      <c r="L63" s="50">
        <v>4.8</v>
      </c>
    </row>
    <row r="64" spans="1:12" ht="1.5" customHeight="1" hidden="1">
      <c r="A64" s="75"/>
      <c r="B64" s="50" t="s">
        <v>642</v>
      </c>
      <c r="C64" s="191">
        <v>4283.3</v>
      </c>
      <c r="D64" s="191">
        <v>2151.8</v>
      </c>
      <c r="E64" s="191">
        <v>17.5</v>
      </c>
      <c r="F64" s="191">
        <v>1478</v>
      </c>
      <c r="G64" s="50">
        <v>450.5</v>
      </c>
      <c r="H64" s="191">
        <v>119</v>
      </c>
      <c r="I64" s="50"/>
      <c r="J64" s="50"/>
      <c r="K64" s="191">
        <v>61.7</v>
      </c>
      <c r="L64" s="50">
        <v>4.8</v>
      </c>
    </row>
    <row r="65" spans="1:12" ht="1.5" customHeight="1" hidden="1">
      <c r="A65" s="75"/>
      <c r="B65" s="50" t="s">
        <v>643</v>
      </c>
      <c r="C65" s="191">
        <v>4283.3</v>
      </c>
      <c r="D65" s="191">
        <v>2151.8</v>
      </c>
      <c r="E65" s="191">
        <v>17.5</v>
      </c>
      <c r="F65" s="191">
        <v>1478</v>
      </c>
      <c r="G65" s="50">
        <v>450.5</v>
      </c>
      <c r="H65" s="191">
        <v>119</v>
      </c>
      <c r="I65" s="50"/>
      <c r="J65" s="50"/>
      <c r="K65" s="191">
        <v>61.7</v>
      </c>
      <c r="L65" s="50">
        <v>4.8</v>
      </c>
    </row>
    <row r="66" spans="1:12" ht="1.5" customHeight="1" hidden="1">
      <c r="A66" s="75"/>
      <c r="B66" s="50" t="s">
        <v>644</v>
      </c>
      <c r="C66" s="191">
        <v>4283.3</v>
      </c>
      <c r="D66" s="191">
        <v>2151.8</v>
      </c>
      <c r="E66" s="191">
        <v>17.5</v>
      </c>
      <c r="F66" s="191">
        <v>1478</v>
      </c>
      <c r="G66" s="50">
        <v>450.5</v>
      </c>
      <c r="H66" s="191">
        <v>119</v>
      </c>
      <c r="I66" s="50"/>
      <c r="J66" s="50"/>
      <c r="K66" s="191">
        <v>61.7</v>
      </c>
      <c r="L66" s="50">
        <v>4.8</v>
      </c>
    </row>
    <row r="67" spans="1:12" ht="1.5" customHeight="1" hidden="1">
      <c r="A67" s="75"/>
      <c r="B67" s="50" t="s">
        <v>645</v>
      </c>
      <c r="C67" s="191">
        <v>4283.3</v>
      </c>
      <c r="D67" s="191">
        <v>2151.8</v>
      </c>
      <c r="E67" s="191">
        <v>17.5</v>
      </c>
      <c r="F67" s="191">
        <v>1478</v>
      </c>
      <c r="G67" s="50">
        <v>450.5</v>
      </c>
      <c r="H67" s="191">
        <v>119</v>
      </c>
      <c r="I67" s="50"/>
      <c r="J67" s="50"/>
      <c r="K67" s="191">
        <v>61.7</v>
      </c>
      <c r="L67" s="50">
        <v>4.8</v>
      </c>
    </row>
    <row r="68" spans="1:12" ht="1.5" customHeight="1" hidden="1">
      <c r="A68" s="75"/>
      <c r="B68" s="50" t="s">
        <v>646</v>
      </c>
      <c r="C68" s="191">
        <v>4283.3</v>
      </c>
      <c r="D68" s="191">
        <v>2151.8</v>
      </c>
      <c r="E68" s="191">
        <v>17.5</v>
      </c>
      <c r="F68" s="191">
        <v>1478</v>
      </c>
      <c r="G68" s="50">
        <v>450.5</v>
      </c>
      <c r="H68" s="191">
        <v>119</v>
      </c>
      <c r="I68" s="50"/>
      <c r="J68" s="50"/>
      <c r="K68" s="191">
        <v>61.7</v>
      </c>
      <c r="L68" s="50">
        <v>4.8</v>
      </c>
    </row>
    <row r="69" spans="1:13" s="61" customFormat="1" ht="1.5" customHeight="1" hidden="1">
      <c r="A69" s="190"/>
      <c r="B69" s="50" t="s">
        <v>647</v>
      </c>
      <c r="C69" s="191">
        <v>4283.3</v>
      </c>
      <c r="D69" s="191">
        <v>2151.8</v>
      </c>
      <c r="E69" s="191">
        <v>17.5</v>
      </c>
      <c r="F69" s="191">
        <v>1478</v>
      </c>
      <c r="G69" s="50">
        <v>450.5</v>
      </c>
      <c r="H69" s="191">
        <v>119</v>
      </c>
      <c r="I69" s="50"/>
      <c r="J69" s="50"/>
      <c r="K69" s="191">
        <v>61.7</v>
      </c>
      <c r="L69" s="50">
        <v>4.8</v>
      </c>
      <c r="M69" s="52"/>
    </row>
    <row r="70" spans="1:12" ht="1.5" customHeight="1" hidden="1">
      <c r="A70" s="75"/>
      <c r="B70" s="50" t="s">
        <v>664</v>
      </c>
      <c r="C70" s="191">
        <v>4283.3</v>
      </c>
      <c r="D70" s="191">
        <v>2151.8</v>
      </c>
      <c r="E70" s="191">
        <v>17.5</v>
      </c>
      <c r="F70" s="191">
        <v>1478</v>
      </c>
      <c r="G70" s="50">
        <v>450.5</v>
      </c>
      <c r="H70" s="191">
        <v>119</v>
      </c>
      <c r="I70" s="50"/>
      <c r="J70" s="50"/>
      <c r="K70" s="191">
        <v>61.7</v>
      </c>
      <c r="L70" s="50">
        <v>4.8</v>
      </c>
    </row>
    <row r="71" spans="1:12" ht="1.5" customHeight="1" hidden="1">
      <c r="A71" s="75"/>
      <c r="B71" s="50" t="s">
        <v>665</v>
      </c>
      <c r="C71" s="191">
        <v>4283.3</v>
      </c>
      <c r="D71" s="191">
        <v>2151.8</v>
      </c>
      <c r="E71" s="191">
        <v>17.5</v>
      </c>
      <c r="F71" s="191">
        <v>1478</v>
      </c>
      <c r="G71" s="50">
        <v>450.5</v>
      </c>
      <c r="H71" s="191">
        <v>119</v>
      </c>
      <c r="I71" s="50"/>
      <c r="J71" s="50"/>
      <c r="K71" s="191">
        <v>61.7</v>
      </c>
      <c r="L71" s="50">
        <v>4.8</v>
      </c>
    </row>
    <row r="72" spans="1:12" ht="1.5" customHeight="1" hidden="1">
      <c r="A72" s="75"/>
      <c r="B72" s="52" t="s">
        <v>666</v>
      </c>
      <c r="C72" s="99">
        <v>4283.3</v>
      </c>
      <c r="D72" s="99">
        <v>2151.8</v>
      </c>
      <c r="E72" s="99">
        <v>17.5</v>
      </c>
      <c r="F72" s="99">
        <v>1478</v>
      </c>
      <c r="G72" s="52">
        <v>450.5</v>
      </c>
      <c r="H72" s="99">
        <v>119</v>
      </c>
      <c r="I72" s="52"/>
      <c r="J72" s="52"/>
      <c r="K72" s="99">
        <v>61.7</v>
      </c>
      <c r="L72" s="52">
        <v>4.8</v>
      </c>
    </row>
    <row r="73" spans="1:12" ht="10.5" customHeight="1">
      <c r="A73" s="75"/>
      <c r="B73" s="52" t="s">
        <v>640</v>
      </c>
      <c r="C73" s="99">
        <v>4609.7</v>
      </c>
      <c r="D73" s="99">
        <v>2343.3</v>
      </c>
      <c r="E73" s="99">
        <v>27.6</v>
      </c>
      <c r="F73" s="99">
        <v>1583.1</v>
      </c>
      <c r="G73" s="52">
        <v>453.1</v>
      </c>
      <c r="H73" s="99">
        <v>95.3</v>
      </c>
      <c r="I73" s="52"/>
      <c r="J73" s="52">
        <v>27.4</v>
      </c>
      <c r="K73" s="99">
        <v>73.1</v>
      </c>
      <c r="L73" s="52">
        <v>6.8</v>
      </c>
    </row>
    <row r="74" spans="1:12" ht="10.5" customHeight="1">
      <c r="A74" s="75"/>
      <c r="B74" s="52" t="s">
        <v>641</v>
      </c>
      <c r="C74" s="99">
        <v>5113</v>
      </c>
      <c r="D74" s="99">
        <v>1941.6</v>
      </c>
      <c r="E74" s="99">
        <v>43.8</v>
      </c>
      <c r="F74" s="99">
        <v>2449.8</v>
      </c>
      <c r="G74" s="52">
        <v>466.6</v>
      </c>
      <c r="H74" s="99">
        <v>106.6</v>
      </c>
      <c r="I74" s="52"/>
      <c r="J74" s="52">
        <v>22.3</v>
      </c>
      <c r="K74" s="99">
        <v>77.3</v>
      </c>
      <c r="L74" s="99">
        <v>5</v>
      </c>
    </row>
    <row r="75" spans="1:12" ht="10.5" customHeight="1">
      <c r="A75" s="75"/>
      <c r="B75" s="52" t="s">
        <v>642</v>
      </c>
      <c r="C75" s="99">
        <v>5054.3</v>
      </c>
      <c r="D75" s="99">
        <v>1542</v>
      </c>
      <c r="E75" s="99">
        <v>39.8</v>
      </c>
      <c r="F75" s="99">
        <v>2665.8</v>
      </c>
      <c r="G75" s="52">
        <v>563.1</v>
      </c>
      <c r="H75" s="99">
        <v>65.3</v>
      </c>
      <c r="I75" s="52">
        <v>51.6</v>
      </c>
      <c r="J75" s="52">
        <v>26.4</v>
      </c>
      <c r="K75" s="99">
        <v>96.2</v>
      </c>
      <c r="L75" s="99">
        <v>3.8</v>
      </c>
    </row>
    <row r="76" spans="2:12" ht="11.25">
      <c r="B76" s="50" t="s">
        <v>643</v>
      </c>
      <c r="C76" s="191">
        <v>5181.3</v>
      </c>
      <c r="D76" s="191">
        <v>1196.1</v>
      </c>
      <c r="E76" s="191">
        <v>48.3</v>
      </c>
      <c r="F76" s="191">
        <v>2737.9</v>
      </c>
      <c r="G76" s="50">
        <v>639.9</v>
      </c>
      <c r="H76" s="191">
        <v>158.2</v>
      </c>
      <c r="I76" s="50">
        <v>25.3</v>
      </c>
      <c r="J76" s="50">
        <v>205.2</v>
      </c>
      <c r="K76" s="191">
        <v>166</v>
      </c>
      <c r="L76" s="191">
        <v>4.4</v>
      </c>
    </row>
    <row r="77" spans="2:12" ht="11.25">
      <c r="B77" s="52" t="s">
        <v>727</v>
      </c>
      <c r="C77" s="99">
        <v>401.4000000000001</v>
      </c>
      <c r="D77" s="99">
        <v>26.799999999999997</v>
      </c>
      <c r="E77" s="99">
        <v>0</v>
      </c>
      <c r="F77" s="99">
        <v>302.8</v>
      </c>
      <c r="G77" s="52">
        <v>41.6</v>
      </c>
      <c r="H77" s="99">
        <v>6.1</v>
      </c>
      <c r="I77" s="52"/>
      <c r="J77" s="52"/>
      <c r="K77" s="99">
        <v>23.6</v>
      </c>
      <c r="L77" s="52">
        <v>0.5</v>
      </c>
    </row>
    <row r="78" spans="2:12" ht="12.75">
      <c r="B78" s="50" t="s">
        <v>802</v>
      </c>
      <c r="C78" s="191">
        <v>856.3</v>
      </c>
      <c r="D78" s="50">
        <v>64.2</v>
      </c>
      <c r="E78" s="50">
        <v>3.2</v>
      </c>
      <c r="F78" s="50">
        <v>654.2</v>
      </c>
      <c r="G78" s="50">
        <v>83.1</v>
      </c>
      <c r="H78" s="50">
        <v>13.5</v>
      </c>
      <c r="I78" s="375"/>
      <c r="J78" s="375"/>
      <c r="K78" s="50">
        <v>37.6</v>
      </c>
      <c r="L78" s="50">
        <v>0.5</v>
      </c>
    </row>
    <row r="79" spans="2:12" ht="11.25">
      <c r="B79" s="52" t="s">
        <v>731</v>
      </c>
      <c r="C79" s="99">
        <v>487.7</v>
      </c>
      <c r="D79" s="99">
        <v>37.300000000000004</v>
      </c>
      <c r="E79" s="99">
        <v>0</v>
      </c>
      <c r="F79" s="99">
        <v>358.9</v>
      </c>
      <c r="G79" s="52">
        <v>59.6</v>
      </c>
      <c r="H79" s="99">
        <v>4.2</v>
      </c>
      <c r="I79" s="52"/>
      <c r="J79" s="52"/>
      <c r="K79" s="99">
        <v>27.4</v>
      </c>
      <c r="L79" s="52">
        <v>0.3</v>
      </c>
    </row>
    <row r="80" spans="2:12" ht="11.25">
      <c r="B80" s="50" t="s">
        <v>801</v>
      </c>
      <c r="C80" s="191">
        <v>1043.1</v>
      </c>
      <c r="D80" s="191">
        <v>70.8</v>
      </c>
      <c r="E80" s="191">
        <v>7</v>
      </c>
      <c r="F80" s="191">
        <v>774.1</v>
      </c>
      <c r="G80" s="50">
        <v>138.9</v>
      </c>
      <c r="H80" s="191">
        <v>10.2</v>
      </c>
      <c r="I80" s="50"/>
      <c r="J80" s="50"/>
      <c r="K80" s="191">
        <v>41</v>
      </c>
      <c r="L80" s="50">
        <v>1.1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9. Industry</oddHeader>
    <oddFooter xml:space="preserve">&amp;L&amp;18 33&amp;R&amp;18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I22" sqref="I22"/>
    </sheetView>
  </sheetViews>
  <sheetFormatPr defaultColWidth="9.00390625" defaultRowHeight="10.5" customHeight="1"/>
  <cols>
    <col min="1" max="1" width="0.2421875" style="257" customWidth="1"/>
    <col min="2" max="2" width="1.875" style="257" customWidth="1"/>
    <col min="3" max="3" width="0.12890625" style="257" customWidth="1"/>
    <col min="4" max="4" width="27.75390625" style="257" customWidth="1"/>
    <col min="5" max="5" width="18.75390625" style="257" customWidth="1"/>
    <col min="6" max="6" width="7.375" style="257" customWidth="1"/>
    <col min="7" max="7" width="9.125" style="257" customWidth="1"/>
    <col min="8" max="8" width="8.75390625" style="257" customWidth="1"/>
    <col min="9" max="9" width="9.125" style="257" customWidth="1"/>
    <col min="10" max="10" width="7.75390625" style="257" customWidth="1"/>
    <col min="11" max="11" width="6.75390625" style="257" customWidth="1"/>
    <col min="12" max="12" width="9.00390625" style="257" customWidth="1"/>
    <col min="13" max="13" width="8.875" style="257" customWidth="1"/>
    <col min="14" max="14" width="9.375" style="257" customWidth="1"/>
    <col min="15" max="15" width="10.875" style="257" customWidth="1"/>
    <col min="16" max="16" width="10.25390625" style="257" customWidth="1"/>
    <col min="17" max="18" width="9.75390625" style="257" customWidth="1"/>
    <col min="19" max="16384" width="9.125" style="257" customWidth="1"/>
  </cols>
  <sheetData>
    <row r="1" spans="6:12" s="49" customFormat="1" ht="10.5" customHeight="1">
      <c r="F1" s="136" t="s">
        <v>813</v>
      </c>
      <c r="G1" s="138"/>
      <c r="H1" s="138"/>
      <c r="I1" s="138"/>
      <c r="J1" s="138"/>
      <c r="K1" s="138"/>
      <c r="L1" s="138"/>
    </row>
    <row r="2" spans="6:12" s="49" customFormat="1" ht="10.5" customHeight="1">
      <c r="F2" s="378" t="s">
        <v>814</v>
      </c>
      <c r="G2" s="118"/>
      <c r="H2" s="118"/>
      <c r="I2" s="118"/>
      <c r="J2" s="138"/>
      <c r="K2" s="138"/>
      <c r="L2" s="138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90"/>
      <c r="B4" s="190"/>
      <c r="C4" s="190"/>
      <c r="D4" s="281" t="s">
        <v>278</v>
      </c>
      <c r="E4" s="284" t="s">
        <v>135</v>
      </c>
      <c r="F4" s="207" t="s">
        <v>38</v>
      </c>
      <c r="G4" s="285" t="s">
        <v>136</v>
      </c>
      <c r="H4" s="385"/>
      <c r="I4" s="385"/>
      <c r="J4" s="385"/>
      <c r="K4" s="385"/>
      <c r="L4" s="402"/>
      <c r="M4" s="207"/>
      <c r="N4" s="53"/>
      <c r="O4" s="206"/>
      <c r="P4" s="52"/>
    </row>
    <row r="5" spans="1:16" s="49" customFormat="1" ht="10.5" customHeight="1">
      <c r="A5" s="52"/>
      <c r="B5" s="52"/>
      <c r="C5" s="52"/>
      <c r="D5" s="286" t="s">
        <v>406</v>
      </c>
      <c r="E5" s="284" t="s">
        <v>279</v>
      </c>
      <c r="F5" s="282" t="s">
        <v>134</v>
      </c>
      <c r="G5" s="285" t="s">
        <v>137</v>
      </c>
      <c r="H5" s="197">
        <v>2011</v>
      </c>
      <c r="I5" s="197">
        <v>2012</v>
      </c>
      <c r="J5" s="197">
        <v>2013</v>
      </c>
      <c r="K5" s="197">
        <v>2014</v>
      </c>
      <c r="L5" s="197">
        <v>2015</v>
      </c>
      <c r="M5" s="196" t="s">
        <v>800</v>
      </c>
      <c r="N5" s="283" t="s">
        <v>799</v>
      </c>
      <c r="O5" s="190" t="s">
        <v>798</v>
      </c>
      <c r="P5" s="52"/>
    </row>
    <row r="6" spans="1:16" s="49" customFormat="1" ht="10.5" customHeight="1">
      <c r="A6" s="52"/>
      <c r="B6" s="52"/>
      <c r="C6" s="52"/>
      <c r="D6" s="50"/>
      <c r="E6" s="287"/>
      <c r="F6" s="100"/>
      <c r="G6" s="211"/>
      <c r="H6" s="230" t="s">
        <v>803</v>
      </c>
      <c r="I6" s="230" t="s">
        <v>803</v>
      </c>
      <c r="J6" s="230" t="s">
        <v>803</v>
      </c>
      <c r="K6" s="230" t="s">
        <v>803</v>
      </c>
      <c r="L6" s="230" t="s">
        <v>803</v>
      </c>
      <c r="M6" s="204"/>
      <c r="N6" s="100"/>
      <c r="O6" s="100"/>
      <c r="P6" s="52"/>
    </row>
    <row r="7" spans="1:15" s="49" customFormat="1" ht="10.5" customHeight="1">
      <c r="A7" s="76"/>
      <c r="B7" s="76"/>
      <c r="C7" s="76"/>
      <c r="D7" s="49" t="s">
        <v>535</v>
      </c>
      <c r="E7" s="51" t="s">
        <v>536</v>
      </c>
      <c r="F7" s="150" t="s">
        <v>165</v>
      </c>
      <c r="G7" s="51" t="s">
        <v>162</v>
      </c>
      <c r="H7" s="76">
        <v>7.3</v>
      </c>
      <c r="I7" s="76">
        <v>7.4</v>
      </c>
      <c r="J7" s="76">
        <v>7.3999999999999995</v>
      </c>
      <c r="K7" s="76">
        <v>8.1</v>
      </c>
      <c r="L7" s="76">
        <v>8.204</v>
      </c>
      <c r="M7" s="76">
        <v>110.86486486486487</v>
      </c>
      <c r="N7" s="76">
        <v>110.86486486486488</v>
      </c>
      <c r="O7" s="76">
        <v>101.28395061728396</v>
      </c>
    </row>
    <row r="8" spans="1:15" s="49" customFormat="1" ht="10.5" customHeight="1">
      <c r="A8" s="76"/>
      <c r="B8" s="76"/>
      <c r="C8" s="76"/>
      <c r="D8" s="49" t="s">
        <v>155</v>
      </c>
      <c r="E8" s="51" t="s">
        <v>537</v>
      </c>
      <c r="F8" s="150" t="s">
        <v>165</v>
      </c>
      <c r="G8" s="51" t="s">
        <v>162</v>
      </c>
      <c r="H8" s="76">
        <v>0.9</v>
      </c>
      <c r="I8" s="76">
        <v>3.4</v>
      </c>
      <c r="J8" s="76">
        <v>3.8</v>
      </c>
      <c r="K8" s="76">
        <v>7.300000000000001</v>
      </c>
      <c r="L8" s="76">
        <v>7.6850000000000005</v>
      </c>
      <c r="M8" s="76">
        <v>226.0294117647059</v>
      </c>
      <c r="N8" s="76">
        <v>202.23684210526315</v>
      </c>
      <c r="O8" s="76">
        <v>105.27397260273972</v>
      </c>
    </row>
    <row r="9" spans="1:15" s="49" customFormat="1" ht="10.5" customHeight="1">
      <c r="A9" s="76"/>
      <c r="B9" s="76"/>
      <c r="C9" s="76"/>
      <c r="D9" s="49" t="s">
        <v>351</v>
      </c>
      <c r="E9" s="51" t="s">
        <v>583</v>
      </c>
      <c r="F9" s="150" t="s">
        <v>163</v>
      </c>
      <c r="G9" s="51" t="s">
        <v>164</v>
      </c>
      <c r="H9" s="76">
        <v>3.1</v>
      </c>
      <c r="I9" s="76">
        <v>2</v>
      </c>
      <c r="J9" s="76">
        <v>1</v>
      </c>
      <c r="K9" s="76">
        <v>0.7</v>
      </c>
      <c r="L9" s="76">
        <v>0.6</v>
      </c>
      <c r="M9" s="76">
        <v>30</v>
      </c>
      <c r="N9" s="76">
        <v>60</v>
      </c>
      <c r="O9" s="76"/>
    </row>
    <row r="10" spans="1:15" s="49" customFormat="1" ht="10.5" customHeight="1">
      <c r="A10" s="99"/>
      <c r="B10" s="99"/>
      <c r="C10" s="99"/>
      <c r="D10" s="49" t="s">
        <v>718</v>
      </c>
      <c r="E10" s="51" t="s">
        <v>714</v>
      </c>
      <c r="F10" s="49" t="s">
        <v>163</v>
      </c>
      <c r="G10" s="51" t="s">
        <v>164</v>
      </c>
      <c r="H10" s="76"/>
      <c r="I10" s="76"/>
      <c r="J10" s="76">
        <v>4</v>
      </c>
      <c r="K10" s="76">
        <v>0</v>
      </c>
      <c r="L10" s="76">
        <v>0</v>
      </c>
      <c r="M10" s="76"/>
      <c r="N10" s="76">
        <v>0</v>
      </c>
      <c r="O10" s="76"/>
    </row>
    <row r="11" spans="1:15" s="49" customFormat="1" ht="10.5" customHeight="1">
      <c r="A11" s="76"/>
      <c r="B11" s="76"/>
      <c r="C11" s="76"/>
      <c r="D11" s="49" t="s">
        <v>429</v>
      </c>
      <c r="E11" s="51" t="s">
        <v>352</v>
      </c>
      <c r="F11" s="49" t="s">
        <v>165</v>
      </c>
      <c r="G11" s="51" t="s">
        <v>162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688</v>
      </c>
      <c r="E12" s="51" t="s">
        <v>353</v>
      </c>
      <c r="F12" s="49" t="s">
        <v>165</v>
      </c>
      <c r="G12" s="51" t="s">
        <v>162</v>
      </c>
      <c r="H12" s="76">
        <v>0</v>
      </c>
      <c r="I12" s="76">
        <v>0</v>
      </c>
      <c r="J12" s="76">
        <v>1</v>
      </c>
      <c r="K12" s="76">
        <v>4.3</v>
      </c>
      <c r="L12" s="76">
        <v>3.9</v>
      </c>
      <c r="M12" s="76"/>
      <c r="N12" s="76">
        <v>390</v>
      </c>
      <c r="O12" s="76">
        <v>90.69767441860466</v>
      </c>
    </row>
    <row r="13" spans="1:15" s="49" customFormat="1" ht="10.5" customHeight="1">
      <c r="A13" s="76"/>
      <c r="B13" s="76"/>
      <c r="C13" s="76"/>
      <c r="D13" s="49" t="s">
        <v>689</v>
      </c>
      <c r="E13" s="51" t="s">
        <v>696</v>
      </c>
      <c r="F13" s="49" t="s">
        <v>165</v>
      </c>
      <c r="G13" s="51" t="s">
        <v>162</v>
      </c>
      <c r="H13" s="76"/>
      <c r="I13" s="76"/>
      <c r="J13" s="76"/>
      <c r="K13" s="76">
        <v>2.8</v>
      </c>
      <c r="L13" s="76">
        <v>5.2</v>
      </c>
      <c r="M13" s="76"/>
      <c r="N13" s="76"/>
      <c r="O13" s="76">
        <v>185.71428571428575</v>
      </c>
    </row>
    <row r="14" spans="1:15" s="49" customFormat="1" ht="10.5" customHeight="1">
      <c r="A14" s="99"/>
      <c r="B14" s="99"/>
      <c r="C14" s="99"/>
      <c r="D14" s="49" t="s">
        <v>690</v>
      </c>
      <c r="E14" s="51" t="s">
        <v>695</v>
      </c>
      <c r="F14" s="49" t="s">
        <v>165</v>
      </c>
      <c r="G14" s="51" t="s">
        <v>162</v>
      </c>
      <c r="H14" s="76"/>
      <c r="I14" s="76"/>
      <c r="J14" s="76"/>
      <c r="K14" s="76"/>
      <c r="L14" s="76">
        <v>0</v>
      </c>
      <c r="M14" s="76"/>
      <c r="N14" s="76"/>
      <c r="O14" s="76"/>
    </row>
    <row r="15" spans="1:15" s="49" customFormat="1" ht="18" customHeight="1">
      <c r="A15" s="76"/>
      <c r="B15" s="76"/>
      <c r="C15" s="76"/>
      <c r="D15" s="221" t="s">
        <v>722</v>
      </c>
      <c r="E15" s="51" t="s">
        <v>258</v>
      </c>
      <c r="F15" s="49" t="s">
        <v>165</v>
      </c>
      <c r="G15" s="51" t="s">
        <v>162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237</v>
      </c>
      <c r="E16" s="51" t="s">
        <v>259</v>
      </c>
      <c r="F16" s="49" t="s">
        <v>165</v>
      </c>
      <c r="G16" s="51" t="s">
        <v>162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139</v>
      </c>
      <c r="E17" s="51" t="s">
        <v>138</v>
      </c>
      <c r="F17" s="49" t="s">
        <v>691</v>
      </c>
      <c r="G17" s="51" t="s">
        <v>692</v>
      </c>
      <c r="H17" s="76">
        <v>0</v>
      </c>
      <c r="I17" s="76">
        <v>88</v>
      </c>
      <c r="J17" s="76">
        <v>0</v>
      </c>
      <c r="K17" s="76">
        <v>50</v>
      </c>
      <c r="L17" s="76">
        <v>0</v>
      </c>
      <c r="M17" s="76"/>
      <c r="N17" s="76"/>
      <c r="O17" s="76"/>
    </row>
    <row r="18" spans="1:15" s="49" customFormat="1" ht="10.5" customHeight="1">
      <c r="A18" s="76"/>
      <c r="B18" s="76"/>
      <c r="C18" s="76"/>
      <c r="D18" s="49" t="s">
        <v>391</v>
      </c>
      <c r="E18" s="51" t="s">
        <v>392</v>
      </c>
      <c r="F18" s="52" t="s">
        <v>167</v>
      </c>
      <c r="G18" s="187" t="s">
        <v>166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337</v>
      </c>
      <c r="E19" s="51" t="s">
        <v>393</v>
      </c>
      <c r="F19" s="52" t="s">
        <v>292</v>
      </c>
      <c r="G19" s="187" t="s">
        <v>168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398</v>
      </c>
      <c r="E20" s="51" t="s">
        <v>394</v>
      </c>
      <c r="F20" s="52" t="s">
        <v>169</v>
      </c>
      <c r="G20" s="187" t="s">
        <v>170</v>
      </c>
      <c r="H20" s="76">
        <v>136</v>
      </c>
      <c r="I20" s="76">
        <v>111.1</v>
      </c>
      <c r="J20" s="76">
        <v>161.5</v>
      </c>
      <c r="K20" s="76">
        <v>122.4</v>
      </c>
      <c r="L20" s="76">
        <v>250</v>
      </c>
      <c r="M20" s="76">
        <v>225.02250225022502</v>
      </c>
      <c r="N20" s="76">
        <v>154.79876160990713</v>
      </c>
      <c r="O20" s="76"/>
    </row>
    <row r="21" spans="1:15" s="49" customFormat="1" ht="10.5" customHeight="1">
      <c r="A21" s="99"/>
      <c r="B21" s="99"/>
      <c r="C21" s="99"/>
      <c r="D21" s="49" t="s">
        <v>719</v>
      </c>
      <c r="E21" s="51" t="s">
        <v>487</v>
      </c>
      <c r="F21" s="49" t="s">
        <v>548</v>
      </c>
      <c r="G21" s="51" t="s">
        <v>547</v>
      </c>
      <c r="H21" s="76">
        <v>38.8</v>
      </c>
      <c r="I21" s="76">
        <v>33.3</v>
      </c>
      <c r="J21" s="76">
        <v>37.2</v>
      </c>
      <c r="K21" s="76">
        <v>37.2</v>
      </c>
      <c r="L21" s="76">
        <v>50.2</v>
      </c>
      <c r="M21" s="76">
        <v>150.75075075075077</v>
      </c>
      <c r="N21" s="76">
        <v>134.94623655913978</v>
      </c>
      <c r="O21" s="76">
        <v>134.94623655913978</v>
      </c>
    </row>
    <row r="22" spans="1:15" s="49" customFormat="1" ht="10.5" customHeight="1">
      <c r="A22" s="76"/>
      <c r="B22" s="76"/>
      <c r="C22" s="76"/>
      <c r="D22" s="49" t="s">
        <v>400</v>
      </c>
      <c r="E22" s="51" t="s">
        <v>160</v>
      </c>
      <c r="F22" s="49" t="s">
        <v>693</v>
      </c>
      <c r="G22" s="51" t="s">
        <v>694</v>
      </c>
      <c r="H22" s="99"/>
      <c r="I22" s="99"/>
      <c r="J22" s="99"/>
      <c r="K22" s="99"/>
      <c r="L22" s="99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539</v>
      </c>
      <c r="E23" s="83" t="s">
        <v>161</v>
      </c>
      <c r="F23" s="49" t="s">
        <v>339</v>
      </c>
      <c r="G23" s="187" t="s">
        <v>340</v>
      </c>
      <c r="H23" s="76">
        <v>5.8</v>
      </c>
      <c r="I23" s="76">
        <v>10.4</v>
      </c>
      <c r="J23" s="76">
        <v>12.2</v>
      </c>
      <c r="K23" s="76">
        <v>11.5</v>
      </c>
      <c r="L23" s="76">
        <v>13.5</v>
      </c>
      <c r="M23" s="76">
        <v>129.80769230769232</v>
      </c>
      <c r="N23" s="76">
        <v>110.65573770491804</v>
      </c>
      <c r="O23" s="76">
        <v>117.3913043478261</v>
      </c>
    </row>
    <row r="24" spans="4:15" s="49" customFormat="1" ht="10.5" customHeight="1">
      <c r="D24" s="49" t="s">
        <v>540</v>
      </c>
      <c r="E24" s="137" t="s">
        <v>541</v>
      </c>
      <c r="F24" s="49" t="s">
        <v>542</v>
      </c>
      <c r="G24" s="51" t="s">
        <v>543</v>
      </c>
      <c r="H24" s="93">
        <v>30</v>
      </c>
      <c r="I24" s="93">
        <v>57</v>
      </c>
      <c r="J24" s="93">
        <v>68</v>
      </c>
      <c r="K24" s="93">
        <v>138</v>
      </c>
      <c r="L24" s="93">
        <v>95</v>
      </c>
      <c r="M24" s="76">
        <v>166.66666666666669</v>
      </c>
      <c r="N24" s="76">
        <v>139.70588235294116</v>
      </c>
      <c r="O24" s="76">
        <v>68.84057971014492</v>
      </c>
    </row>
    <row r="25" spans="1:15" s="49" customFormat="1" ht="10.5" customHeight="1">
      <c r="A25" s="76"/>
      <c r="B25" s="76"/>
      <c r="C25" s="76"/>
      <c r="D25" s="49" t="s">
        <v>544</v>
      </c>
      <c r="E25" s="137" t="s">
        <v>124</v>
      </c>
      <c r="F25" s="49" t="s">
        <v>542</v>
      </c>
      <c r="G25" s="51" t="s">
        <v>543</v>
      </c>
      <c r="H25" s="93">
        <v>33</v>
      </c>
      <c r="I25" s="93">
        <v>37</v>
      </c>
      <c r="J25" s="93">
        <v>46</v>
      </c>
      <c r="K25" s="93">
        <v>54</v>
      </c>
      <c r="L25" s="93">
        <v>68</v>
      </c>
      <c r="M25" s="76">
        <v>183.7837837837838</v>
      </c>
      <c r="N25" s="76">
        <v>147.82608695652172</v>
      </c>
      <c r="O25" s="76">
        <v>125.92592592592592</v>
      </c>
    </row>
    <row r="26" spans="1:15" s="49" customFormat="1" ht="10.5" customHeight="1">
      <c r="A26" s="76"/>
      <c r="B26" s="76"/>
      <c r="C26" s="76"/>
      <c r="D26" s="49" t="s">
        <v>734</v>
      </c>
      <c r="E26" s="137" t="s">
        <v>49</v>
      </c>
      <c r="F26" s="49" t="s">
        <v>542</v>
      </c>
      <c r="G26" s="51" t="s">
        <v>543</v>
      </c>
      <c r="H26" s="93">
        <v>0</v>
      </c>
      <c r="I26" s="93">
        <v>0</v>
      </c>
      <c r="J26" s="93">
        <v>0</v>
      </c>
      <c r="K26" s="93">
        <v>0</v>
      </c>
      <c r="L26" s="93">
        <v>65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125</v>
      </c>
      <c r="E27" s="137" t="s">
        <v>126</v>
      </c>
      <c r="F27" s="49" t="s">
        <v>219</v>
      </c>
      <c r="G27" s="51" t="s">
        <v>516</v>
      </c>
      <c r="H27" s="93">
        <v>550</v>
      </c>
      <c r="I27" s="93">
        <v>578</v>
      </c>
      <c r="J27" s="93">
        <v>582</v>
      </c>
      <c r="K27" s="93">
        <v>840</v>
      </c>
      <c r="L27" s="93">
        <v>865</v>
      </c>
      <c r="M27" s="76">
        <v>149.65397923875432</v>
      </c>
      <c r="N27" s="76">
        <v>148.6254295532646</v>
      </c>
      <c r="O27" s="76">
        <v>102.97619047619047</v>
      </c>
    </row>
    <row r="28" spans="1:15" s="49" customFormat="1" ht="10.5" customHeight="1">
      <c r="A28" s="76"/>
      <c r="B28" s="76"/>
      <c r="C28" s="76"/>
      <c r="D28" s="49" t="s">
        <v>522</v>
      </c>
      <c r="E28" s="137" t="s">
        <v>523</v>
      </c>
      <c r="F28" s="49" t="s">
        <v>219</v>
      </c>
      <c r="G28" s="51" t="s">
        <v>516</v>
      </c>
      <c r="H28" s="93">
        <v>0</v>
      </c>
      <c r="I28" s="93"/>
      <c r="J28" s="93"/>
      <c r="K28" s="93"/>
      <c r="L28" s="93"/>
      <c r="M28" s="76"/>
      <c r="N28" s="76"/>
      <c r="O28" s="76"/>
    </row>
    <row r="29" spans="1:15" s="49" customFormat="1" ht="10.5" customHeight="1">
      <c r="A29" s="99"/>
      <c r="B29" s="99"/>
      <c r="C29" s="99"/>
      <c r="D29" s="49" t="s">
        <v>524</v>
      </c>
      <c r="E29" s="137" t="s">
        <v>525</v>
      </c>
      <c r="F29" s="49" t="s">
        <v>219</v>
      </c>
      <c r="G29" s="51" t="s">
        <v>516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76"/>
      <c r="N29" s="76"/>
      <c r="O29" s="76"/>
    </row>
    <row r="30" spans="1:15" s="49" customFormat="1" ht="10.5" customHeight="1">
      <c r="A30" s="99"/>
      <c r="B30" s="99"/>
      <c r="C30" s="99"/>
      <c r="D30" s="49" t="s">
        <v>418</v>
      </c>
      <c r="E30" s="137" t="s">
        <v>419</v>
      </c>
      <c r="F30" s="49" t="s">
        <v>219</v>
      </c>
      <c r="G30" s="51" t="s">
        <v>516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76"/>
      <c r="N30" s="76"/>
      <c r="O30" s="76"/>
    </row>
    <row r="31" spans="1:15" s="49" customFormat="1" ht="10.5" customHeight="1">
      <c r="A31" s="99"/>
      <c r="B31" s="99"/>
      <c r="C31" s="99"/>
      <c r="D31" s="49" t="s">
        <v>47</v>
      </c>
      <c r="E31" s="137" t="s">
        <v>291</v>
      </c>
      <c r="F31" s="99" t="s">
        <v>195</v>
      </c>
      <c r="G31" s="291" t="s">
        <v>140</v>
      </c>
      <c r="H31" s="76">
        <v>3322.5</v>
      </c>
      <c r="I31" s="76">
        <v>4537.1</v>
      </c>
      <c r="J31" s="76">
        <v>6119.7</v>
      </c>
      <c r="K31" s="76">
        <v>12775.966666666667</v>
      </c>
      <c r="L31" s="76">
        <v>13061.4</v>
      </c>
      <c r="M31" s="76">
        <v>287.8799232990236</v>
      </c>
      <c r="N31" s="76">
        <v>213.43203098191088</v>
      </c>
      <c r="O31" s="76">
        <v>102.2341427524075</v>
      </c>
    </row>
    <row r="32" spans="1:24" s="49" customFormat="1" ht="10.5" customHeight="1">
      <c r="A32" s="99"/>
      <c r="B32" s="99"/>
      <c r="C32" s="99"/>
      <c r="D32" s="49" t="s">
        <v>402</v>
      </c>
      <c r="E32" s="137" t="s">
        <v>574</v>
      </c>
      <c r="F32" s="99" t="s">
        <v>195</v>
      </c>
      <c r="G32" s="291" t="s">
        <v>140</v>
      </c>
      <c r="H32" s="76">
        <v>1561</v>
      </c>
      <c r="I32" s="76">
        <v>1440</v>
      </c>
      <c r="J32" s="76">
        <v>1325</v>
      </c>
      <c r="K32" s="76">
        <v>0</v>
      </c>
      <c r="L32" s="76">
        <v>0</v>
      </c>
      <c r="M32" s="76">
        <v>0</v>
      </c>
      <c r="N32" s="76">
        <v>0</v>
      </c>
      <c r="O32" s="76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99"/>
      <c r="B33" s="99"/>
      <c r="C33" s="99"/>
      <c r="D33" s="99" t="s">
        <v>297</v>
      </c>
      <c r="E33" s="368" t="s">
        <v>298</v>
      </c>
      <c r="F33" s="52" t="s">
        <v>165</v>
      </c>
      <c r="G33" s="187" t="s">
        <v>162</v>
      </c>
      <c r="H33" s="76"/>
      <c r="I33" s="76"/>
      <c r="J33" s="76"/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99"/>
      <c r="B34" s="99"/>
      <c r="C34" s="99"/>
      <c r="D34" s="99" t="s">
        <v>651</v>
      </c>
      <c r="E34" s="291"/>
      <c r="F34" s="52" t="s">
        <v>292</v>
      </c>
      <c r="G34" s="187" t="s">
        <v>168</v>
      </c>
      <c r="H34" s="76"/>
      <c r="I34" s="76"/>
      <c r="J34" s="76"/>
      <c r="K34" s="76">
        <v>0</v>
      </c>
      <c r="L34" s="76">
        <v>0</v>
      </c>
      <c r="M34" s="76"/>
      <c r="N34" s="76"/>
      <c r="O34" s="76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99"/>
      <c r="B35" s="99"/>
      <c r="C35" s="99"/>
      <c r="D35" s="99" t="s">
        <v>652</v>
      </c>
      <c r="E35" s="291"/>
      <c r="F35" s="49" t="s">
        <v>693</v>
      </c>
      <c r="G35" s="51" t="s">
        <v>694</v>
      </c>
      <c r="H35" s="93"/>
      <c r="I35" s="93"/>
      <c r="J35" s="93"/>
      <c r="K35" s="93"/>
      <c r="L35" s="93"/>
      <c r="M35" s="76"/>
      <c r="N35" s="76"/>
      <c r="O35" s="76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99"/>
      <c r="B36" s="99"/>
      <c r="C36" s="99"/>
      <c r="D36" s="99"/>
      <c r="E36" s="291"/>
      <c r="F36" s="52"/>
      <c r="G36" s="187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99"/>
      <c r="B37" s="99"/>
      <c r="C37" s="99"/>
      <c r="D37" s="50"/>
      <c r="E37" s="186"/>
      <c r="F37" s="50"/>
      <c r="G37" s="186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99"/>
      <c r="B38" s="99"/>
      <c r="C38" s="99"/>
      <c r="E38" s="51"/>
      <c r="F38" s="52"/>
      <c r="G38" s="187"/>
    </row>
    <row r="39" spans="5:7" s="49" customFormat="1" ht="10.5" customHeight="1">
      <c r="E39" s="51"/>
      <c r="F39" s="52"/>
      <c r="G39" s="187"/>
    </row>
    <row r="40" spans="1:18" s="49" customFormat="1" ht="10.5" customHeight="1">
      <c r="A40" s="75"/>
      <c r="B40" s="75"/>
      <c r="C40" s="75"/>
      <c r="D40" s="150"/>
      <c r="E40" s="83"/>
      <c r="F40" s="52"/>
      <c r="G40" s="187"/>
      <c r="H40" s="75"/>
      <c r="I40" s="75"/>
      <c r="J40" s="75"/>
      <c r="K40" s="292"/>
      <c r="L40" s="292"/>
      <c r="M40" s="75"/>
      <c r="N40" s="75"/>
      <c r="O40" s="75"/>
      <c r="P40" s="75"/>
      <c r="Q40" s="75"/>
      <c r="R40" s="75"/>
    </row>
    <row r="41" spans="1:7" s="49" customFormat="1" ht="10.5" customHeight="1">
      <c r="A41" s="99"/>
      <c r="B41" s="99"/>
      <c r="C41" s="99"/>
      <c r="D41" s="99"/>
      <c r="E41" s="291"/>
      <c r="F41" s="52"/>
      <c r="G41" s="187"/>
    </row>
    <row r="42" spans="5:7" s="49" customFormat="1" ht="10.5" customHeight="1">
      <c r="E42" s="51"/>
      <c r="F42" s="52"/>
      <c r="G42" s="187"/>
    </row>
    <row r="43" spans="1:19" s="49" customFormat="1" ht="10.5" customHeight="1" hidden="1">
      <c r="A43" s="75"/>
      <c r="B43" s="75"/>
      <c r="C43" s="75"/>
      <c r="D43" s="150"/>
      <c r="E43" s="218"/>
      <c r="F43" s="52"/>
      <c r="G43" s="187"/>
      <c r="H43" s="75"/>
      <c r="I43" s="75"/>
      <c r="J43" s="75"/>
      <c r="K43" s="292"/>
      <c r="L43" s="292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87"/>
      <c r="F44" s="52"/>
      <c r="G44" s="187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187"/>
      <c r="F45" s="52"/>
      <c r="G45" s="187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90"/>
      <c r="B49" s="190"/>
      <c r="C49" s="190"/>
      <c r="D49" s="190"/>
      <c r="E49" s="190"/>
      <c r="F49" s="190"/>
      <c r="G49" s="190"/>
    </row>
    <row r="50" spans="1:7" s="49" customFormat="1" ht="10.5" customHeight="1">
      <c r="A50" s="190"/>
      <c r="B50" s="190"/>
      <c r="C50" s="190"/>
      <c r="D50" s="190"/>
      <c r="E50" s="190"/>
      <c r="F50" s="190"/>
      <c r="G50" s="190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99"/>
      <c r="B53" s="99"/>
      <c r="C53" s="99"/>
      <c r="D53" s="99"/>
      <c r="E53" s="99"/>
      <c r="F53" s="99"/>
      <c r="G53" s="99"/>
    </row>
    <row r="54" spans="1:7" s="49" customFormat="1" ht="10.5" customHeight="1">
      <c r="A54" s="99"/>
      <c r="B54" s="99"/>
      <c r="C54" s="99"/>
      <c r="D54" s="99"/>
      <c r="E54" s="99"/>
      <c r="F54" s="99"/>
      <c r="G54" s="99"/>
    </row>
    <row r="55" spans="1:7" s="49" customFormat="1" ht="10.5" customHeight="1">
      <c r="A55" s="99"/>
      <c r="B55" s="99"/>
      <c r="C55" s="99"/>
      <c r="D55" s="99"/>
      <c r="E55" s="99"/>
      <c r="F55" s="99"/>
      <c r="G55" s="99"/>
    </row>
    <row r="56" spans="1:7" s="49" customFormat="1" ht="10.5" customHeight="1">
      <c r="A56" s="99"/>
      <c r="B56" s="99"/>
      <c r="C56" s="99"/>
      <c r="D56" s="99"/>
      <c r="E56" s="99"/>
      <c r="F56" s="99"/>
      <c r="G56" s="99"/>
    </row>
    <row r="57" spans="1:7" s="49" customFormat="1" ht="10.5" customHeight="1">
      <c r="A57" s="99"/>
      <c r="B57" s="99"/>
      <c r="C57" s="99"/>
      <c r="D57" s="99"/>
      <c r="E57" s="99"/>
      <c r="F57" s="99"/>
      <c r="G57" s="99"/>
    </row>
    <row r="58" spans="1:7" s="49" customFormat="1" ht="10.5" customHeight="1">
      <c r="A58" s="99"/>
      <c r="B58" s="99"/>
      <c r="C58" s="99"/>
      <c r="D58" s="99"/>
      <c r="E58" s="99"/>
      <c r="F58" s="99"/>
      <c r="G58" s="99"/>
    </row>
    <row r="59" spans="1:7" s="49" customFormat="1" ht="10.5" customHeight="1">
      <c r="A59" s="99"/>
      <c r="B59" s="99"/>
      <c r="C59" s="99"/>
      <c r="D59" s="99"/>
      <c r="E59" s="99"/>
      <c r="F59" s="99"/>
      <c r="G59" s="99"/>
    </row>
    <row r="60" spans="1:7" s="49" customFormat="1" ht="10.5" customHeight="1">
      <c r="A60" s="99"/>
      <c r="B60" s="99"/>
      <c r="C60" s="99"/>
      <c r="D60" s="99"/>
      <c r="E60" s="99"/>
      <c r="F60" s="99"/>
      <c r="G60" s="99"/>
    </row>
    <row r="61" spans="1:7" s="49" customFormat="1" ht="10.5" customHeight="1">
      <c r="A61" s="99"/>
      <c r="B61" s="99"/>
      <c r="C61" s="99"/>
      <c r="D61" s="99"/>
      <c r="E61" s="99"/>
      <c r="F61" s="99"/>
      <c r="G61" s="99"/>
    </row>
    <row r="62" spans="1:20" s="49" customFormat="1" ht="10.5" customHeight="1">
      <c r="A62" s="99"/>
      <c r="B62" s="99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</row>
    <row r="63" spans="1:7" s="49" customFormat="1" ht="10.5" customHeight="1">
      <c r="A63" s="99"/>
      <c r="B63" s="99"/>
      <c r="C63" s="99"/>
      <c r="D63" s="99"/>
      <c r="E63" s="99"/>
      <c r="F63" s="99"/>
      <c r="G63" s="99"/>
    </row>
    <row r="64" spans="1:7" s="49" customFormat="1" ht="10.5" customHeight="1">
      <c r="A64" s="99"/>
      <c r="B64" s="99"/>
      <c r="C64" s="99"/>
      <c r="D64" s="99"/>
      <c r="E64" s="99"/>
      <c r="F64" s="99"/>
      <c r="G64" s="99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99"/>
      <c r="B67" s="99"/>
      <c r="C67" s="99"/>
      <c r="D67" s="99"/>
      <c r="E67" s="99"/>
      <c r="F67" s="99"/>
      <c r="G67" s="99"/>
    </row>
    <row r="68" spans="1:7" s="49" customFormat="1" ht="10.5" customHeight="1">
      <c r="A68" s="99"/>
      <c r="B68" s="99"/>
      <c r="C68" s="99"/>
      <c r="D68" s="99"/>
      <c r="E68" s="99"/>
      <c r="F68" s="99"/>
      <c r="G68" s="99"/>
    </row>
    <row r="69" spans="1:7" s="49" customFormat="1" ht="10.5" customHeight="1">
      <c r="A69" s="99"/>
      <c r="B69" s="99"/>
      <c r="C69" s="99"/>
      <c r="D69" s="99"/>
      <c r="E69" s="99"/>
      <c r="F69" s="99"/>
      <c r="G69" s="99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99"/>
      <c r="B71" s="99"/>
      <c r="C71" s="99"/>
      <c r="D71" s="99"/>
      <c r="E71" s="99"/>
      <c r="F71" s="99"/>
      <c r="G71" s="99"/>
    </row>
    <row r="72" s="49" customFormat="1" ht="10.5" customHeight="1"/>
    <row r="73" spans="1:7" ht="10.5" customHeight="1">
      <c r="A73" s="260"/>
      <c r="B73" s="260"/>
      <c r="C73" s="260"/>
      <c r="D73" s="260"/>
      <c r="E73" s="260"/>
      <c r="F73" s="260"/>
      <c r="G73" s="260"/>
    </row>
    <row r="75" spans="1:7" ht="10.5" customHeight="1">
      <c r="A75" s="260"/>
      <c r="B75" s="260"/>
      <c r="C75" s="260"/>
      <c r="D75" s="260"/>
      <c r="E75" s="260"/>
      <c r="F75" s="260"/>
      <c r="G75" s="260"/>
    </row>
    <row r="78" spans="1:7" ht="10.5" customHeight="1">
      <c r="A78" s="260"/>
      <c r="B78" s="260"/>
      <c r="C78" s="260"/>
      <c r="D78" s="260"/>
      <c r="E78" s="260"/>
      <c r="F78" s="260"/>
      <c r="G78" s="260"/>
    </row>
    <row r="80" spans="1:7" ht="10.5" customHeight="1">
      <c r="A80" s="261"/>
      <c r="B80" s="261"/>
      <c r="C80" s="261"/>
      <c r="D80" s="261"/>
      <c r="E80" s="261"/>
      <c r="F80" s="261"/>
      <c r="G80" s="261"/>
    </row>
    <row r="81" spans="1:7" ht="10.5" customHeight="1">
      <c r="A81" s="260"/>
      <c r="B81" s="260"/>
      <c r="C81" s="260"/>
      <c r="D81" s="260"/>
      <c r="E81" s="260"/>
      <c r="F81" s="260"/>
      <c r="G81" s="260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&amp;R&amp;8&amp;UБүлэг 9. Аж үйлдвэр</oddHeader>
    <oddFooter xml:space="preserve">&amp;R&amp;"Arial Mon,Regular"&amp;18 34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customWidth="1"/>
    <col min="16" max="16" width="11.125" style="77" customWidth="1"/>
    <col min="17" max="17" width="21.875" style="49" customWidth="1"/>
    <col min="18" max="18" width="21.875" style="77" customWidth="1"/>
    <col min="19" max="16384" width="9.125" style="65" customWidth="1"/>
  </cols>
  <sheetData>
    <row r="1" spans="3:12" ht="12.75" customHeight="1">
      <c r="C1" s="146" t="s">
        <v>815</v>
      </c>
      <c r="F1" s="146"/>
      <c r="G1" s="89"/>
      <c r="H1" s="89"/>
      <c r="I1" s="89"/>
      <c r="J1" s="89"/>
      <c r="K1" s="89"/>
      <c r="L1" s="89"/>
    </row>
    <row r="2" spans="3:12" ht="12.75" customHeight="1">
      <c r="C2" s="377" t="s">
        <v>816</v>
      </c>
      <c r="F2" s="146"/>
      <c r="G2" s="89"/>
      <c r="H2" s="89"/>
      <c r="I2" s="89"/>
      <c r="J2" s="89"/>
      <c r="K2" s="89"/>
      <c r="L2" s="89"/>
    </row>
    <row r="3" spans="5:14" ht="12" customHeight="1">
      <c r="E3" s="81"/>
      <c r="F3" s="140"/>
      <c r="G3" s="140"/>
      <c r="H3" s="140"/>
      <c r="I3" s="140"/>
      <c r="J3" s="140"/>
      <c r="K3" s="140"/>
      <c r="N3" s="77" t="s">
        <v>406</v>
      </c>
    </row>
    <row r="4" spans="1:13" ht="11.25" customHeight="1">
      <c r="A4" s="80"/>
      <c r="B4" s="366" t="s">
        <v>625</v>
      </c>
      <c r="C4" s="206"/>
      <c r="D4" s="206" t="s">
        <v>38</v>
      </c>
      <c r="E4" s="147" t="s">
        <v>136</v>
      </c>
      <c r="F4" s="207" t="s">
        <v>626</v>
      </c>
      <c r="G4" s="385"/>
      <c r="H4" s="385"/>
      <c r="I4" s="364"/>
      <c r="J4" s="365"/>
      <c r="K4" s="207"/>
      <c r="L4" s="207"/>
      <c r="M4" s="206"/>
    </row>
    <row r="5" spans="1:13" ht="11.25" customHeight="1">
      <c r="A5" s="80"/>
      <c r="B5" s="367" t="s">
        <v>627</v>
      </c>
      <c r="C5" s="54"/>
      <c r="D5" s="54" t="s">
        <v>628</v>
      </c>
      <c r="E5" s="285" t="s">
        <v>489</v>
      </c>
      <c r="F5" s="282" t="s">
        <v>735</v>
      </c>
      <c r="G5" s="283">
        <v>2012</v>
      </c>
      <c r="H5" s="283">
        <v>2013</v>
      </c>
      <c r="I5" s="283"/>
      <c r="J5" s="283">
        <v>2014</v>
      </c>
      <c r="K5" s="282" t="s">
        <v>804</v>
      </c>
      <c r="L5" s="282" t="s">
        <v>801</v>
      </c>
      <c r="M5" s="192"/>
    </row>
    <row r="6" spans="1:15" ht="9.75" customHeight="1">
      <c r="A6" s="80"/>
      <c r="B6" s="367" t="s">
        <v>347</v>
      </c>
      <c r="C6" s="54"/>
      <c r="D6" s="54"/>
      <c r="E6" s="282"/>
      <c r="F6" s="285" t="s">
        <v>39</v>
      </c>
      <c r="G6" s="282" t="s">
        <v>381</v>
      </c>
      <c r="H6" s="282" t="s">
        <v>381</v>
      </c>
      <c r="I6" s="282"/>
      <c r="J6" s="282" t="s">
        <v>381</v>
      </c>
      <c r="K6" s="282" t="s">
        <v>381</v>
      </c>
      <c r="L6" s="282" t="s">
        <v>381</v>
      </c>
      <c r="M6" s="49" t="s">
        <v>798</v>
      </c>
      <c r="O6" s="152"/>
    </row>
    <row r="7" spans="1:13" ht="12" customHeight="1">
      <c r="A7" s="80"/>
      <c r="B7" s="50"/>
      <c r="C7" s="100"/>
      <c r="D7" s="100"/>
      <c r="E7" s="100"/>
      <c r="F7" s="211" t="s">
        <v>455</v>
      </c>
      <c r="G7" s="204" t="s">
        <v>736</v>
      </c>
      <c r="H7" s="204" t="s">
        <v>736</v>
      </c>
      <c r="I7" s="204"/>
      <c r="J7" s="204" t="s">
        <v>736</v>
      </c>
      <c r="K7" s="204" t="s">
        <v>737</v>
      </c>
      <c r="L7" s="204" t="s">
        <v>737</v>
      </c>
      <c r="M7" s="100"/>
    </row>
    <row r="8" spans="2:18" ht="9.75" customHeight="1">
      <c r="B8" s="138" t="s">
        <v>198</v>
      </c>
      <c r="C8" s="137" t="s">
        <v>403</v>
      </c>
      <c r="D8" s="138"/>
      <c r="E8" s="89"/>
      <c r="F8" s="89"/>
      <c r="G8" s="101"/>
      <c r="H8" s="101"/>
      <c r="I8" s="101"/>
      <c r="J8" s="101"/>
      <c r="K8" s="89"/>
      <c r="L8" s="89"/>
      <c r="M8" s="89"/>
      <c r="Q8" s="138"/>
      <c r="R8" s="153"/>
    </row>
    <row r="9" spans="2:18" ht="9.75" customHeight="1">
      <c r="B9" s="49" t="s">
        <v>456</v>
      </c>
      <c r="C9" s="51" t="s">
        <v>457</v>
      </c>
      <c r="D9" s="49" t="s">
        <v>165</v>
      </c>
      <c r="E9" s="79" t="s">
        <v>162</v>
      </c>
      <c r="F9" s="135">
        <v>300100</v>
      </c>
      <c r="G9" s="101">
        <v>24524.2</v>
      </c>
      <c r="H9" s="101">
        <v>24869.287</v>
      </c>
      <c r="I9" s="101">
        <v>24524.2</v>
      </c>
      <c r="J9" s="101"/>
      <c r="K9" s="101">
        <v>2421.5069000000003</v>
      </c>
      <c r="L9" s="101">
        <v>2462.0204000000003</v>
      </c>
      <c r="M9" s="101">
        <v>101.6730697732061</v>
      </c>
      <c r="O9" s="101"/>
      <c r="P9" s="101"/>
      <c r="R9" s="154"/>
    </row>
    <row r="10" spans="2:18" ht="11.25" customHeight="1">
      <c r="B10" s="49" t="s">
        <v>458</v>
      </c>
      <c r="C10" s="51" t="s">
        <v>459</v>
      </c>
      <c r="D10" s="49" t="s">
        <v>165</v>
      </c>
      <c r="E10" s="79" t="s">
        <v>162</v>
      </c>
      <c r="F10" s="135">
        <v>617700</v>
      </c>
      <c r="G10" s="101">
        <v>20723.8</v>
      </c>
      <c r="H10" s="101">
        <v>26687.110800000002</v>
      </c>
      <c r="I10" s="101">
        <v>20723.8</v>
      </c>
      <c r="J10" s="101"/>
      <c r="K10" s="101">
        <v>4525.2702</v>
      </c>
      <c r="L10" s="101">
        <v>4747.0245</v>
      </c>
      <c r="M10" s="101">
        <v>104.90035490035493</v>
      </c>
      <c r="O10" s="101"/>
      <c r="P10" s="101"/>
      <c r="R10" s="154"/>
    </row>
    <row r="11" spans="2:18" ht="11.25" customHeight="1">
      <c r="B11" s="49" t="s">
        <v>460</v>
      </c>
      <c r="C11" s="51" t="s">
        <v>462</v>
      </c>
      <c r="D11" s="49" t="s">
        <v>461</v>
      </c>
      <c r="E11" s="79" t="s">
        <v>164</v>
      </c>
      <c r="F11" s="135">
        <v>3966000</v>
      </c>
      <c r="G11" s="101">
        <v>71784.6</v>
      </c>
      <c r="H11" s="101">
        <v>20623.2</v>
      </c>
      <c r="I11" s="101">
        <v>71784.6</v>
      </c>
      <c r="J11" s="101"/>
      <c r="K11" s="101">
        <v>2776.2</v>
      </c>
      <c r="L11" s="101">
        <v>2379.6</v>
      </c>
      <c r="M11" s="101"/>
      <c r="O11" s="101"/>
      <c r="P11" s="101"/>
      <c r="R11" s="154"/>
    </row>
    <row r="12" spans="2:18" ht="10.5" customHeight="1">
      <c r="B12" s="49" t="s">
        <v>463</v>
      </c>
      <c r="C12" s="51" t="s">
        <v>464</v>
      </c>
      <c r="D12" s="49" t="s">
        <v>461</v>
      </c>
      <c r="E12" s="79" t="s">
        <v>164</v>
      </c>
      <c r="F12" s="135">
        <v>160000</v>
      </c>
      <c r="G12" s="101">
        <v>736</v>
      </c>
      <c r="H12" s="101">
        <v>8976</v>
      </c>
      <c r="I12" s="101">
        <v>736</v>
      </c>
      <c r="J12" s="101"/>
      <c r="K12" s="101">
        <v>0</v>
      </c>
      <c r="L12" s="101">
        <v>0</v>
      </c>
      <c r="M12" s="101"/>
      <c r="O12" s="101"/>
      <c r="P12" s="101"/>
      <c r="R12" s="154"/>
    </row>
    <row r="13" spans="2:18" ht="10.5" customHeight="1">
      <c r="B13" s="49" t="s">
        <v>465</v>
      </c>
      <c r="C13" s="51" t="s">
        <v>466</v>
      </c>
      <c r="D13" s="49" t="s">
        <v>165</v>
      </c>
      <c r="E13" s="79" t="s">
        <v>162</v>
      </c>
      <c r="F13" s="135">
        <v>227000</v>
      </c>
      <c r="G13" s="101">
        <v>0</v>
      </c>
      <c r="H13" s="101">
        <v>0</v>
      </c>
      <c r="I13" s="101">
        <v>0</v>
      </c>
      <c r="J13" s="101"/>
      <c r="K13" s="101">
        <v>0</v>
      </c>
      <c r="L13" s="101">
        <v>0</v>
      </c>
      <c r="M13" s="101"/>
      <c r="O13" s="376"/>
      <c r="R13" s="154"/>
    </row>
    <row r="14" spans="2:18" ht="10.5" customHeight="1">
      <c r="B14" s="49" t="s">
        <v>467</v>
      </c>
      <c r="C14" s="51" t="s">
        <v>468</v>
      </c>
      <c r="D14" s="49" t="s">
        <v>165</v>
      </c>
      <c r="E14" s="79" t="s">
        <v>162</v>
      </c>
      <c r="F14" s="135">
        <v>300000</v>
      </c>
      <c r="G14" s="101">
        <v>0</v>
      </c>
      <c r="H14" s="101">
        <v>5250</v>
      </c>
      <c r="I14" s="101">
        <v>0</v>
      </c>
      <c r="J14" s="101"/>
      <c r="K14" s="101">
        <v>1290</v>
      </c>
      <c r="L14" s="101">
        <v>1170</v>
      </c>
      <c r="M14" s="101">
        <v>90.69767441860465</v>
      </c>
      <c r="O14" s="101"/>
      <c r="R14" s="154"/>
    </row>
    <row r="15" spans="2:18" ht="10.5" customHeight="1">
      <c r="B15" s="49" t="s">
        <v>233</v>
      </c>
      <c r="C15" s="51"/>
      <c r="D15" s="49" t="s">
        <v>165</v>
      </c>
      <c r="E15" s="79" t="s">
        <v>162</v>
      </c>
      <c r="F15" s="135">
        <v>1900000</v>
      </c>
      <c r="G15" s="101">
        <v>981730</v>
      </c>
      <c r="H15" s="101">
        <v>74100</v>
      </c>
      <c r="I15" s="101">
        <v>981730</v>
      </c>
      <c r="J15" s="101"/>
      <c r="K15" s="101">
        <v>0</v>
      </c>
      <c r="L15" s="101">
        <v>0</v>
      </c>
      <c r="M15" s="101"/>
      <c r="O15" s="376"/>
      <c r="P15" s="49"/>
      <c r="R15" s="154"/>
    </row>
    <row r="16" spans="2:18" ht="10.5" customHeight="1">
      <c r="B16" s="49" t="s">
        <v>234</v>
      </c>
      <c r="C16" s="51"/>
      <c r="D16" s="49" t="s">
        <v>165</v>
      </c>
      <c r="E16" s="79" t="s">
        <v>162</v>
      </c>
      <c r="F16" s="135">
        <v>1400000</v>
      </c>
      <c r="G16" s="101">
        <v>0</v>
      </c>
      <c r="H16" s="101">
        <v>0</v>
      </c>
      <c r="I16" s="101">
        <v>0</v>
      </c>
      <c r="J16" s="101"/>
      <c r="K16" s="101">
        <v>0</v>
      </c>
      <c r="L16" s="101">
        <v>0</v>
      </c>
      <c r="M16" s="101"/>
      <c r="O16" s="376"/>
      <c r="P16" s="49"/>
      <c r="R16" s="154"/>
    </row>
    <row r="17" spans="2:18" ht="10.5" customHeight="1">
      <c r="B17" s="49" t="s">
        <v>235</v>
      </c>
      <c r="C17" s="51"/>
      <c r="D17" s="49" t="s">
        <v>165</v>
      </c>
      <c r="E17" s="79" t="s">
        <v>162</v>
      </c>
      <c r="F17" s="135">
        <v>1400000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01"/>
      <c r="O17" s="376"/>
      <c r="R17" s="154"/>
    </row>
    <row r="18" spans="2:18" ht="9.75" customHeight="1">
      <c r="B18" s="49" t="s">
        <v>236</v>
      </c>
      <c r="C18" s="51"/>
      <c r="D18" s="49" t="s">
        <v>165</v>
      </c>
      <c r="E18" s="79" t="s">
        <v>162</v>
      </c>
      <c r="F18" s="135">
        <v>700000</v>
      </c>
      <c r="G18" s="101">
        <v>75810</v>
      </c>
      <c r="H18" s="101">
        <v>4900</v>
      </c>
      <c r="I18" s="101">
        <v>75810</v>
      </c>
      <c r="J18" s="101"/>
      <c r="K18" s="101">
        <v>0</v>
      </c>
      <c r="L18" s="101">
        <v>0</v>
      </c>
      <c r="M18" s="101"/>
      <c r="O18" s="376"/>
      <c r="P18" s="49"/>
      <c r="R18" s="154"/>
    </row>
    <row r="19" spans="2:18" ht="11.25" customHeight="1">
      <c r="B19" s="49" t="s">
        <v>196</v>
      </c>
      <c r="C19" s="124" t="s">
        <v>479</v>
      </c>
      <c r="D19" s="124"/>
      <c r="E19" s="78"/>
      <c r="F19" s="155"/>
      <c r="G19" s="156">
        <v>1175308.6</v>
      </c>
      <c r="H19" s="156">
        <v>165405.5978</v>
      </c>
      <c r="I19" s="156">
        <v>1175308.6</v>
      </c>
      <c r="J19" s="156">
        <v>165405.5978</v>
      </c>
      <c r="K19" s="156">
        <v>11012.9771</v>
      </c>
      <c r="L19" s="156">
        <v>10758.644900000001</v>
      </c>
      <c r="M19" s="156">
        <v>97.69061355807234</v>
      </c>
      <c r="O19" s="376"/>
      <c r="R19" s="154"/>
    </row>
    <row r="20" spans="2:18" ht="10.5" customHeight="1">
      <c r="B20" s="150" t="s">
        <v>601</v>
      </c>
      <c r="C20" s="137" t="s">
        <v>404</v>
      </c>
      <c r="D20" s="138"/>
      <c r="E20" s="89"/>
      <c r="F20" s="89"/>
      <c r="G20" s="157"/>
      <c r="H20" s="157"/>
      <c r="I20" s="157"/>
      <c r="J20" s="157"/>
      <c r="K20" s="157"/>
      <c r="L20" s="101"/>
      <c r="M20" s="156"/>
      <c r="O20" s="376"/>
      <c r="Q20" s="138"/>
      <c r="R20" s="153"/>
    </row>
    <row r="21" spans="2:18" ht="12" customHeight="1">
      <c r="B21" s="49" t="s">
        <v>562</v>
      </c>
      <c r="C21" s="51" t="s">
        <v>563</v>
      </c>
      <c r="D21" s="150" t="s">
        <v>721</v>
      </c>
      <c r="E21" s="79" t="s">
        <v>513</v>
      </c>
      <c r="F21" s="135">
        <v>17000</v>
      </c>
      <c r="G21" s="101">
        <v>4219.4</v>
      </c>
      <c r="H21" s="101">
        <v>4097</v>
      </c>
      <c r="I21" s="101">
        <v>4219.4</v>
      </c>
      <c r="J21" s="101">
        <v>4097</v>
      </c>
      <c r="K21" s="101">
        <v>850</v>
      </c>
      <c r="L21" s="101">
        <v>0</v>
      </c>
      <c r="M21" s="101"/>
      <c r="O21" s="101"/>
      <c r="P21" s="101"/>
      <c r="R21" s="154"/>
    </row>
    <row r="22" spans="2:18" ht="10.5" customHeight="1">
      <c r="B22" s="49" t="s">
        <v>564</v>
      </c>
      <c r="C22" s="51" t="s">
        <v>567</v>
      </c>
      <c r="D22" s="150" t="s">
        <v>165</v>
      </c>
      <c r="E22" s="79" t="s">
        <v>162</v>
      </c>
      <c r="F22" s="135">
        <v>30000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/>
      <c r="O22" s="376"/>
      <c r="P22" s="101"/>
      <c r="R22" s="154"/>
    </row>
    <row r="23" spans="2:18" ht="11.25" customHeight="1">
      <c r="B23" s="49" t="s">
        <v>568</v>
      </c>
      <c r="C23" s="51" t="s">
        <v>197</v>
      </c>
      <c r="D23" s="150" t="s">
        <v>721</v>
      </c>
      <c r="E23" s="79" t="s">
        <v>513</v>
      </c>
      <c r="F23" s="135">
        <v>1200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/>
      <c r="O23" s="376"/>
      <c r="R23" s="154"/>
    </row>
    <row r="24" spans="2:18" ht="11.25" customHeight="1">
      <c r="B24" s="49" t="s">
        <v>569</v>
      </c>
      <c r="C24" s="51" t="s">
        <v>88</v>
      </c>
      <c r="D24" s="150" t="s">
        <v>721</v>
      </c>
      <c r="E24" s="79" t="s">
        <v>513</v>
      </c>
      <c r="F24" s="135">
        <v>18000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/>
      <c r="O24" s="376"/>
      <c r="R24" s="154"/>
    </row>
    <row r="25" spans="2:18" ht="11.25" customHeight="1">
      <c r="B25" s="49" t="s">
        <v>123</v>
      </c>
      <c r="C25" s="51" t="s">
        <v>344</v>
      </c>
      <c r="D25" s="49" t="s">
        <v>292</v>
      </c>
      <c r="E25" s="79" t="s">
        <v>514</v>
      </c>
      <c r="F25" s="298">
        <v>400000</v>
      </c>
      <c r="G25" s="101">
        <v>2000</v>
      </c>
      <c r="H25" s="101">
        <v>16440</v>
      </c>
      <c r="I25" s="101">
        <v>2000</v>
      </c>
      <c r="J25" s="101">
        <v>16440</v>
      </c>
      <c r="K25" s="101">
        <v>0</v>
      </c>
      <c r="L25" s="101">
        <v>0</v>
      </c>
      <c r="M25" s="101"/>
      <c r="O25" s="376"/>
      <c r="R25" s="154"/>
    </row>
    <row r="26" spans="2:18" ht="10.5" customHeight="1">
      <c r="B26" s="49" t="s">
        <v>717</v>
      </c>
      <c r="C26" s="51"/>
      <c r="D26" s="150" t="s">
        <v>715</v>
      </c>
      <c r="E26" s="79" t="s">
        <v>716</v>
      </c>
      <c r="F26" s="135">
        <v>70000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/>
      <c r="O26" s="376"/>
      <c r="P26" s="93"/>
      <c r="R26" s="154"/>
    </row>
    <row r="27" spans="2:18" ht="12" customHeight="1">
      <c r="B27" s="49" t="s">
        <v>78</v>
      </c>
      <c r="C27" s="124" t="s">
        <v>248</v>
      </c>
      <c r="D27" s="124"/>
      <c r="E27" s="78"/>
      <c r="F27" s="155"/>
      <c r="G27" s="156">
        <v>6219.4</v>
      </c>
      <c r="H27" s="156">
        <v>20537</v>
      </c>
      <c r="I27" s="156">
        <v>6219.4</v>
      </c>
      <c r="J27" s="156">
        <v>20537</v>
      </c>
      <c r="K27" s="156">
        <v>850</v>
      </c>
      <c r="L27" s="156">
        <v>0</v>
      </c>
      <c r="M27" s="156"/>
      <c r="O27" s="376"/>
      <c r="R27" s="154"/>
    </row>
    <row r="28" spans="2:18" ht="10.5" customHeight="1">
      <c r="B28" s="138" t="s">
        <v>60</v>
      </c>
      <c r="C28" s="137" t="s">
        <v>29</v>
      </c>
      <c r="D28" s="138"/>
      <c r="E28" s="89"/>
      <c r="F28" s="89"/>
      <c r="G28" s="157"/>
      <c r="H28" s="157"/>
      <c r="I28" s="157"/>
      <c r="J28" s="157"/>
      <c r="K28" s="157"/>
      <c r="L28" s="101"/>
      <c r="M28" s="101"/>
      <c r="O28" s="376"/>
      <c r="Q28" s="138"/>
      <c r="R28" s="153"/>
    </row>
    <row r="29" spans="2:18" ht="11.25" customHeight="1">
      <c r="B29" s="49" t="s">
        <v>249</v>
      </c>
      <c r="C29" s="51" t="s">
        <v>250</v>
      </c>
      <c r="D29" s="49" t="s">
        <v>292</v>
      </c>
      <c r="E29" s="79" t="s">
        <v>514</v>
      </c>
      <c r="F29" s="135">
        <v>49500</v>
      </c>
      <c r="G29" s="195">
        <v>0</v>
      </c>
      <c r="H29" s="195">
        <v>0</v>
      </c>
      <c r="I29" s="101">
        <v>0</v>
      </c>
      <c r="J29" s="195">
        <v>0</v>
      </c>
      <c r="K29" s="101">
        <v>0</v>
      </c>
      <c r="L29" s="101">
        <v>0</v>
      </c>
      <c r="M29" s="101"/>
      <c r="O29" s="376"/>
      <c r="R29" s="154"/>
    </row>
    <row r="30" spans="2:18" ht="10.5" customHeight="1">
      <c r="B30" s="49" t="s">
        <v>251</v>
      </c>
      <c r="C30" s="51" t="s">
        <v>154</v>
      </c>
      <c r="D30" s="49" t="s">
        <v>252</v>
      </c>
      <c r="E30" s="79" t="s">
        <v>515</v>
      </c>
      <c r="F30" s="135">
        <v>52000</v>
      </c>
      <c r="G30" s="195">
        <v>98841.6</v>
      </c>
      <c r="H30" s="195">
        <v>71874.4</v>
      </c>
      <c r="I30" s="101">
        <v>98841.6</v>
      </c>
      <c r="J30" s="195">
        <v>71874.4</v>
      </c>
      <c r="K30" s="101">
        <v>6364.8</v>
      </c>
      <c r="L30" s="101">
        <v>13000</v>
      </c>
      <c r="M30" s="101">
        <v>102.97619047619047</v>
      </c>
      <c r="O30" s="101"/>
      <c r="P30" s="101"/>
      <c r="R30" s="154"/>
    </row>
    <row r="31" spans="2:18" ht="10.5" customHeight="1">
      <c r="B31" s="49" t="s">
        <v>218</v>
      </c>
      <c r="C31" s="51" t="s">
        <v>220</v>
      </c>
      <c r="D31" s="150" t="s">
        <v>219</v>
      </c>
      <c r="E31" s="79" t="s">
        <v>516</v>
      </c>
      <c r="F31" s="135">
        <v>15000</v>
      </c>
      <c r="G31" s="195">
        <v>38325</v>
      </c>
      <c r="H31" s="195">
        <v>43080</v>
      </c>
      <c r="I31" s="101">
        <v>38325</v>
      </c>
      <c r="J31" s="195">
        <v>43080</v>
      </c>
      <c r="K31" s="101">
        <v>12600</v>
      </c>
      <c r="L31" s="101">
        <v>12975</v>
      </c>
      <c r="M31" s="101">
        <v>102.97619047619047</v>
      </c>
      <c r="O31" s="101"/>
      <c r="P31" s="104"/>
      <c r="R31" s="154"/>
    </row>
    <row r="32" spans="2:18" ht="9.75" customHeight="1">
      <c r="B32" s="49" t="s">
        <v>90</v>
      </c>
      <c r="C32" s="51" t="s">
        <v>420</v>
      </c>
      <c r="D32" s="49" t="s">
        <v>91</v>
      </c>
      <c r="E32" s="79" t="s">
        <v>51</v>
      </c>
      <c r="F32" s="135">
        <v>16500</v>
      </c>
      <c r="G32" s="195">
        <v>2821.5</v>
      </c>
      <c r="H32" s="195">
        <v>3844.5</v>
      </c>
      <c r="I32" s="101">
        <v>2821.5</v>
      </c>
      <c r="J32" s="195">
        <v>3844.5</v>
      </c>
      <c r="K32" s="101">
        <v>891</v>
      </c>
      <c r="L32" s="101">
        <v>1122</v>
      </c>
      <c r="M32" s="101">
        <v>125.92592592592592</v>
      </c>
      <c r="O32" s="101"/>
      <c r="R32" s="154"/>
    </row>
    <row r="33" spans="2:18" ht="10.5" customHeight="1">
      <c r="B33" s="49" t="s">
        <v>92</v>
      </c>
      <c r="C33" s="51" t="s">
        <v>93</v>
      </c>
      <c r="D33" s="49" t="s">
        <v>91</v>
      </c>
      <c r="E33" s="79" t="s">
        <v>51</v>
      </c>
      <c r="F33" s="135">
        <v>35000</v>
      </c>
      <c r="G33" s="195">
        <v>4550</v>
      </c>
      <c r="H33" s="195">
        <v>6860</v>
      </c>
      <c r="I33" s="101">
        <v>4550</v>
      </c>
      <c r="J33" s="195">
        <v>6860</v>
      </c>
      <c r="K33" s="101">
        <v>4830</v>
      </c>
      <c r="L33" s="101">
        <v>3325</v>
      </c>
      <c r="M33" s="101">
        <v>68.84057971014492</v>
      </c>
      <c r="O33" s="101"/>
      <c r="R33" s="154"/>
    </row>
    <row r="34" spans="2:18" ht="10.5" customHeight="1">
      <c r="B34" s="49" t="s">
        <v>94</v>
      </c>
      <c r="C34" s="51" t="s">
        <v>95</v>
      </c>
      <c r="D34" s="49" t="s">
        <v>91</v>
      </c>
      <c r="E34" s="79" t="s">
        <v>51</v>
      </c>
      <c r="F34" s="135">
        <v>6384</v>
      </c>
      <c r="G34" s="195">
        <v>0</v>
      </c>
      <c r="H34" s="195">
        <v>0</v>
      </c>
      <c r="I34" s="101">
        <v>0</v>
      </c>
      <c r="J34" s="195">
        <v>0</v>
      </c>
      <c r="K34" s="101">
        <v>0</v>
      </c>
      <c r="L34" s="101">
        <v>0</v>
      </c>
      <c r="M34" s="101"/>
      <c r="O34" s="376"/>
      <c r="R34" s="154"/>
    </row>
    <row r="35" spans="2:18" ht="10.5" customHeight="1">
      <c r="B35" s="49" t="s">
        <v>619</v>
      </c>
      <c r="C35" s="51" t="s">
        <v>0</v>
      </c>
      <c r="D35" s="150" t="s">
        <v>620</v>
      </c>
      <c r="E35" s="79" t="s">
        <v>166</v>
      </c>
      <c r="F35" s="135">
        <v>2620</v>
      </c>
      <c r="G35" s="195">
        <v>1441</v>
      </c>
      <c r="H35" s="195">
        <v>22532</v>
      </c>
      <c r="I35" s="101">
        <v>1441</v>
      </c>
      <c r="J35" s="195">
        <v>22532</v>
      </c>
      <c r="K35" s="101">
        <v>0</v>
      </c>
      <c r="L35" s="101">
        <v>0</v>
      </c>
      <c r="M35" s="101"/>
      <c r="O35" s="101"/>
      <c r="P35" s="101"/>
      <c r="R35" s="154"/>
    </row>
    <row r="36" spans="2:18" ht="9.75" customHeight="1">
      <c r="B36" s="49" t="s">
        <v>1</v>
      </c>
      <c r="C36" s="51" t="s">
        <v>89</v>
      </c>
      <c r="D36" s="49" t="s">
        <v>195</v>
      </c>
      <c r="E36" s="79" t="s">
        <v>384</v>
      </c>
      <c r="F36" s="135">
        <v>1</v>
      </c>
      <c r="G36" s="195">
        <v>22487.5</v>
      </c>
      <c r="H36" s="195">
        <v>28838.383928571428</v>
      </c>
      <c r="I36" s="101">
        <v>22487.5</v>
      </c>
      <c r="J36" s="195">
        <v>28838.383928571428</v>
      </c>
      <c r="K36" s="101">
        <v>12775.966666666667</v>
      </c>
      <c r="L36" s="101">
        <v>13061.4</v>
      </c>
      <c r="M36" s="101">
        <v>102.2341427524075</v>
      </c>
      <c r="O36" s="101"/>
      <c r="P36" s="101"/>
      <c r="R36" s="154"/>
    </row>
    <row r="37" spans="2:18" ht="10.5" customHeight="1">
      <c r="B37" s="49" t="s">
        <v>2</v>
      </c>
      <c r="C37" s="51" t="s">
        <v>4</v>
      </c>
      <c r="D37" s="49" t="s">
        <v>3</v>
      </c>
      <c r="E37" s="79" t="s">
        <v>52</v>
      </c>
      <c r="F37" s="135">
        <v>245200</v>
      </c>
      <c r="G37" s="195">
        <v>15692.8</v>
      </c>
      <c r="H37" s="195">
        <v>10053.2</v>
      </c>
      <c r="I37" s="101">
        <v>15692.8</v>
      </c>
      <c r="J37" s="195">
        <v>10053.2</v>
      </c>
      <c r="K37" s="101">
        <v>0</v>
      </c>
      <c r="L37" s="101">
        <v>0</v>
      </c>
      <c r="M37" s="101"/>
      <c r="O37" s="101"/>
      <c r="P37" s="101"/>
      <c r="R37" s="154"/>
    </row>
    <row r="38" spans="2:18" ht="10.5" customHeight="1">
      <c r="B38" s="49" t="s">
        <v>390</v>
      </c>
      <c r="C38" s="51" t="s">
        <v>484</v>
      </c>
      <c r="D38" s="150" t="s">
        <v>219</v>
      </c>
      <c r="E38" s="79" t="s">
        <v>516</v>
      </c>
      <c r="F38" s="135">
        <v>15000</v>
      </c>
      <c r="G38" s="195">
        <v>0</v>
      </c>
      <c r="H38" s="195">
        <v>0</v>
      </c>
      <c r="I38" s="101">
        <v>0</v>
      </c>
      <c r="J38" s="195">
        <v>0</v>
      </c>
      <c r="K38" s="101">
        <v>0</v>
      </c>
      <c r="L38" s="101">
        <v>0</v>
      </c>
      <c r="M38" s="101"/>
      <c r="O38" s="376"/>
      <c r="R38" s="154"/>
    </row>
    <row r="39" spans="2:18" ht="10.5" customHeight="1">
      <c r="B39" s="49" t="s">
        <v>485</v>
      </c>
      <c r="C39" s="51" t="s">
        <v>529</v>
      </c>
      <c r="D39" s="150" t="s">
        <v>219</v>
      </c>
      <c r="E39" s="79" t="s">
        <v>516</v>
      </c>
      <c r="F39" s="135">
        <v>10000</v>
      </c>
      <c r="G39" s="195">
        <v>0</v>
      </c>
      <c r="H39" s="195">
        <v>0</v>
      </c>
      <c r="I39" s="101">
        <v>0</v>
      </c>
      <c r="J39" s="195">
        <v>0</v>
      </c>
      <c r="K39" s="101">
        <v>0</v>
      </c>
      <c r="L39" s="101">
        <v>0</v>
      </c>
      <c r="M39" s="101"/>
      <c r="O39" s="101"/>
      <c r="R39" s="154"/>
    </row>
    <row r="40" spans="2:18" ht="10.5" customHeight="1">
      <c r="B40" s="49" t="s">
        <v>345</v>
      </c>
      <c r="C40" s="51" t="s">
        <v>346</v>
      </c>
      <c r="D40" s="49" t="s">
        <v>292</v>
      </c>
      <c r="E40" s="79" t="s">
        <v>514</v>
      </c>
      <c r="F40" s="135">
        <v>22000</v>
      </c>
      <c r="G40" s="195">
        <v>0</v>
      </c>
      <c r="H40" s="195">
        <v>0</v>
      </c>
      <c r="I40" s="101">
        <v>0</v>
      </c>
      <c r="J40" s="195">
        <v>0</v>
      </c>
      <c r="K40" s="101">
        <v>0</v>
      </c>
      <c r="L40" s="101">
        <v>0</v>
      </c>
      <c r="M40" s="101"/>
      <c r="O40" s="376"/>
      <c r="R40" s="154"/>
    </row>
    <row r="41" spans="2:18" ht="10.5" customHeight="1">
      <c r="B41" s="159" t="s">
        <v>333</v>
      </c>
      <c r="C41" s="51" t="s">
        <v>335</v>
      </c>
      <c r="D41" s="159" t="s">
        <v>334</v>
      </c>
      <c r="E41" s="79" t="s">
        <v>582</v>
      </c>
      <c r="F41" s="135">
        <v>23700</v>
      </c>
      <c r="G41" s="195">
        <v>1061760</v>
      </c>
      <c r="H41" s="195">
        <v>1125750</v>
      </c>
      <c r="I41" s="101">
        <v>1061760</v>
      </c>
      <c r="J41" s="195">
        <v>1125750</v>
      </c>
      <c r="K41" s="101">
        <v>272550</v>
      </c>
      <c r="L41" s="101">
        <v>319950</v>
      </c>
      <c r="M41" s="101">
        <v>117.3913043478261</v>
      </c>
      <c r="O41" s="101"/>
      <c r="Q41" s="159"/>
      <c r="R41" s="154"/>
    </row>
    <row r="42" spans="2:18" ht="10.5" customHeight="1">
      <c r="B42" s="49" t="s">
        <v>336</v>
      </c>
      <c r="C42" s="51" t="s">
        <v>530</v>
      </c>
      <c r="D42" s="150" t="s">
        <v>165</v>
      </c>
      <c r="E42" s="79" t="s">
        <v>162</v>
      </c>
      <c r="F42" s="135">
        <v>800</v>
      </c>
      <c r="G42" s="195">
        <v>0</v>
      </c>
      <c r="H42" s="195">
        <v>0</v>
      </c>
      <c r="I42" s="101">
        <v>0</v>
      </c>
      <c r="J42" s="195">
        <v>0</v>
      </c>
      <c r="K42" s="101">
        <v>0</v>
      </c>
      <c r="L42" s="101">
        <v>0</v>
      </c>
      <c r="M42" s="101"/>
      <c r="O42" s="376"/>
      <c r="P42" s="101"/>
      <c r="R42" s="154"/>
    </row>
    <row r="43" spans="2:18" ht="11.25" customHeight="1">
      <c r="B43" s="49" t="s">
        <v>433</v>
      </c>
      <c r="C43" s="51" t="s">
        <v>531</v>
      </c>
      <c r="D43" s="49" t="s">
        <v>195</v>
      </c>
      <c r="E43" s="79" t="s">
        <v>384</v>
      </c>
      <c r="F43" s="135">
        <v>1</v>
      </c>
      <c r="G43" s="195">
        <v>0</v>
      </c>
      <c r="H43" s="195">
        <v>0</v>
      </c>
      <c r="I43" s="101">
        <v>0</v>
      </c>
      <c r="J43" s="195">
        <v>0</v>
      </c>
      <c r="K43" s="101">
        <v>0</v>
      </c>
      <c r="L43" s="101">
        <v>0</v>
      </c>
      <c r="M43" s="101"/>
      <c r="O43" s="376"/>
      <c r="R43" s="154"/>
    </row>
    <row r="44" spans="2:18" ht="10.5" customHeight="1">
      <c r="B44" s="160" t="s">
        <v>545</v>
      </c>
      <c r="C44" s="51" t="s">
        <v>44</v>
      </c>
      <c r="D44" s="150" t="s">
        <v>546</v>
      </c>
      <c r="E44" s="79" t="s">
        <v>547</v>
      </c>
      <c r="F44" s="135">
        <v>250000</v>
      </c>
      <c r="G44" s="195">
        <v>51750</v>
      </c>
      <c r="H44" s="195">
        <v>60575</v>
      </c>
      <c r="I44" s="101">
        <v>51750</v>
      </c>
      <c r="J44" s="195">
        <v>60575</v>
      </c>
      <c r="K44" s="101">
        <v>9300</v>
      </c>
      <c r="L44" s="101">
        <v>6250</v>
      </c>
      <c r="M44" s="101">
        <v>67.20430107526882</v>
      </c>
      <c r="O44" s="101"/>
      <c r="P44" s="101"/>
      <c r="Q44" s="160"/>
      <c r="R44" s="154"/>
    </row>
    <row r="45" spans="2:18" ht="10.5" customHeight="1">
      <c r="B45" s="160" t="s">
        <v>299</v>
      </c>
      <c r="C45" s="51"/>
      <c r="D45" s="150" t="s">
        <v>548</v>
      </c>
      <c r="E45" s="79" t="s">
        <v>547</v>
      </c>
      <c r="F45" s="135">
        <v>297000</v>
      </c>
      <c r="G45" s="195">
        <v>27294.3</v>
      </c>
      <c r="H45" s="195">
        <v>56162.7</v>
      </c>
      <c r="I45" s="101">
        <v>27294.3</v>
      </c>
      <c r="J45" s="195">
        <v>56162.7</v>
      </c>
      <c r="K45" s="101">
        <v>8256.6</v>
      </c>
      <c r="L45" s="101">
        <v>5821.2</v>
      </c>
      <c r="M45" s="101">
        <v>70.50359712230215</v>
      </c>
      <c r="O45" s="101"/>
      <c r="Q45" s="160"/>
      <c r="R45" s="154"/>
    </row>
    <row r="46" spans="2:18" ht="11.25" customHeight="1">
      <c r="B46" s="49" t="s">
        <v>78</v>
      </c>
      <c r="C46" s="124" t="s">
        <v>532</v>
      </c>
      <c r="D46" s="124"/>
      <c r="E46" s="78"/>
      <c r="F46" s="155"/>
      <c r="G46" s="156">
        <v>1324963.7</v>
      </c>
      <c r="H46" s="156">
        <v>1429570.1839285714</v>
      </c>
      <c r="I46" s="156">
        <v>1324963.7</v>
      </c>
      <c r="J46" s="156">
        <v>1429570.1839285714</v>
      </c>
      <c r="K46" s="156">
        <v>327568.36666666664</v>
      </c>
      <c r="L46" s="156">
        <v>375504.60000000003</v>
      </c>
      <c r="M46" s="156">
        <v>114.63396292539849</v>
      </c>
      <c r="R46" s="154"/>
    </row>
    <row r="47" spans="2:18" ht="10.5">
      <c r="B47" s="84" t="s">
        <v>533</v>
      </c>
      <c r="C47" s="126" t="s">
        <v>214</v>
      </c>
      <c r="D47" s="94"/>
      <c r="E47" s="86"/>
      <c r="F47" s="151"/>
      <c r="G47" s="139">
        <v>2506491.7</v>
      </c>
      <c r="H47" s="139">
        <v>1615512.7817285713</v>
      </c>
      <c r="I47" s="139">
        <v>2506491.7</v>
      </c>
      <c r="J47" s="139">
        <v>1615512.7817285713</v>
      </c>
      <c r="K47" s="139">
        <v>339431.34376666666</v>
      </c>
      <c r="L47" s="139">
        <v>386263.24490000005</v>
      </c>
      <c r="M47" s="139">
        <v>113.79716457933442</v>
      </c>
      <c r="Q47" s="84"/>
      <c r="R47" s="158"/>
    </row>
    <row r="48" ht="11.25" customHeight="1">
      <c r="B48" s="55"/>
    </row>
    <row r="49" spans="2:11" ht="10.5" customHeight="1">
      <c r="B49" s="55"/>
      <c r="F49" s="79"/>
      <c r="K49" s="101"/>
    </row>
    <row r="50" spans="2:11" ht="10.5">
      <c r="B50" s="55"/>
      <c r="K50" s="101"/>
    </row>
    <row r="51" spans="2:11" ht="12.75" customHeight="1">
      <c r="B51" s="55"/>
      <c r="K51" s="101"/>
    </row>
    <row r="52" spans="1:17" ht="10.5">
      <c r="A52" s="82"/>
      <c r="B52" s="105"/>
      <c r="C52" s="82"/>
      <c r="D52" s="82"/>
      <c r="E52" s="82"/>
      <c r="F52" s="82"/>
      <c r="G52" s="82"/>
      <c r="H52" s="82"/>
      <c r="I52" s="82"/>
      <c r="J52" s="82"/>
      <c r="K52" s="101"/>
      <c r="L52" s="82"/>
      <c r="M52" s="82"/>
      <c r="N52" s="82"/>
      <c r="Q52" s="75"/>
    </row>
    <row r="53" spans="2:11" ht="10.5">
      <c r="B53" s="55"/>
      <c r="K53" s="101"/>
    </row>
    <row r="54" spans="2:17" ht="10.5">
      <c r="B54" s="105"/>
      <c r="C54" s="82"/>
      <c r="D54" s="82"/>
      <c r="E54" s="82"/>
      <c r="F54" s="82"/>
      <c r="G54" s="82"/>
      <c r="H54" s="82"/>
      <c r="I54" s="82"/>
      <c r="J54" s="82"/>
      <c r="K54" s="101"/>
      <c r="L54" s="82"/>
      <c r="M54" s="82"/>
      <c r="Q54" s="75"/>
    </row>
    <row r="55" spans="2:11" ht="10.5">
      <c r="B55" s="55"/>
      <c r="K55" s="101"/>
    </row>
    <row r="56" spans="2:11" ht="10.5">
      <c r="B56" s="55"/>
      <c r="K56" s="101"/>
    </row>
    <row r="57" spans="2:11" ht="10.5">
      <c r="B57" s="55"/>
      <c r="K57" s="101"/>
    </row>
    <row r="58" spans="2:11" ht="10.5">
      <c r="B58" s="55"/>
      <c r="K58" s="101"/>
    </row>
    <row r="59" spans="2:11" ht="10.5">
      <c r="B59" s="55"/>
      <c r="K59" s="101"/>
    </row>
    <row r="60" spans="2:11" ht="10.5">
      <c r="B60" s="55"/>
      <c r="K60" s="101"/>
    </row>
    <row r="61" spans="2:11" ht="10.5">
      <c r="B61" s="55"/>
      <c r="K61" s="101"/>
    </row>
    <row r="62" spans="2:11" ht="10.5">
      <c r="B62" s="55"/>
      <c r="K62" s="101"/>
    </row>
    <row r="63" spans="2:11" ht="10.5">
      <c r="B63" s="55"/>
      <c r="K63" s="101"/>
    </row>
    <row r="64" spans="2:11" ht="10.5">
      <c r="B64" s="55"/>
      <c r="K64" s="101"/>
    </row>
    <row r="65" spans="2:11" ht="10.5">
      <c r="B65" s="55"/>
      <c r="K65" s="101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9. Industry</oddHeader>
    <oddFooter>&amp;L&amp;18 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38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6:18" ht="12">
      <c r="F2" s="405" t="s">
        <v>677</v>
      </c>
      <c r="G2" s="405"/>
      <c r="H2" s="405"/>
      <c r="I2" s="227"/>
      <c r="R2" s="101"/>
    </row>
    <row r="3" spans="6:50" ht="12">
      <c r="F3" s="407" t="s">
        <v>678</v>
      </c>
      <c r="G3" s="407"/>
      <c r="R3" s="101"/>
      <c r="AX3" s="80"/>
    </row>
    <row r="4" spans="3:52" ht="12.75">
      <c r="C4" s="112" t="s">
        <v>679</v>
      </c>
      <c r="D4" s="91"/>
      <c r="E4" s="91"/>
      <c r="F4" s="91"/>
      <c r="G4" s="91"/>
      <c r="K4" s="112" t="s">
        <v>681</v>
      </c>
      <c r="L4" s="96"/>
      <c r="M4" s="91"/>
      <c r="N4" s="91"/>
      <c r="O4" s="91"/>
      <c r="R4" s="101"/>
      <c r="AV4" s="80"/>
      <c r="AW4" s="80"/>
      <c r="AX4" s="80"/>
      <c r="AY4" s="80"/>
      <c r="AZ4" s="80"/>
    </row>
    <row r="5" spans="3:52" ht="12">
      <c r="C5" s="116" t="s">
        <v>680</v>
      </c>
      <c r="K5" s="116" t="s">
        <v>682</v>
      </c>
      <c r="L5" s="96"/>
      <c r="R5" s="101"/>
      <c r="AV5" s="80"/>
      <c r="AW5" s="80"/>
      <c r="AX5" s="80"/>
      <c r="AY5" s="80"/>
      <c r="AZ5" s="80"/>
    </row>
    <row r="6" spans="2:52" ht="12.75" customHeight="1">
      <c r="B6" s="81"/>
      <c r="C6" s="81"/>
      <c r="D6" s="81"/>
      <c r="R6" s="101"/>
      <c r="AV6" s="80"/>
      <c r="AW6" s="80"/>
      <c r="AX6" s="80"/>
      <c r="AY6" s="80"/>
      <c r="AZ6" s="80"/>
    </row>
    <row r="7" spans="1:60" ht="76.5" customHeight="1">
      <c r="A7" s="80"/>
      <c r="B7" s="182" t="s">
        <v>231</v>
      </c>
      <c r="C7" s="183" t="s">
        <v>36</v>
      </c>
      <c r="D7" s="179" t="s">
        <v>629</v>
      </c>
      <c r="E7" s="184" t="s">
        <v>673</v>
      </c>
      <c r="F7" s="179" t="s">
        <v>630</v>
      </c>
      <c r="G7" s="184" t="s">
        <v>8</v>
      </c>
      <c r="H7" s="180" t="s">
        <v>9</v>
      </c>
      <c r="I7" s="180" t="s">
        <v>648</v>
      </c>
      <c r="J7" s="80"/>
      <c r="K7" s="181" t="s">
        <v>470</v>
      </c>
      <c r="L7" s="148" t="s">
        <v>557</v>
      </c>
      <c r="M7" s="148" t="s">
        <v>558</v>
      </c>
      <c r="N7" s="148" t="s">
        <v>559</v>
      </c>
      <c r="O7" s="148" t="s">
        <v>560</v>
      </c>
      <c r="P7" s="180" t="s">
        <v>561</v>
      </c>
      <c r="Q7" s="80"/>
      <c r="R7" s="101"/>
      <c r="AV7" s="133"/>
      <c r="AW7" s="133"/>
      <c r="AX7" s="133"/>
      <c r="AY7" s="133"/>
      <c r="AZ7" s="133"/>
      <c r="BA7" s="177"/>
      <c r="BB7" s="177"/>
      <c r="BC7" s="177"/>
      <c r="BD7" s="177"/>
      <c r="BE7" s="177"/>
      <c r="BF7" s="177"/>
      <c r="BG7" s="177"/>
      <c r="BH7" s="177"/>
    </row>
    <row r="8" spans="2:52" ht="10.5">
      <c r="B8" s="49" t="s">
        <v>491</v>
      </c>
      <c r="C8" s="85" t="s">
        <v>426</v>
      </c>
      <c r="D8" s="106">
        <v>9</v>
      </c>
      <c r="E8" s="106">
        <v>5</v>
      </c>
      <c r="F8" s="107">
        <v>1366</v>
      </c>
      <c r="G8" s="106">
        <v>619</v>
      </c>
      <c r="H8" s="102">
        <f>G8/F8*100</f>
        <v>45.31478770131771</v>
      </c>
      <c r="I8" s="228">
        <f>Q8/R8*10000</f>
        <v>0</v>
      </c>
      <c r="J8" s="80"/>
      <c r="K8" s="108" t="s">
        <v>6</v>
      </c>
      <c r="L8" s="111">
        <v>2282</v>
      </c>
      <c r="M8" s="111">
        <v>2262</v>
      </c>
      <c r="N8" s="111">
        <v>4</v>
      </c>
      <c r="O8" s="111">
        <v>53</v>
      </c>
      <c r="P8" s="109">
        <v>21</v>
      </c>
      <c r="R8" s="55">
        <v>5535</v>
      </c>
      <c r="AV8" s="80"/>
      <c r="AW8" s="80"/>
      <c r="AX8" s="80"/>
      <c r="AY8" s="80"/>
      <c r="AZ8" s="80"/>
    </row>
    <row r="9" spans="2:52" ht="10.5">
      <c r="B9" s="49" t="s">
        <v>492</v>
      </c>
      <c r="C9" s="85" t="s">
        <v>174</v>
      </c>
      <c r="D9" s="109">
        <v>9</v>
      </c>
      <c r="E9" s="109">
        <v>2</v>
      </c>
      <c r="F9" s="109">
        <v>1130</v>
      </c>
      <c r="G9" s="109">
        <v>466</v>
      </c>
      <c r="H9" s="102">
        <f>G9/F9*100</f>
        <v>41.23893805309734</v>
      </c>
      <c r="I9" s="228">
        <f>Q9/R9*10000</f>
        <v>2.4993751562109474</v>
      </c>
      <c r="J9" s="80"/>
      <c r="K9" s="108" t="s">
        <v>571</v>
      </c>
      <c r="L9" s="111">
        <v>2038</v>
      </c>
      <c r="M9" s="111">
        <v>2033</v>
      </c>
      <c r="N9" s="111">
        <v>8</v>
      </c>
      <c r="O9" s="111">
        <v>50</v>
      </c>
      <c r="P9" s="109">
        <v>14</v>
      </c>
      <c r="Q9" s="77">
        <v>1</v>
      </c>
      <c r="R9" s="55">
        <v>4001</v>
      </c>
      <c r="AV9" s="80"/>
      <c r="AW9" s="80"/>
      <c r="AX9" s="80"/>
      <c r="AY9" s="80"/>
      <c r="AZ9" s="80"/>
    </row>
    <row r="10" spans="2:52" ht="10.5">
      <c r="B10" s="49" t="s">
        <v>493</v>
      </c>
      <c r="C10" s="85" t="s">
        <v>175</v>
      </c>
      <c r="D10" s="109">
        <v>10</v>
      </c>
      <c r="E10" s="109">
        <v>3</v>
      </c>
      <c r="F10" s="109">
        <v>1112</v>
      </c>
      <c r="G10" s="109">
        <v>261</v>
      </c>
      <c r="H10" s="102">
        <f>G10/F10*100</f>
        <v>23.471223021582734</v>
      </c>
      <c r="I10" s="228">
        <f>Q10/R10*10000</f>
        <v>0</v>
      </c>
      <c r="J10" s="80"/>
      <c r="K10" s="108" t="s">
        <v>600</v>
      </c>
      <c r="L10" s="109">
        <v>1905</v>
      </c>
      <c r="M10" s="109">
        <v>1908</v>
      </c>
      <c r="N10" s="109">
        <v>2</v>
      </c>
      <c r="O10" s="109">
        <v>47</v>
      </c>
      <c r="P10" s="109">
        <v>12</v>
      </c>
      <c r="R10" s="55">
        <v>3140</v>
      </c>
      <c r="AV10" s="80"/>
      <c r="AW10" s="80"/>
      <c r="AX10" s="80"/>
      <c r="AY10" s="80"/>
      <c r="AZ10" s="80"/>
    </row>
    <row r="11" spans="2:52" ht="10.5">
      <c r="B11" s="49" t="s">
        <v>494</v>
      </c>
      <c r="C11" s="85" t="s">
        <v>176</v>
      </c>
      <c r="D11" s="109">
        <v>19</v>
      </c>
      <c r="E11" s="109">
        <v>6</v>
      </c>
      <c r="F11" s="109">
        <v>2998</v>
      </c>
      <c r="G11" s="109">
        <v>831</v>
      </c>
      <c r="H11" s="102">
        <f>G11/F11*100</f>
        <v>27.718478985990657</v>
      </c>
      <c r="I11" s="228">
        <f>Q11/R11*10000</f>
        <v>16.82439537329127</v>
      </c>
      <c r="J11" s="80"/>
      <c r="K11" s="108" t="s">
        <v>556</v>
      </c>
      <c r="L11" s="109">
        <v>1648</v>
      </c>
      <c r="M11" s="109">
        <v>1648</v>
      </c>
      <c r="N11" s="109">
        <v>1</v>
      </c>
      <c r="O11" s="109">
        <v>39</v>
      </c>
      <c r="P11" s="109">
        <v>18</v>
      </c>
      <c r="Q11" s="77">
        <v>8</v>
      </c>
      <c r="R11" s="55">
        <v>4755</v>
      </c>
      <c r="AW11" s="80"/>
      <c r="AX11" s="80"/>
      <c r="AY11" s="80"/>
      <c r="AZ11" s="80"/>
    </row>
    <row r="12" spans="2:52" ht="10.5">
      <c r="B12" s="49"/>
      <c r="C12" s="85"/>
      <c r="D12" s="110"/>
      <c r="E12" s="110"/>
      <c r="F12" s="110"/>
      <c r="G12" s="110"/>
      <c r="H12" s="102"/>
      <c r="I12" s="228"/>
      <c r="J12" s="80"/>
      <c r="K12" s="109" t="s">
        <v>396</v>
      </c>
      <c r="L12" s="109">
        <v>1546</v>
      </c>
      <c r="M12" s="109">
        <v>1545</v>
      </c>
      <c r="N12" s="109">
        <v>2</v>
      </c>
      <c r="O12" s="109">
        <v>28</v>
      </c>
      <c r="P12" s="109">
        <v>14</v>
      </c>
      <c r="R12" s="55"/>
      <c r="AW12" s="80"/>
      <c r="AX12" s="80"/>
      <c r="AY12" s="80"/>
      <c r="AZ12" s="80"/>
    </row>
    <row r="13" spans="2:52" ht="10.5">
      <c r="B13" s="49" t="s">
        <v>495</v>
      </c>
      <c r="C13" s="85" t="s">
        <v>177</v>
      </c>
      <c r="D13" s="109">
        <v>10</v>
      </c>
      <c r="E13" s="109">
        <v>4</v>
      </c>
      <c r="F13" s="109">
        <v>1987</v>
      </c>
      <c r="G13" s="109">
        <v>697</v>
      </c>
      <c r="H13" s="102">
        <f>G13/F13*100</f>
        <v>35.07800704579768</v>
      </c>
      <c r="I13" s="228">
        <f>Q13/R13*10000</f>
        <v>5.1378660729576975</v>
      </c>
      <c r="J13" s="80"/>
      <c r="K13" s="109" t="s">
        <v>592</v>
      </c>
      <c r="L13" s="109">
        <v>1454</v>
      </c>
      <c r="M13" s="109">
        <v>1449</v>
      </c>
      <c r="N13" s="109">
        <v>3</v>
      </c>
      <c r="O13" s="109">
        <v>34</v>
      </c>
      <c r="P13" s="109">
        <v>5</v>
      </c>
      <c r="Q13" s="77">
        <v>3</v>
      </c>
      <c r="R13" s="55">
        <v>5839</v>
      </c>
      <c r="AW13" s="80"/>
      <c r="AX13" s="80"/>
      <c r="AY13" s="80"/>
      <c r="AZ13" s="80"/>
    </row>
    <row r="14" spans="2:52" ht="10.5">
      <c r="B14" s="49" t="s">
        <v>496</v>
      </c>
      <c r="C14" s="85" t="s">
        <v>178</v>
      </c>
      <c r="D14" s="109">
        <v>19</v>
      </c>
      <c r="E14" s="109">
        <v>5</v>
      </c>
      <c r="F14" s="109">
        <v>1015</v>
      </c>
      <c r="G14" s="109">
        <v>96</v>
      </c>
      <c r="H14" s="102">
        <f>G14/F14*100</f>
        <v>9.458128078817735</v>
      </c>
      <c r="I14" s="228">
        <f>Q14/R14*10000</f>
        <v>1.807337791433219</v>
      </c>
      <c r="J14" s="80"/>
      <c r="K14" s="109" t="s">
        <v>103</v>
      </c>
      <c r="L14" s="109">
        <v>1556</v>
      </c>
      <c r="M14" s="109">
        <v>1549</v>
      </c>
      <c r="N14" s="109">
        <v>0</v>
      </c>
      <c r="O14" s="109">
        <v>26</v>
      </c>
      <c r="P14" s="109">
        <v>8</v>
      </c>
      <c r="Q14" s="77">
        <v>1</v>
      </c>
      <c r="R14" s="55">
        <v>5533</v>
      </c>
      <c r="AW14" s="80"/>
      <c r="AX14" s="80"/>
      <c r="AY14" s="80"/>
      <c r="AZ14" s="80"/>
    </row>
    <row r="15" spans="2:52" ht="10.5">
      <c r="B15" s="49" t="s">
        <v>267</v>
      </c>
      <c r="C15" s="85" t="s">
        <v>179</v>
      </c>
      <c r="D15" s="109">
        <v>10</v>
      </c>
      <c r="E15" s="109">
        <v>4</v>
      </c>
      <c r="F15" s="109">
        <v>1252</v>
      </c>
      <c r="G15" s="109">
        <v>220</v>
      </c>
      <c r="H15" s="102">
        <f>G15/F15*100</f>
        <v>17.57188498402556</v>
      </c>
      <c r="I15" s="228">
        <f>Q15/R15*10000</f>
        <v>13.492241960872498</v>
      </c>
      <c r="J15" s="80"/>
      <c r="K15" s="109" t="s">
        <v>212</v>
      </c>
      <c r="L15" s="109">
        <v>1742</v>
      </c>
      <c r="M15" s="109">
        <v>1741</v>
      </c>
      <c r="N15" s="109">
        <v>1</v>
      </c>
      <c r="O15" s="109">
        <v>31</v>
      </c>
      <c r="P15" s="109">
        <v>4</v>
      </c>
      <c r="Q15" s="77">
        <v>6</v>
      </c>
      <c r="R15" s="55">
        <v>4447</v>
      </c>
      <c r="AW15" s="80"/>
      <c r="AX15" s="80"/>
      <c r="AY15" s="80"/>
      <c r="AZ15" s="80"/>
    </row>
    <row r="16" spans="2:52" ht="10.5">
      <c r="B16" s="49" t="s">
        <v>268</v>
      </c>
      <c r="C16" s="85" t="s">
        <v>180</v>
      </c>
      <c r="D16" s="109">
        <v>7</v>
      </c>
      <c r="E16" s="109">
        <v>4</v>
      </c>
      <c r="F16" s="109">
        <v>1327</v>
      </c>
      <c r="G16" s="109">
        <v>485</v>
      </c>
      <c r="H16" s="102">
        <f>G16/F16*100</f>
        <v>36.54860587792012</v>
      </c>
      <c r="I16" s="228">
        <f>Q16/R16*10000</f>
        <v>5.186721991701245</v>
      </c>
      <c r="J16" s="80"/>
      <c r="K16" s="109" t="s">
        <v>226</v>
      </c>
      <c r="L16" s="109">
        <v>1989</v>
      </c>
      <c r="M16" s="109">
        <v>1990</v>
      </c>
      <c r="N16" s="109">
        <v>0</v>
      </c>
      <c r="O16" s="109">
        <v>57</v>
      </c>
      <c r="P16" s="109">
        <v>6</v>
      </c>
      <c r="Q16" s="77">
        <v>2</v>
      </c>
      <c r="R16" s="55">
        <v>3856</v>
      </c>
      <c r="AW16" s="80"/>
      <c r="AX16" s="80"/>
      <c r="AY16" s="80"/>
      <c r="AZ16" s="80"/>
    </row>
    <row r="17" spans="2:52" ht="10.5">
      <c r="B17" s="49"/>
      <c r="D17" s="110"/>
      <c r="E17" s="110"/>
      <c r="F17" s="110"/>
      <c r="G17" s="110"/>
      <c r="H17" s="102"/>
      <c r="I17" s="228"/>
      <c r="J17" s="80"/>
      <c r="K17" s="109" t="s">
        <v>636</v>
      </c>
      <c r="L17" s="109">
        <v>2045</v>
      </c>
      <c r="M17" s="109">
        <v>2049</v>
      </c>
      <c r="N17" s="109">
        <v>1</v>
      </c>
      <c r="O17" s="109">
        <v>53</v>
      </c>
      <c r="P17" s="109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260</v>
      </c>
      <c r="C18" s="85" t="s">
        <v>181</v>
      </c>
      <c r="D18" s="109">
        <v>9</v>
      </c>
      <c r="E18" s="109">
        <v>4</v>
      </c>
      <c r="F18" s="109">
        <v>1241</v>
      </c>
      <c r="G18" s="109">
        <v>378</v>
      </c>
      <c r="H18" s="102">
        <f>G18/F18*100</f>
        <v>30.459307010475424</v>
      </c>
      <c r="I18" s="228">
        <f>Q18/R18*10000</f>
        <v>2.651113467656416</v>
      </c>
      <c r="J18" s="80"/>
      <c r="K18" s="109" t="s">
        <v>660</v>
      </c>
      <c r="L18" s="109">
        <v>1946</v>
      </c>
      <c r="M18" s="109">
        <v>1950</v>
      </c>
      <c r="N18" s="109">
        <v>1</v>
      </c>
      <c r="O18" s="109">
        <v>46</v>
      </c>
      <c r="P18" s="109">
        <v>7</v>
      </c>
      <c r="Q18" s="77">
        <v>1</v>
      </c>
      <c r="R18" s="55">
        <v>3772</v>
      </c>
      <c r="AV18" s="80"/>
      <c r="AW18" s="80"/>
      <c r="AX18" s="80"/>
      <c r="AY18" s="80"/>
      <c r="AZ18" s="80"/>
    </row>
    <row r="19" spans="2:75" ht="10.5">
      <c r="B19" s="49" t="s">
        <v>261</v>
      </c>
      <c r="C19" s="85" t="s">
        <v>182</v>
      </c>
      <c r="D19" s="109">
        <v>9</v>
      </c>
      <c r="E19" s="109">
        <v>3</v>
      </c>
      <c r="F19" s="109">
        <v>1519</v>
      </c>
      <c r="G19" s="109">
        <v>236</v>
      </c>
      <c r="H19" s="102">
        <f>G19/F19*100</f>
        <v>15.536537195523369</v>
      </c>
      <c r="I19" s="228">
        <f>Q19/R19*10000</f>
        <v>5.424464334147003</v>
      </c>
      <c r="J19" s="80"/>
      <c r="K19" s="109" t="s">
        <v>663</v>
      </c>
      <c r="L19" s="109">
        <v>2005</v>
      </c>
      <c r="M19" s="109">
        <v>2013</v>
      </c>
      <c r="N19" s="109">
        <v>1</v>
      </c>
      <c r="O19" s="109">
        <v>33</v>
      </c>
      <c r="P19" s="109">
        <v>9</v>
      </c>
      <c r="Q19" s="80">
        <v>2</v>
      </c>
      <c r="R19" s="55">
        <v>3687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469</v>
      </c>
      <c r="C20" s="85" t="s">
        <v>183</v>
      </c>
      <c r="D20" s="109">
        <v>9</v>
      </c>
      <c r="E20" s="109">
        <v>4</v>
      </c>
      <c r="F20" s="109">
        <v>2371</v>
      </c>
      <c r="G20" s="109">
        <v>1053</v>
      </c>
      <c r="H20" s="102">
        <f>G20/F20*100</f>
        <v>44.41164065795023</v>
      </c>
      <c r="I20" s="228">
        <f>Q20/R20*10000</f>
        <v>3.0003000300030007</v>
      </c>
      <c r="J20" s="80"/>
      <c r="K20" s="109" t="s">
        <v>676</v>
      </c>
      <c r="L20" s="109">
        <v>1973</v>
      </c>
      <c r="M20" s="109">
        <v>1985</v>
      </c>
      <c r="N20" s="109">
        <v>0</v>
      </c>
      <c r="O20" s="109">
        <v>39</v>
      </c>
      <c r="P20" s="109">
        <v>8</v>
      </c>
      <c r="Q20" s="77">
        <v>1</v>
      </c>
      <c r="R20" s="55">
        <v>3333</v>
      </c>
      <c r="AV20" s="80"/>
      <c r="AW20" s="80"/>
      <c r="AX20" s="80"/>
      <c r="AY20" s="80"/>
      <c r="AZ20" s="80"/>
    </row>
    <row r="21" spans="2:52" ht="10.5">
      <c r="B21" s="49" t="s">
        <v>269</v>
      </c>
      <c r="C21" s="85" t="s">
        <v>184</v>
      </c>
      <c r="D21" s="109">
        <v>9</v>
      </c>
      <c r="E21" s="109">
        <v>2</v>
      </c>
      <c r="F21" s="109">
        <v>921</v>
      </c>
      <c r="G21" s="109">
        <v>224</v>
      </c>
      <c r="H21" s="102">
        <f>G21/F21*100</f>
        <v>24.321389793702497</v>
      </c>
      <c r="I21" s="228">
        <f>Q21/R21*10000</f>
        <v>3.254149040026033</v>
      </c>
      <c r="J21" s="80"/>
      <c r="K21" s="109" t="s">
        <v>723</v>
      </c>
      <c r="L21" s="109">
        <v>2101</v>
      </c>
      <c r="M21" s="109">
        <v>2115</v>
      </c>
      <c r="N21" s="109">
        <v>0</v>
      </c>
      <c r="O21" s="109">
        <v>39</v>
      </c>
      <c r="P21" s="109">
        <v>9</v>
      </c>
      <c r="Q21" s="77">
        <v>1</v>
      </c>
      <c r="R21" s="55">
        <v>3073</v>
      </c>
      <c r="AV21" s="80"/>
      <c r="AW21" s="80"/>
      <c r="AX21" s="80"/>
      <c r="AY21" s="80"/>
      <c r="AZ21" s="80"/>
    </row>
    <row r="22" spans="2:52" ht="10.5">
      <c r="B22" s="49"/>
      <c r="C22" s="85"/>
      <c r="D22" s="110"/>
      <c r="E22" s="110"/>
      <c r="F22" s="110"/>
      <c r="G22" s="110"/>
      <c r="H22" s="102"/>
      <c r="I22" s="228"/>
      <c r="J22" s="80"/>
      <c r="K22" s="178" t="s">
        <v>796</v>
      </c>
      <c r="L22" s="178">
        <v>2170</v>
      </c>
      <c r="M22" s="178">
        <v>2180</v>
      </c>
      <c r="N22" s="178">
        <v>1</v>
      </c>
      <c r="O22" s="178">
        <v>29</v>
      </c>
      <c r="P22" s="178">
        <v>11</v>
      </c>
      <c r="R22" s="55"/>
      <c r="AV22" s="80"/>
      <c r="AW22" s="80"/>
      <c r="AX22" s="80"/>
      <c r="AY22" s="80"/>
      <c r="AZ22" s="80"/>
    </row>
    <row r="23" spans="2:70" ht="10.5">
      <c r="B23" s="49" t="s">
        <v>270</v>
      </c>
      <c r="C23" s="85" t="s">
        <v>185</v>
      </c>
      <c r="D23" s="109">
        <v>9</v>
      </c>
      <c r="E23" s="109">
        <v>3</v>
      </c>
      <c r="F23" s="109">
        <v>730</v>
      </c>
      <c r="G23" s="109">
        <v>311</v>
      </c>
      <c r="H23" s="102">
        <f>G23/F23*100</f>
        <v>42.6027397260274</v>
      </c>
      <c r="I23" s="228">
        <f>Q23/R23*10000</f>
        <v>6.129328838492185</v>
      </c>
      <c r="J23" s="80"/>
      <c r="K23" s="109" t="s">
        <v>724</v>
      </c>
      <c r="L23" s="109">
        <v>192</v>
      </c>
      <c r="M23" s="109">
        <v>194</v>
      </c>
      <c r="N23" s="109">
        <v>0</v>
      </c>
      <c r="O23" s="109">
        <v>2</v>
      </c>
      <c r="P23" s="109">
        <v>0</v>
      </c>
      <c r="Q23" s="77">
        <v>2</v>
      </c>
      <c r="R23" s="55">
        <v>3263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271</v>
      </c>
      <c r="C24" s="85" t="s">
        <v>186</v>
      </c>
      <c r="D24" s="109">
        <v>10</v>
      </c>
      <c r="E24" s="109">
        <v>3</v>
      </c>
      <c r="F24" s="109">
        <v>791</v>
      </c>
      <c r="G24" s="109">
        <v>117</v>
      </c>
      <c r="H24" s="102">
        <f>G24/F24*100</f>
        <v>14.791403286978507</v>
      </c>
      <c r="I24" s="228">
        <f>Q24/R24*10000</f>
        <v>0</v>
      </c>
      <c r="J24" s="80"/>
      <c r="K24" s="178" t="s">
        <v>805</v>
      </c>
      <c r="L24" s="178">
        <v>387</v>
      </c>
      <c r="M24" s="178">
        <v>388</v>
      </c>
      <c r="N24" s="178">
        <v>0</v>
      </c>
      <c r="O24" s="178">
        <v>5</v>
      </c>
      <c r="P24" s="178">
        <v>2</v>
      </c>
      <c r="Q24" s="80"/>
      <c r="R24" s="55">
        <v>4284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272</v>
      </c>
      <c r="C25" s="85" t="s">
        <v>187</v>
      </c>
      <c r="D25" s="109">
        <v>9</v>
      </c>
      <c r="E25" s="109">
        <v>3</v>
      </c>
      <c r="F25" s="109">
        <v>606</v>
      </c>
      <c r="G25" s="109">
        <v>206</v>
      </c>
      <c r="H25" s="102">
        <f>G25/F25*100</f>
        <v>33.993399339933994</v>
      </c>
      <c r="I25" s="228">
        <f>Q25/R25*10000</f>
        <v>8.94134477825465</v>
      </c>
      <c r="J25" s="80"/>
      <c r="K25" s="109" t="s">
        <v>732</v>
      </c>
      <c r="L25" s="109">
        <v>184</v>
      </c>
      <c r="M25" s="109">
        <v>187</v>
      </c>
      <c r="N25" s="109">
        <v>0</v>
      </c>
      <c r="O25" s="109">
        <v>4</v>
      </c>
      <c r="P25" s="109">
        <v>1</v>
      </c>
      <c r="Q25" s="80">
        <v>5</v>
      </c>
      <c r="R25" s="55">
        <v>5592</v>
      </c>
      <c r="AV25" s="80"/>
      <c r="AW25" s="80"/>
      <c r="AX25" s="80"/>
      <c r="AY25" s="80"/>
      <c r="AZ25" s="80"/>
    </row>
    <row r="26" spans="2:52" ht="10.5">
      <c r="B26" s="49" t="s">
        <v>273</v>
      </c>
      <c r="C26" s="85" t="s">
        <v>188</v>
      </c>
      <c r="D26" s="109">
        <v>8</v>
      </c>
      <c r="E26" s="109">
        <v>2</v>
      </c>
      <c r="F26" s="109">
        <v>528</v>
      </c>
      <c r="G26" s="109">
        <v>184</v>
      </c>
      <c r="H26" s="102">
        <f>G26/F26*100</f>
        <v>34.84848484848485</v>
      </c>
      <c r="I26" s="228">
        <f>Q26/R26*10000</f>
        <v>0</v>
      </c>
      <c r="J26" s="80"/>
      <c r="K26" s="178" t="s">
        <v>806</v>
      </c>
      <c r="L26" s="178">
        <v>349</v>
      </c>
      <c r="M26" s="178">
        <v>352</v>
      </c>
      <c r="N26" s="178">
        <v>0</v>
      </c>
      <c r="O26" s="178">
        <v>7</v>
      </c>
      <c r="P26" s="178">
        <v>2</v>
      </c>
      <c r="R26" s="55">
        <v>3037</v>
      </c>
      <c r="AV26" s="80"/>
      <c r="AW26" s="80"/>
      <c r="AX26" s="80"/>
      <c r="AY26" s="80"/>
      <c r="AZ26" s="80"/>
    </row>
    <row r="27" spans="2:52" ht="10.5">
      <c r="B27" s="49"/>
      <c r="C27" s="85"/>
      <c r="H27" s="102"/>
      <c r="I27" s="228"/>
      <c r="J27" s="80"/>
      <c r="K27" s="109"/>
      <c r="L27" s="109"/>
      <c r="M27" s="109"/>
      <c r="N27" s="109"/>
      <c r="O27" s="109"/>
      <c r="P27" s="109"/>
      <c r="R27" s="55"/>
      <c r="AV27" s="80"/>
      <c r="AW27" s="80"/>
      <c r="AX27" s="80"/>
      <c r="AY27" s="80"/>
      <c r="AZ27" s="80"/>
    </row>
    <row r="28" spans="2:52" ht="10.5">
      <c r="B28" s="49" t="s">
        <v>274</v>
      </c>
      <c r="C28" s="85" t="s">
        <v>189</v>
      </c>
      <c r="D28" s="109">
        <v>7</v>
      </c>
      <c r="E28" s="109">
        <v>1</v>
      </c>
      <c r="F28" s="109">
        <v>472</v>
      </c>
      <c r="G28" s="109">
        <v>46</v>
      </c>
      <c r="H28" s="102">
        <f>G28/F28*100</f>
        <v>9.745762711864407</v>
      </c>
      <c r="I28" s="228">
        <f>Q28/R28*10000</f>
        <v>0</v>
      </c>
      <c r="J28" s="80"/>
      <c r="K28" s="109"/>
      <c r="L28" s="109"/>
      <c r="M28" s="109"/>
      <c r="N28" s="109"/>
      <c r="O28" s="109"/>
      <c r="P28" s="109"/>
      <c r="R28" s="55">
        <v>2508</v>
      </c>
      <c r="AV28" s="80"/>
      <c r="AW28" s="80"/>
      <c r="AX28" s="80"/>
      <c r="AY28" s="80"/>
      <c r="AZ28" s="80"/>
    </row>
    <row r="29" spans="2:52" ht="10.5">
      <c r="B29" s="49" t="s">
        <v>80</v>
      </c>
      <c r="C29" s="85" t="s">
        <v>81</v>
      </c>
      <c r="D29" s="109">
        <v>331</v>
      </c>
      <c r="E29" s="109">
        <v>43</v>
      </c>
      <c r="F29" s="109">
        <v>21593</v>
      </c>
      <c r="G29" s="109">
        <v>5114</v>
      </c>
      <c r="H29" s="102">
        <f>G29/F29*100</f>
        <v>23.683601167044877</v>
      </c>
      <c r="I29" s="228">
        <f>Q29/R29*10000</f>
        <v>19.627555172578866</v>
      </c>
      <c r="J29" s="80"/>
      <c r="K29" s="109"/>
      <c r="L29" s="109"/>
      <c r="M29" s="109"/>
      <c r="N29" s="109"/>
      <c r="O29" s="109"/>
      <c r="P29" s="109"/>
      <c r="Q29" s="77">
        <v>41</v>
      </c>
      <c r="R29" s="55">
        <v>20889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276</v>
      </c>
      <c r="C30" s="85" t="s">
        <v>191</v>
      </c>
      <c r="D30" s="109">
        <v>8</v>
      </c>
      <c r="E30" s="109">
        <v>2</v>
      </c>
      <c r="F30" s="109">
        <v>267</v>
      </c>
      <c r="G30" s="109">
        <v>61</v>
      </c>
      <c r="H30" s="102">
        <f>G30/F30*100</f>
        <v>22.846441947565545</v>
      </c>
      <c r="I30" s="228">
        <f>Q30/R30*10000</f>
        <v>21.258503401360546</v>
      </c>
      <c r="J30" s="80"/>
      <c r="K30" s="109"/>
      <c r="L30" s="109"/>
      <c r="M30" s="109"/>
      <c r="N30" s="109"/>
      <c r="O30" s="109"/>
      <c r="P30" s="109"/>
      <c r="Q30" s="80">
        <v>5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E31" s="82"/>
      <c r="F31" s="82"/>
      <c r="G31" s="82"/>
      <c r="H31" s="102"/>
      <c r="I31" s="228"/>
      <c r="J31" s="80"/>
      <c r="K31" s="109"/>
      <c r="L31" s="109"/>
      <c r="M31" s="109"/>
      <c r="N31" s="109"/>
      <c r="O31" s="109"/>
      <c r="P31" s="109"/>
      <c r="Q31" s="80"/>
      <c r="R31" s="174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84" t="s">
        <v>151</v>
      </c>
      <c r="C32" s="87" t="s">
        <v>69</v>
      </c>
      <c r="D32" s="128">
        <f>SUM(D8:D30)</f>
        <v>511</v>
      </c>
      <c r="E32" s="128">
        <f>SUM(E8:E31)</f>
        <v>103</v>
      </c>
      <c r="F32" s="128">
        <f>SUM(F8:F31)</f>
        <v>43226</v>
      </c>
      <c r="G32" s="128">
        <f>SUM(G8:G31)</f>
        <v>11605</v>
      </c>
      <c r="H32" s="129">
        <f>G32/F32*100</f>
        <v>26.84726784805441</v>
      </c>
      <c r="I32" s="234">
        <f>Q32/R32*10000</f>
        <v>8.504133654839821</v>
      </c>
      <c r="J32" s="80"/>
      <c r="K32" s="109"/>
      <c r="L32" s="109"/>
      <c r="M32" s="109"/>
      <c r="N32" s="109"/>
      <c r="O32" s="109"/>
      <c r="P32" s="109"/>
      <c r="Q32" s="80">
        <f>SUM(Q8:Q31)</f>
        <v>79</v>
      </c>
      <c r="R32" s="97">
        <f>SUM(R8:R31)</f>
        <v>92896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88" t="s">
        <v>634</v>
      </c>
      <c r="C33" s="226"/>
      <c r="D33" s="293">
        <v>569</v>
      </c>
      <c r="E33" s="293">
        <v>98</v>
      </c>
      <c r="F33" s="293">
        <v>45436</v>
      </c>
      <c r="G33" s="293">
        <v>12876</v>
      </c>
      <c r="H33" s="372">
        <v>28.338762214983714</v>
      </c>
      <c r="I33" s="371">
        <v>10.600209840888686</v>
      </c>
      <c r="J33" s="80"/>
      <c r="K33" s="109"/>
      <c r="L33" s="109"/>
      <c r="M33" s="109"/>
      <c r="N33" s="109"/>
      <c r="O33" s="109"/>
      <c r="P33" s="109"/>
      <c r="Q33" s="80"/>
      <c r="R33" s="97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127</v>
      </c>
      <c r="J34" s="80"/>
      <c r="K34" s="109"/>
      <c r="L34" s="109"/>
      <c r="M34" s="109"/>
      <c r="N34" s="109"/>
      <c r="O34" s="109"/>
      <c r="P34" s="109"/>
      <c r="Q34" s="80"/>
      <c r="R34" s="97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128</v>
      </c>
      <c r="C35" s="79"/>
      <c r="D35" s="79"/>
      <c r="E35" s="79"/>
      <c r="F35" s="79"/>
      <c r="G35" s="79"/>
      <c r="H35" s="79"/>
      <c r="I35" s="79"/>
      <c r="J35" s="80"/>
      <c r="K35" s="109"/>
      <c r="L35" s="109"/>
      <c r="M35" s="109"/>
      <c r="N35" s="109"/>
      <c r="O35" s="109"/>
      <c r="P35" s="109"/>
      <c r="Q35" s="80"/>
      <c r="R35" s="97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09"/>
      <c r="L36" s="109"/>
      <c r="M36" s="109"/>
      <c r="N36" s="109"/>
      <c r="O36" s="109"/>
      <c r="P36" s="109"/>
      <c r="Q36" s="80"/>
      <c r="R36" s="97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129</v>
      </c>
      <c r="K37" s="109"/>
      <c r="L37" s="109"/>
      <c r="M37" s="109"/>
      <c r="N37" s="109"/>
      <c r="O37" s="109"/>
      <c r="P37" s="109"/>
      <c r="Q37" s="80"/>
      <c r="R37" s="97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405</v>
      </c>
      <c r="K38" s="109"/>
      <c r="L38" s="109"/>
      <c r="M38" s="109"/>
      <c r="N38" s="109"/>
      <c r="O38" s="109"/>
      <c r="P38" s="109"/>
      <c r="Q38" s="80"/>
      <c r="R38" s="97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09"/>
      <c r="L39" s="109"/>
      <c r="M39" s="109"/>
      <c r="N39" s="109"/>
      <c r="O39" s="109"/>
      <c r="P39" s="109"/>
      <c r="Q39" s="80"/>
      <c r="R39" s="97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73"/>
      <c r="E40" s="173"/>
      <c r="F40" s="173"/>
      <c r="G40" s="173"/>
      <c r="H40" s="251"/>
      <c r="I40" s="228"/>
      <c r="J40" s="80"/>
      <c r="K40" s="109"/>
      <c r="L40" s="109"/>
      <c r="M40" s="109"/>
      <c r="N40" s="109"/>
      <c r="O40" s="109"/>
      <c r="P40" s="109"/>
      <c r="Q40" s="80"/>
      <c r="R40" s="97"/>
      <c r="S40" s="97"/>
      <c r="T40" s="97"/>
      <c r="U40" s="97"/>
      <c r="V40" s="97"/>
      <c r="W40" s="97"/>
      <c r="X40" s="102"/>
      <c r="Y40" s="102"/>
      <c r="Z40" s="102"/>
      <c r="AA40" s="102"/>
      <c r="AB40" s="102"/>
      <c r="AC40" s="102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2"/>
      <c r="C41" s="82"/>
      <c r="D41" s="82"/>
      <c r="E41" s="82"/>
      <c r="F41" s="82"/>
      <c r="G41" s="82"/>
      <c r="H41" s="82"/>
      <c r="I41" s="82"/>
      <c r="J41" s="89"/>
      <c r="K41" s="109"/>
      <c r="L41" s="109"/>
      <c r="M41" s="109"/>
      <c r="N41" s="109"/>
      <c r="O41" s="109"/>
      <c r="P41" s="109"/>
      <c r="Q41" s="80"/>
      <c r="R41" s="97"/>
      <c r="S41" s="97"/>
      <c r="T41" s="97"/>
      <c r="U41" s="97"/>
      <c r="V41" s="97"/>
      <c r="W41" s="97"/>
      <c r="X41" s="102"/>
      <c r="Y41" s="102"/>
      <c r="Z41" s="102"/>
      <c r="AA41" s="102"/>
      <c r="AB41" s="102"/>
      <c r="AC41" s="102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2"/>
      <c r="K42" s="109"/>
      <c r="L42" s="109"/>
      <c r="M42" s="109"/>
      <c r="N42" s="109"/>
      <c r="O42" s="109"/>
      <c r="P42" s="109"/>
      <c r="Q42" s="90"/>
      <c r="R42" s="97"/>
      <c r="S42" s="97"/>
      <c r="T42" s="97"/>
      <c r="U42" s="97"/>
      <c r="V42" s="97"/>
      <c r="W42" s="97"/>
      <c r="X42" s="102"/>
      <c r="Y42" s="102"/>
      <c r="Z42" s="102"/>
      <c r="AA42" s="102"/>
      <c r="AB42" s="102"/>
      <c r="AC42" s="102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09"/>
      <c r="L43" s="109"/>
      <c r="M43" s="109"/>
      <c r="N43" s="109"/>
      <c r="O43" s="109"/>
      <c r="P43" s="109"/>
      <c r="Q43" s="88"/>
      <c r="R43" s="102"/>
      <c r="S43" s="102"/>
      <c r="T43" s="102"/>
      <c r="U43" s="102"/>
      <c r="V43" s="102"/>
      <c r="W43" s="102"/>
      <c r="X43" s="102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82"/>
      <c r="AR43" s="82"/>
      <c r="AS43" s="82"/>
      <c r="AT43" s="82"/>
      <c r="AU43" s="82"/>
      <c r="AV43" s="82"/>
      <c r="AW43" s="80"/>
      <c r="AX43" s="80"/>
      <c r="AY43" s="80"/>
      <c r="AZ43" s="80"/>
    </row>
    <row r="44" spans="11:52" ht="9">
      <c r="K44" s="109"/>
      <c r="L44" s="109"/>
      <c r="M44" s="109"/>
      <c r="N44" s="109"/>
      <c r="O44" s="109"/>
      <c r="P44" s="109"/>
      <c r="R44" s="101"/>
      <c r="S44" s="101"/>
      <c r="T44" s="101"/>
      <c r="U44" s="101"/>
      <c r="V44" s="101"/>
      <c r="W44" s="101"/>
      <c r="X44" s="102"/>
      <c r="Y44" s="102"/>
      <c r="Z44" s="102"/>
      <c r="AA44" s="102"/>
      <c r="AB44" s="102"/>
      <c r="AC44" s="102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09"/>
      <c r="L45" s="109"/>
      <c r="M45" s="109"/>
      <c r="N45" s="109"/>
      <c r="O45" s="109"/>
      <c r="P45" s="109"/>
      <c r="R45" s="101"/>
      <c r="S45" s="101"/>
      <c r="T45" s="101"/>
      <c r="U45" s="101"/>
      <c r="V45" s="101"/>
      <c r="W45" s="101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2"/>
      <c r="C46" s="82"/>
      <c r="D46" s="82"/>
      <c r="E46" s="82"/>
      <c r="F46" s="82"/>
      <c r="G46" s="82"/>
      <c r="H46" s="82"/>
      <c r="I46" s="82"/>
      <c r="K46" s="109"/>
      <c r="L46" s="109"/>
      <c r="M46" s="109"/>
      <c r="N46" s="109"/>
      <c r="O46" s="109"/>
      <c r="P46" s="109"/>
      <c r="R46" s="101"/>
      <c r="S46" s="101"/>
      <c r="T46" s="101"/>
      <c r="U46" s="101"/>
      <c r="V46" s="101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82"/>
      <c r="AR46" s="82"/>
      <c r="AS46" s="82"/>
      <c r="AT46" s="82"/>
      <c r="AU46" s="82"/>
      <c r="AV46" s="82"/>
      <c r="AW46" s="80"/>
      <c r="AX46" s="80"/>
      <c r="AY46" s="80"/>
      <c r="AZ46" s="80"/>
    </row>
    <row r="47" spans="1:52" ht="9.75" customHeight="1">
      <c r="A47" s="82"/>
      <c r="J47" s="82"/>
      <c r="K47" s="82"/>
      <c r="L47" s="82"/>
      <c r="M47" s="82"/>
      <c r="N47" s="82"/>
      <c r="O47" s="82"/>
      <c r="P47" s="82"/>
      <c r="Q47" s="82"/>
      <c r="R47" s="406">
        <v>51</v>
      </c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82"/>
      <c r="AR47" s="82"/>
      <c r="AS47" s="82"/>
      <c r="AT47" s="82"/>
      <c r="AU47" s="82"/>
      <c r="AV47" s="82"/>
      <c r="AW47" s="82"/>
      <c r="AX47" s="82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398"/>
      <c r="Y51" s="398"/>
      <c r="Z51" s="398"/>
      <c r="AA51" s="398"/>
      <c r="AB51" s="398"/>
      <c r="AC51" s="408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406</v>
      </c>
    </row>
    <row r="53" spans="48:52" ht="9">
      <c r="AV53" s="77" t="s">
        <v>406</v>
      </c>
      <c r="AX53" s="77" t="s">
        <v>406</v>
      </c>
      <c r="AZ53" s="77" t="s">
        <v>406</v>
      </c>
    </row>
    <row r="76" ht="9">
      <c r="E76" s="104"/>
    </row>
    <row r="79" ht="9">
      <c r="E79" s="77" t="s">
        <v>12</v>
      </c>
    </row>
    <row r="80" ht="9">
      <c r="E80" s="77" t="s">
        <v>405</v>
      </c>
    </row>
    <row r="89" ht="9">
      <c r="G89" s="82"/>
    </row>
    <row r="95" spans="2:9" ht="9">
      <c r="B95" s="82"/>
      <c r="C95" s="82"/>
      <c r="D95" s="82"/>
      <c r="E95" s="82"/>
      <c r="F95" s="82"/>
      <c r="G95" s="82"/>
      <c r="H95" s="82"/>
      <c r="I95" s="82"/>
    </row>
    <row r="96" spans="1:17" ht="9">
      <c r="A96" s="82">
        <v>49</v>
      </c>
      <c r="J96" s="82"/>
      <c r="K96" s="82"/>
      <c r="L96" s="82"/>
      <c r="M96" s="82"/>
      <c r="N96" s="82"/>
      <c r="O96" s="82"/>
      <c r="P96" s="82"/>
      <c r="Q96" s="82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12" t="s">
        <v>683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12" t="s">
        <v>698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416" t="s">
        <v>231</v>
      </c>
      <c r="C6" s="417" t="s">
        <v>618</v>
      </c>
      <c r="D6" s="390" t="s">
        <v>409</v>
      </c>
      <c r="E6" s="391"/>
      <c r="F6" s="391"/>
      <c r="G6" s="412" t="s">
        <v>332</v>
      </c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</row>
    <row r="7" spans="1:29" ht="31.5" customHeight="1">
      <c r="A7" s="77"/>
      <c r="B7" s="403"/>
      <c r="C7" s="418"/>
      <c r="D7" s="395" t="s">
        <v>410</v>
      </c>
      <c r="E7" s="397"/>
      <c r="F7" s="396"/>
      <c r="G7" s="412" t="s">
        <v>654</v>
      </c>
      <c r="H7" s="413"/>
      <c r="I7" s="415"/>
      <c r="J7" s="409" t="s">
        <v>655</v>
      </c>
      <c r="K7" s="410"/>
      <c r="L7" s="411"/>
      <c r="M7" s="392" t="s">
        <v>653</v>
      </c>
      <c r="N7" s="394"/>
      <c r="O7" s="393"/>
      <c r="P7" s="392" t="s">
        <v>656</v>
      </c>
      <c r="Q7" s="394"/>
      <c r="R7" s="393"/>
      <c r="S7" s="412" t="s">
        <v>657</v>
      </c>
      <c r="T7" s="413"/>
      <c r="U7" s="414"/>
      <c r="V7" s="412" t="s">
        <v>658</v>
      </c>
      <c r="W7" s="413"/>
      <c r="X7" s="414"/>
      <c r="AA7" s="409"/>
      <c r="AB7" s="410"/>
      <c r="AC7" s="411"/>
    </row>
    <row r="8" spans="1:32" ht="68.25" customHeight="1">
      <c r="A8" s="77"/>
      <c r="B8" s="404"/>
      <c r="C8" s="419"/>
      <c r="D8" s="148" t="s">
        <v>23</v>
      </c>
      <c r="E8" s="148" t="s">
        <v>24</v>
      </c>
      <c r="F8" s="148" t="s">
        <v>25</v>
      </c>
      <c r="G8" s="148" t="s">
        <v>23</v>
      </c>
      <c r="H8" s="148" t="s">
        <v>24</v>
      </c>
      <c r="I8" s="148" t="s">
        <v>25</v>
      </c>
      <c r="J8" s="148" t="s">
        <v>23</v>
      </c>
      <c r="K8" s="148" t="s">
        <v>24</v>
      </c>
      <c r="L8" s="148" t="s">
        <v>25</v>
      </c>
      <c r="M8" s="148" t="s">
        <v>23</v>
      </c>
      <c r="N8" s="148" t="s">
        <v>24</v>
      </c>
      <c r="O8" s="148" t="s">
        <v>25</v>
      </c>
      <c r="P8" s="148" t="s">
        <v>23</v>
      </c>
      <c r="Q8" s="148" t="s">
        <v>24</v>
      </c>
      <c r="R8" s="148" t="s">
        <v>25</v>
      </c>
      <c r="S8" s="145" t="s">
        <v>23</v>
      </c>
      <c r="T8" s="142" t="s">
        <v>24</v>
      </c>
      <c r="U8" s="141" t="s">
        <v>25</v>
      </c>
      <c r="V8" s="145" t="s">
        <v>23</v>
      </c>
      <c r="W8" s="142" t="s">
        <v>24</v>
      </c>
      <c r="X8" s="141" t="s">
        <v>25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491</v>
      </c>
      <c r="C9" s="83" t="s">
        <v>426</v>
      </c>
      <c r="D9" s="49">
        <f>G9+J9+M9+P9+S9+V9</f>
        <v>105</v>
      </c>
      <c r="E9" s="49">
        <f>H9+K9+N9+Q9+T9+W9</f>
        <v>104</v>
      </c>
      <c r="F9" s="98">
        <f>E9/D9*100</f>
        <v>99.04761904761905</v>
      </c>
      <c r="G9" s="49">
        <v>22</v>
      </c>
      <c r="H9" s="49">
        <v>22</v>
      </c>
      <c r="I9" s="98">
        <f>H9/G9*100</f>
        <v>100</v>
      </c>
      <c r="J9" s="49">
        <v>7</v>
      </c>
      <c r="K9" s="49">
        <v>7</v>
      </c>
      <c r="L9" s="98">
        <f>K9/J9*100</f>
        <v>100</v>
      </c>
      <c r="M9" s="49">
        <v>20</v>
      </c>
      <c r="N9" s="49">
        <v>20</v>
      </c>
      <c r="O9" s="98">
        <f>N9/M9*100</f>
        <v>100</v>
      </c>
      <c r="P9" s="49">
        <v>17</v>
      </c>
      <c r="Q9" s="49">
        <v>16</v>
      </c>
      <c r="R9" s="98">
        <f>Q9/P9*100</f>
        <v>94.11764705882352</v>
      </c>
      <c r="S9" s="49">
        <v>17</v>
      </c>
      <c r="T9" s="49">
        <v>17</v>
      </c>
      <c r="U9" s="98">
        <f>T9/S9*100</f>
        <v>100</v>
      </c>
      <c r="V9" s="49">
        <v>22</v>
      </c>
      <c r="W9" s="49">
        <v>22</v>
      </c>
      <c r="X9" s="98">
        <f>W9/V9*100</f>
        <v>100</v>
      </c>
    </row>
    <row r="10" spans="1:24" ht="10.5">
      <c r="A10" s="77"/>
      <c r="B10" s="49" t="s">
        <v>492</v>
      </c>
      <c r="C10" s="83" t="s">
        <v>174</v>
      </c>
      <c r="D10" s="49">
        <f aca="true" t="shared" si="0" ref="D10:D31">G10+J10+M10+P10+S10+V10</f>
        <v>69</v>
      </c>
      <c r="E10" s="49">
        <f aca="true" t="shared" si="1" ref="E10:E31">H10+K10+N10+Q10+T10+W10</f>
        <v>69</v>
      </c>
      <c r="F10" s="99">
        <f>E10/D10*100</f>
        <v>100</v>
      </c>
      <c r="G10" s="49">
        <v>11</v>
      </c>
      <c r="H10" s="49">
        <v>11</v>
      </c>
      <c r="I10" s="99">
        <f>H10/G10*100</f>
        <v>100</v>
      </c>
      <c r="J10" s="49">
        <v>3</v>
      </c>
      <c r="K10" s="49">
        <v>3</v>
      </c>
      <c r="L10" s="99">
        <f>K11/J11*100</f>
        <v>100</v>
      </c>
      <c r="M10" s="49">
        <v>14</v>
      </c>
      <c r="N10" s="49">
        <v>14</v>
      </c>
      <c r="O10" s="99">
        <f>N10/M10*100</f>
        <v>100</v>
      </c>
      <c r="P10" s="49">
        <v>16</v>
      </c>
      <c r="Q10" s="49">
        <v>16</v>
      </c>
      <c r="R10" s="99">
        <f>Q10/P10*100</f>
        <v>100</v>
      </c>
      <c r="S10" s="49">
        <v>14</v>
      </c>
      <c r="T10" s="49">
        <v>14</v>
      </c>
      <c r="U10" s="99">
        <f>T10/S10*100</f>
        <v>100</v>
      </c>
      <c r="V10" s="49">
        <v>11</v>
      </c>
      <c r="W10" s="49">
        <v>11</v>
      </c>
      <c r="X10" s="99">
        <f>W10/V10*100</f>
        <v>100</v>
      </c>
    </row>
    <row r="11" spans="1:24" ht="10.5">
      <c r="A11" s="77"/>
      <c r="B11" s="49" t="s">
        <v>493</v>
      </c>
      <c r="C11" s="83" t="s">
        <v>175</v>
      </c>
      <c r="D11" s="49">
        <f t="shared" si="0"/>
        <v>60</v>
      </c>
      <c r="E11" s="49">
        <f t="shared" si="1"/>
        <v>60</v>
      </c>
      <c r="F11" s="99">
        <f>E11/D11*100</f>
        <v>100</v>
      </c>
      <c r="G11" s="49">
        <v>11</v>
      </c>
      <c r="H11" s="49">
        <v>11</v>
      </c>
      <c r="I11" s="99">
        <f>H11/G11*100</f>
        <v>100</v>
      </c>
      <c r="J11" s="49">
        <v>4</v>
      </c>
      <c r="K11" s="49">
        <v>4</v>
      </c>
      <c r="L11" s="99">
        <f>K12/J12*100</f>
        <v>100</v>
      </c>
      <c r="M11" s="49">
        <v>8</v>
      </c>
      <c r="N11" s="49">
        <v>8</v>
      </c>
      <c r="O11" s="99">
        <f>N11/M11*100</f>
        <v>100</v>
      </c>
      <c r="P11" s="49">
        <v>13</v>
      </c>
      <c r="Q11" s="49">
        <v>13</v>
      </c>
      <c r="R11" s="99">
        <f>Q11/P11*100</f>
        <v>100</v>
      </c>
      <c r="S11" s="49">
        <v>13</v>
      </c>
      <c r="T11" s="49">
        <v>13</v>
      </c>
      <c r="U11" s="99">
        <f>T11/S11*100</f>
        <v>100</v>
      </c>
      <c r="V11" s="49">
        <v>11</v>
      </c>
      <c r="W11" s="49">
        <v>11</v>
      </c>
      <c r="X11" s="99">
        <f>W11/V11*100</f>
        <v>100</v>
      </c>
    </row>
    <row r="12" spans="1:24" ht="10.5">
      <c r="A12" s="77"/>
      <c r="B12" s="49" t="s">
        <v>494</v>
      </c>
      <c r="C12" s="83" t="s">
        <v>176</v>
      </c>
      <c r="D12" s="49">
        <f t="shared" si="0"/>
        <v>112</v>
      </c>
      <c r="E12" s="49">
        <f t="shared" si="1"/>
        <v>110</v>
      </c>
      <c r="F12" s="99">
        <f>E12/D12*100</f>
        <v>98.21428571428571</v>
      </c>
      <c r="G12" s="49">
        <v>12</v>
      </c>
      <c r="H12" s="49">
        <v>12</v>
      </c>
      <c r="I12" s="99">
        <f>H12/G12*100</f>
        <v>100</v>
      </c>
      <c r="J12" s="49">
        <v>20</v>
      </c>
      <c r="K12" s="49">
        <v>20</v>
      </c>
      <c r="L12" s="99">
        <f>K12/J12*100</f>
        <v>100</v>
      </c>
      <c r="M12" s="49">
        <v>25</v>
      </c>
      <c r="N12" s="49">
        <v>25</v>
      </c>
      <c r="O12" s="99">
        <f>N12/M12*100</f>
        <v>100</v>
      </c>
      <c r="P12" s="49">
        <v>22</v>
      </c>
      <c r="Q12" s="49">
        <v>20</v>
      </c>
      <c r="R12" s="99">
        <f>Q12/P12*100</f>
        <v>90.9090909090909</v>
      </c>
      <c r="S12" s="49">
        <v>21</v>
      </c>
      <c r="T12" s="49">
        <v>21</v>
      </c>
      <c r="U12" s="99">
        <f>T12/S12*100</f>
        <v>100</v>
      </c>
      <c r="V12" s="49">
        <v>12</v>
      </c>
      <c r="W12" s="49">
        <v>12</v>
      </c>
      <c r="X12" s="99">
        <f>W12/V12*100</f>
        <v>100</v>
      </c>
    </row>
    <row r="13" spans="1:24" ht="10.5">
      <c r="A13" s="77"/>
      <c r="B13" s="49"/>
      <c r="C13" s="8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495</v>
      </c>
      <c r="C14" s="83" t="s">
        <v>177</v>
      </c>
      <c r="D14" s="49">
        <f t="shared" si="0"/>
        <v>114</v>
      </c>
      <c r="E14" s="49">
        <f t="shared" si="1"/>
        <v>113</v>
      </c>
      <c r="F14" s="99">
        <f>E14/D14*100</f>
        <v>99.12280701754386</v>
      </c>
      <c r="G14" s="49">
        <v>23</v>
      </c>
      <c r="H14" s="49">
        <v>23</v>
      </c>
      <c r="I14" s="99">
        <f>H14/G14*100</f>
        <v>100</v>
      </c>
      <c r="J14" s="49">
        <v>5</v>
      </c>
      <c r="K14" s="49">
        <v>5</v>
      </c>
      <c r="L14" s="99">
        <f>K14/J14*100</f>
        <v>100</v>
      </c>
      <c r="M14" s="49">
        <v>27</v>
      </c>
      <c r="N14" s="49">
        <v>26</v>
      </c>
      <c r="O14" s="99">
        <f>N14/M14*100</f>
        <v>96.29629629629629</v>
      </c>
      <c r="P14" s="49">
        <v>15</v>
      </c>
      <c r="Q14" s="49">
        <v>15</v>
      </c>
      <c r="R14" s="99">
        <f>Q14/P14*100</f>
        <v>100</v>
      </c>
      <c r="S14" s="49">
        <v>21</v>
      </c>
      <c r="T14" s="49">
        <v>21</v>
      </c>
      <c r="U14" s="99">
        <f>T14/S14*100</f>
        <v>100</v>
      </c>
      <c r="V14" s="49">
        <v>23</v>
      </c>
      <c r="W14" s="49">
        <v>23</v>
      </c>
      <c r="X14" s="99">
        <f>W14/V14*100</f>
        <v>100</v>
      </c>
    </row>
    <row r="15" spans="1:24" ht="10.5">
      <c r="A15" s="77"/>
      <c r="B15" s="49" t="s">
        <v>496</v>
      </c>
      <c r="C15" s="83" t="s">
        <v>178</v>
      </c>
      <c r="D15" s="49">
        <f t="shared" si="0"/>
        <v>143</v>
      </c>
      <c r="E15" s="49">
        <f t="shared" si="1"/>
        <v>143</v>
      </c>
      <c r="F15" s="99">
        <f>E15/D15*100</f>
        <v>100</v>
      </c>
      <c r="G15" s="49">
        <v>32</v>
      </c>
      <c r="H15" s="49">
        <v>32</v>
      </c>
      <c r="I15" s="99">
        <f>H15/G15*100</f>
        <v>100</v>
      </c>
      <c r="J15" s="49">
        <v>17</v>
      </c>
      <c r="K15" s="49">
        <v>17</v>
      </c>
      <c r="L15" s="99">
        <f>K15/J15*100</f>
        <v>100</v>
      </c>
      <c r="M15" s="49">
        <v>22</v>
      </c>
      <c r="N15" s="49">
        <v>22</v>
      </c>
      <c r="O15" s="99">
        <f>N15/M15*100</f>
        <v>100</v>
      </c>
      <c r="P15" s="49">
        <v>20</v>
      </c>
      <c r="Q15" s="49">
        <v>20</v>
      </c>
      <c r="R15" s="99">
        <f>Q15/P15*100</f>
        <v>100</v>
      </c>
      <c r="S15" s="49">
        <v>20</v>
      </c>
      <c r="T15" s="49">
        <v>20</v>
      </c>
      <c r="U15" s="99">
        <f>T15/S15*100</f>
        <v>100</v>
      </c>
      <c r="V15" s="49">
        <v>32</v>
      </c>
      <c r="W15" s="49">
        <v>32</v>
      </c>
      <c r="X15" s="99">
        <f>W15/V15*100</f>
        <v>100</v>
      </c>
    </row>
    <row r="16" spans="1:24" ht="10.5">
      <c r="A16" s="77"/>
      <c r="B16" s="49" t="s">
        <v>267</v>
      </c>
      <c r="C16" s="83" t="s">
        <v>179</v>
      </c>
      <c r="D16" s="49">
        <f t="shared" si="0"/>
        <v>104</v>
      </c>
      <c r="E16" s="49">
        <f t="shared" si="1"/>
        <v>104</v>
      </c>
      <c r="F16" s="99">
        <f>E16/D16*100</f>
        <v>100</v>
      </c>
      <c r="G16" s="49">
        <v>17</v>
      </c>
      <c r="H16" s="49">
        <v>17</v>
      </c>
      <c r="I16" s="99">
        <f>H16/G16*100</f>
        <v>100</v>
      </c>
      <c r="J16" s="49">
        <v>11</v>
      </c>
      <c r="K16" s="49">
        <v>11</v>
      </c>
      <c r="L16" s="99">
        <f>K16/J16*100</f>
        <v>100</v>
      </c>
      <c r="M16" s="49">
        <v>18</v>
      </c>
      <c r="N16" s="49">
        <v>18</v>
      </c>
      <c r="O16" s="99">
        <f>N16/M16*100</f>
        <v>100</v>
      </c>
      <c r="P16" s="49">
        <v>16</v>
      </c>
      <c r="Q16" s="49">
        <v>16</v>
      </c>
      <c r="R16" s="99">
        <f>Q16/P16*100</f>
        <v>100</v>
      </c>
      <c r="S16" s="49">
        <v>25</v>
      </c>
      <c r="T16" s="49">
        <v>25</v>
      </c>
      <c r="U16" s="99">
        <f>T16/S16*100</f>
        <v>100</v>
      </c>
      <c r="V16" s="49">
        <v>17</v>
      </c>
      <c r="W16" s="49">
        <v>17</v>
      </c>
      <c r="X16" s="99">
        <f>W16/V16*100</f>
        <v>100</v>
      </c>
    </row>
    <row r="17" spans="1:24" ht="10.5">
      <c r="A17" s="77"/>
      <c r="B17" s="49" t="s">
        <v>268</v>
      </c>
      <c r="C17" s="83" t="s">
        <v>180</v>
      </c>
      <c r="D17" s="49">
        <f t="shared" si="0"/>
        <v>76</v>
      </c>
      <c r="E17" s="49">
        <f t="shared" si="1"/>
        <v>75</v>
      </c>
      <c r="F17" s="99">
        <f>E17/D17*100</f>
        <v>98.68421052631578</v>
      </c>
      <c r="G17" s="49">
        <v>17</v>
      </c>
      <c r="H17" s="49">
        <v>17</v>
      </c>
      <c r="I17" s="99">
        <f>H17/G17*100</f>
        <v>100</v>
      </c>
      <c r="J17" s="49">
        <v>6</v>
      </c>
      <c r="K17" s="49">
        <v>5</v>
      </c>
      <c r="L17" s="99">
        <f>K17/J17*100</f>
        <v>83.33333333333334</v>
      </c>
      <c r="M17" s="49">
        <v>10</v>
      </c>
      <c r="N17" s="49">
        <v>10</v>
      </c>
      <c r="O17" s="99">
        <f>N17/M17*100</f>
        <v>100</v>
      </c>
      <c r="P17" s="49">
        <v>12</v>
      </c>
      <c r="Q17" s="49">
        <v>12</v>
      </c>
      <c r="R17" s="99">
        <f>Q17/P17*100</f>
        <v>100</v>
      </c>
      <c r="S17" s="49">
        <v>14</v>
      </c>
      <c r="T17" s="49">
        <v>14</v>
      </c>
      <c r="U17" s="99">
        <f>T17/S17*100</f>
        <v>100</v>
      </c>
      <c r="V17" s="49">
        <v>17</v>
      </c>
      <c r="W17" s="49">
        <v>17</v>
      </c>
      <c r="X17" s="99">
        <f>W17/V17*100</f>
        <v>100</v>
      </c>
    </row>
    <row r="18" spans="1:24" ht="10.5">
      <c r="A18" s="77"/>
      <c r="B18" s="49"/>
      <c r="C18" s="8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260</v>
      </c>
      <c r="C19" s="83" t="s">
        <v>181</v>
      </c>
      <c r="D19" s="49">
        <f t="shared" si="0"/>
        <v>71</v>
      </c>
      <c r="E19" s="49">
        <f t="shared" si="1"/>
        <v>71</v>
      </c>
      <c r="F19" s="99">
        <f>E19/D19*100</f>
        <v>100</v>
      </c>
      <c r="G19" s="49">
        <v>17</v>
      </c>
      <c r="H19" s="49">
        <v>17</v>
      </c>
      <c r="I19" s="99">
        <f>H19/G19*100</f>
        <v>100</v>
      </c>
      <c r="J19" s="49">
        <v>3</v>
      </c>
      <c r="K19" s="49">
        <v>3</v>
      </c>
      <c r="L19" s="99">
        <f>K19/J19*100</f>
        <v>100</v>
      </c>
      <c r="M19" s="49">
        <v>10</v>
      </c>
      <c r="N19" s="49">
        <v>10</v>
      </c>
      <c r="O19" s="99">
        <f>N19/M19*100</f>
        <v>100</v>
      </c>
      <c r="P19" s="49">
        <v>12</v>
      </c>
      <c r="Q19" s="49">
        <v>12</v>
      </c>
      <c r="R19" s="99">
        <f>Q19/P19*100</f>
        <v>100</v>
      </c>
      <c r="S19" s="49">
        <v>12</v>
      </c>
      <c r="T19" s="49">
        <v>12</v>
      </c>
      <c r="U19" s="99">
        <f>T19/S19*100</f>
        <v>100</v>
      </c>
      <c r="V19" s="49">
        <v>17</v>
      </c>
      <c r="W19" s="49">
        <v>17</v>
      </c>
      <c r="X19" s="99">
        <f>W19/V19*100</f>
        <v>100</v>
      </c>
    </row>
    <row r="20" spans="1:24" ht="10.5">
      <c r="A20" s="77"/>
      <c r="B20" s="49" t="s">
        <v>261</v>
      </c>
      <c r="C20" s="83" t="s">
        <v>182</v>
      </c>
      <c r="D20" s="49">
        <f t="shared" si="0"/>
        <v>78</v>
      </c>
      <c r="E20" s="49">
        <f t="shared" si="1"/>
        <v>78</v>
      </c>
      <c r="F20" s="99">
        <f>E20/D20*100</f>
        <v>100</v>
      </c>
      <c r="G20" s="49">
        <v>21</v>
      </c>
      <c r="H20" s="49">
        <v>21</v>
      </c>
      <c r="I20" s="99">
        <f>H20/G20*100</f>
        <v>100</v>
      </c>
      <c r="J20" s="49">
        <v>3</v>
      </c>
      <c r="K20" s="49">
        <v>3</v>
      </c>
      <c r="L20" s="99">
        <f>K20/J20*100</f>
        <v>100</v>
      </c>
      <c r="M20" s="49">
        <v>10</v>
      </c>
      <c r="N20" s="49">
        <v>10</v>
      </c>
      <c r="O20" s="99">
        <f>N20/M20*100</f>
        <v>100</v>
      </c>
      <c r="P20" s="49">
        <v>11</v>
      </c>
      <c r="Q20" s="49">
        <v>11</v>
      </c>
      <c r="R20" s="99">
        <f>Q20/P20*100</f>
        <v>100</v>
      </c>
      <c r="S20" s="49">
        <v>12</v>
      </c>
      <c r="T20" s="49">
        <v>12</v>
      </c>
      <c r="U20" s="99">
        <f>T20/S20*100</f>
        <v>100</v>
      </c>
      <c r="V20" s="49">
        <v>21</v>
      </c>
      <c r="W20" s="49">
        <v>21</v>
      </c>
      <c r="X20" s="99">
        <f>W20/V20*100</f>
        <v>100</v>
      </c>
    </row>
    <row r="21" spans="1:24" ht="10.5">
      <c r="A21" s="77"/>
      <c r="B21" s="49" t="s">
        <v>469</v>
      </c>
      <c r="C21" s="83" t="s">
        <v>183</v>
      </c>
      <c r="D21" s="49">
        <f t="shared" si="0"/>
        <v>90</v>
      </c>
      <c r="E21" s="49">
        <f t="shared" si="1"/>
        <v>86</v>
      </c>
      <c r="F21" s="99">
        <f>E21/D21*100</f>
        <v>95.55555555555556</v>
      </c>
      <c r="G21" s="49">
        <v>19</v>
      </c>
      <c r="H21" s="49">
        <v>17</v>
      </c>
      <c r="I21" s="99">
        <f>H21/G21*100</f>
        <v>89.47368421052632</v>
      </c>
      <c r="J21" s="49">
        <v>10</v>
      </c>
      <c r="K21" s="49">
        <v>10</v>
      </c>
      <c r="L21" s="99">
        <f>K21/J21*100</f>
        <v>100</v>
      </c>
      <c r="M21" s="49">
        <v>14</v>
      </c>
      <c r="N21" s="49">
        <v>14</v>
      </c>
      <c r="O21" s="99">
        <f>N21/M21*100</f>
        <v>100</v>
      </c>
      <c r="P21" s="49">
        <v>12</v>
      </c>
      <c r="Q21" s="49">
        <v>12</v>
      </c>
      <c r="R21" s="99">
        <f>Q21/P21*100</f>
        <v>100</v>
      </c>
      <c r="S21" s="49">
        <v>16</v>
      </c>
      <c r="T21" s="49">
        <v>16</v>
      </c>
      <c r="U21" s="99">
        <f>T21/S21*100</f>
        <v>100</v>
      </c>
      <c r="V21" s="49">
        <v>19</v>
      </c>
      <c r="W21" s="49">
        <v>17</v>
      </c>
      <c r="X21" s="99">
        <f>W21/V21*100</f>
        <v>89.47368421052632</v>
      </c>
    </row>
    <row r="22" spans="1:24" ht="10.5">
      <c r="A22" s="77"/>
      <c r="B22" s="49" t="s">
        <v>269</v>
      </c>
      <c r="C22" s="83" t="s">
        <v>184</v>
      </c>
      <c r="D22" s="49">
        <f t="shared" si="0"/>
        <v>83</v>
      </c>
      <c r="E22" s="49">
        <f t="shared" si="1"/>
        <v>82</v>
      </c>
      <c r="F22" s="99">
        <f>E22/D22*100</f>
        <v>98.79518072289156</v>
      </c>
      <c r="G22" s="49">
        <v>19</v>
      </c>
      <c r="H22" s="49">
        <v>19</v>
      </c>
      <c r="I22" s="99">
        <f>H22/G22*100</f>
        <v>100</v>
      </c>
      <c r="J22" s="49">
        <v>7</v>
      </c>
      <c r="K22" s="49">
        <v>6</v>
      </c>
      <c r="L22" s="99">
        <f>K22/J22*100</f>
        <v>85.71428571428571</v>
      </c>
      <c r="M22" s="49">
        <v>13</v>
      </c>
      <c r="N22" s="49">
        <v>13</v>
      </c>
      <c r="O22" s="99">
        <f>N22/M22*100</f>
        <v>100</v>
      </c>
      <c r="P22" s="49">
        <v>17</v>
      </c>
      <c r="Q22" s="49">
        <v>17</v>
      </c>
      <c r="R22" s="99">
        <f>Q22/P22*100</f>
        <v>100</v>
      </c>
      <c r="S22" s="49">
        <v>8</v>
      </c>
      <c r="T22" s="49">
        <v>8</v>
      </c>
      <c r="U22" s="99">
        <f>T22/S22*100</f>
        <v>100</v>
      </c>
      <c r="V22" s="49">
        <v>19</v>
      </c>
      <c r="W22" s="49">
        <v>19</v>
      </c>
      <c r="X22" s="99">
        <f>W22/V22*100</f>
        <v>100</v>
      </c>
    </row>
    <row r="23" spans="1:24" ht="10.5">
      <c r="A23" s="77"/>
      <c r="B23" s="49"/>
      <c r="C23" s="8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99"/>
      <c r="P23" s="49"/>
      <c r="Q23" s="49"/>
      <c r="R23" s="99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270</v>
      </c>
      <c r="C24" s="83" t="s">
        <v>185</v>
      </c>
      <c r="D24" s="49">
        <f t="shared" si="0"/>
        <v>55</v>
      </c>
      <c r="E24" s="49">
        <f t="shared" si="1"/>
        <v>55</v>
      </c>
      <c r="F24" s="99">
        <f>E24/D24*100</f>
        <v>100</v>
      </c>
      <c r="G24" s="49">
        <v>12</v>
      </c>
      <c r="H24" s="49">
        <v>12</v>
      </c>
      <c r="I24" s="99">
        <f>H24/G24*100</f>
        <v>100</v>
      </c>
      <c r="J24" s="49">
        <v>1</v>
      </c>
      <c r="K24" s="49">
        <v>1</v>
      </c>
      <c r="L24" s="99"/>
      <c r="M24" s="49">
        <v>10</v>
      </c>
      <c r="N24" s="49">
        <v>10</v>
      </c>
      <c r="O24" s="99">
        <f>N24/M24*100</f>
        <v>100</v>
      </c>
      <c r="P24" s="49">
        <v>6</v>
      </c>
      <c r="Q24" s="49">
        <v>6</v>
      </c>
      <c r="R24" s="99">
        <f>Q24/P24*100</f>
        <v>100</v>
      </c>
      <c r="S24" s="49">
        <v>14</v>
      </c>
      <c r="T24" s="49">
        <v>14</v>
      </c>
      <c r="U24" s="99">
        <f>T24/S24*100</f>
        <v>100</v>
      </c>
      <c r="V24" s="49">
        <v>12</v>
      </c>
      <c r="W24" s="49">
        <v>12</v>
      </c>
      <c r="X24" s="99">
        <f>W24/V24*100</f>
        <v>100</v>
      </c>
    </row>
    <row r="25" spans="1:24" ht="10.5">
      <c r="A25" s="77"/>
      <c r="B25" s="49" t="s">
        <v>271</v>
      </c>
      <c r="C25" s="83" t="s">
        <v>186</v>
      </c>
      <c r="D25" s="49">
        <f t="shared" si="0"/>
        <v>70</v>
      </c>
      <c r="E25" s="49">
        <f t="shared" si="1"/>
        <v>69</v>
      </c>
      <c r="F25" s="99">
        <f>E25/D25*100</f>
        <v>98.57142857142858</v>
      </c>
      <c r="G25" s="49">
        <v>12</v>
      </c>
      <c r="H25" s="49">
        <v>12</v>
      </c>
      <c r="I25" s="99">
        <f>H25/G25*100</f>
        <v>100</v>
      </c>
      <c r="J25" s="49">
        <v>2</v>
      </c>
      <c r="K25" s="49">
        <v>2</v>
      </c>
      <c r="L25" s="99">
        <f>K25/J25*100</f>
        <v>100</v>
      </c>
      <c r="M25" s="49">
        <v>14</v>
      </c>
      <c r="N25" s="49">
        <v>14</v>
      </c>
      <c r="O25" s="99">
        <f>N25/M25*100</f>
        <v>100</v>
      </c>
      <c r="P25" s="49">
        <v>17</v>
      </c>
      <c r="Q25" s="49">
        <v>16</v>
      </c>
      <c r="R25" s="99">
        <f>Q25/P25*100</f>
        <v>94.11764705882352</v>
      </c>
      <c r="S25" s="49">
        <v>13</v>
      </c>
      <c r="T25" s="49">
        <v>13</v>
      </c>
      <c r="U25" s="99">
        <f>T25/S25*100</f>
        <v>100</v>
      </c>
      <c r="V25" s="49">
        <v>12</v>
      </c>
      <c r="W25" s="49">
        <v>12</v>
      </c>
      <c r="X25" s="99">
        <f>W25/V25*100</f>
        <v>100</v>
      </c>
    </row>
    <row r="26" spans="1:24" ht="10.5">
      <c r="A26" s="77"/>
      <c r="B26" s="49" t="s">
        <v>272</v>
      </c>
      <c r="C26" s="83" t="s">
        <v>187</v>
      </c>
      <c r="D26" s="49">
        <f t="shared" si="0"/>
        <v>139</v>
      </c>
      <c r="E26" s="49">
        <f t="shared" si="1"/>
        <v>138</v>
      </c>
      <c r="F26" s="99">
        <f>E26/D26*100</f>
        <v>99.28057553956835</v>
      </c>
      <c r="G26" s="49">
        <v>25</v>
      </c>
      <c r="H26" s="49">
        <v>25</v>
      </c>
      <c r="I26" s="99">
        <f>H26/G26*100</f>
        <v>100</v>
      </c>
      <c r="J26" s="49">
        <v>4</v>
      </c>
      <c r="K26" s="49">
        <v>4</v>
      </c>
      <c r="L26" s="99">
        <f>K26/J26*100</f>
        <v>100</v>
      </c>
      <c r="M26" s="49">
        <v>30</v>
      </c>
      <c r="N26" s="49">
        <v>30</v>
      </c>
      <c r="O26" s="99">
        <f>N26/M26*100</f>
        <v>100</v>
      </c>
      <c r="P26" s="49">
        <v>34</v>
      </c>
      <c r="Q26" s="49">
        <v>33</v>
      </c>
      <c r="R26" s="99">
        <f>Q26/P26*100</f>
        <v>97.05882352941177</v>
      </c>
      <c r="S26" s="49">
        <v>21</v>
      </c>
      <c r="T26" s="49">
        <v>21</v>
      </c>
      <c r="U26" s="99">
        <f>T26/S26*100</f>
        <v>100</v>
      </c>
      <c r="V26" s="49">
        <v>25</v>
      </c>
      <c r="W26" s="49">
        <v>25</v>
      </c>
      <c r="X26" s="99">
        <f>W26/V26*100</f>
        <v>100</v>
      </c>
    </row>
    <row r="27" spans="1:24" ht="10.5">
      <c r="A27" s="77"/>
      <c r="B27" s="49" t="s">
        <v>273</v>
      </c>
      <c r="C27" s="83" t="s">
        <v>188</v>
      </c>
      <c r="D27" s="49">
        <f t="shared" si="0"/>
        <v>70</v>
      </c>
      <c r="E27" s="49">
        <f t="shared" si="1"/>
        <v>68</v>
      </c>
      <c r="F27" s="99">
        <f>E27/D27*100</f>
        <v>97.14285714285714</v>
      </c>
      <c r="G27" s="49">
        <v>14</v>
      </c>
      <c r="H27" s="49">
        <v>14</v>
      </c>
      <c r="I27" s="99">
        <f>H27/G27*100</f>
        <v>100</v>
      </c>
      <c r="J27" s="49">
        <v>6</v>
      </c>
      <c r="K27" s="49">
        <v>6</v>
      </c>
      <c r="L27" s="99">
        <f>K27/J27*100</f>
        <v>100</v>
      </c>
      <c r="M27" s="49">
        <v>11</v>
      </c>
      <c r="N27" s="49">
        <v>11</v>
      </c>
      <c r="O27" s="99">
        <f>N27/M27*100</f>
        <v>100</v>
      </c>
      <c r="P27" s="49">
        <v>12</v>
      </c>
      <c r="Q27" s="49">
        <v>10</v>
      </c>
      <c r="R27" s="99">
        <f>Q27/P27*100</f>
        <v>83.33333333333334</v>
      </c>
      <c r="S27" s="49">
        <v>13</v>
      </c>
      <c r="T27" s="49">
        <v>13</v>
      </c>
      <c r="U27" s="99">
        <f>T27/S27*100</f>
        <v>100</v>
      </c>
      <c r="V27" s="49">
        <v>14</v>
      </c>
      <c r="W27" s="49">
        <v>14</v>
      </c>
      <c r="X27" s="99">
        <f>W27/V27*100</f>
        <v>100</v>
      </c>
    </row>
    <row r="28" spans="1:24" ht="10.5">
      <c r="A28" s="77"/>
      <c r="B28" s="49"/>
      <c r="C28" s="8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99"/>
      <c r="P28" s="49"/>
      <c r="Q28" s="49"/>
      <c r="R28" s="99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274</v>
      </c>
      <c r="C29" s="83" t="s">
        <v>189</v>
      </c>
      <c r="D29" s="49">
        <f t="shared" si="0"/>
        <v>26</v>
      </c>
      <c r="E29" s="49">
        <f t="shared" si="1"/>
        <v>25</v>
      </c>
      <c r="F29" s="99">
        <f>E29/D29*100</f>
        <v>96.15384615384616</v>
      </c>
      <c r="G29" s="49">
        <v>3</v>
      </c>
      <c r="H29" s="49">
        <v>3</v>
      </c>
      <c r="I29" s="99">
        <f>H29/G29*100</f>
        <v>100</v>
      </c>
      <c r="J29" s="49">
        <v>2</v>
      </c>
      <c r="K29" s="49">
        <v>2</v>
      </c>
      <c r="L29" s="99"/>
      <c r="M29" s="49">
        <v>6</v>
      </c>
      <c r="N29" s="49">
        <v>6</v>
      </c>
      <c r="O29" s="99">
        <f>N29/M29*100</f>
        <v>100</v>
      </c>
      <c r="P29" s="49">
        <v>8</v>
      </c>
      <c r="Q29" s="49">
        <v>7</v>
      </c>
      <c r="R29" s="99">
        <f>Q29/P29*100</f>
        <v>87.5</v>
      </c>
      <c r="S29" s="49">
        <v>4</v>
      </c>
      <c r="T29" s="49">
        <v>4</v>
      </c>
      <c r="U29" s="99">
        <f>T29/S29*100</f>
        <v>100</v>
      </c>
      <c r="V29" s="49">
        <v>3</v>
      </c>
      <c r="W29" s="49">
        <v>3</v>
      </c>
      <c r="X29" s="99">
        <f>W29/V29*100</f>
        <v>100</v>
      </c>
    </row>
    <row r="30" spans="1:24" ht="10.5">
      <c r="A30" s="77"/>
      <c r="B30" s="49" t="s">
        <v>80</v>
      </c>
      <c r="C30" s="83" t="s">
        <v>81</v>
      </c>
      <c r="D30" s="49">
        <f t="shared" si="0"/>
        <v>729</v>
      </c>
      <c r="E30" s="49">
        <f t="shared" si="1"/>
        <v>686</v>
      </c>
      <c r="F30" s="99">
        <f>E30/D30*100</f>
        <v>94.10150891632372</v>
      </c>
      <c r="G30" s="49">
        <v>98</v>
      </c>
      <c r="H30" s="49">
        <v>93</v>
      </c>
      <c r="I30" s="99">
        <f>H30/G30*100</f>
        <v>94.89795918367348</v>
      </c>
      <c r="J30" s="49">
        <v>240</v>
      </c>
      <c r="K30" s="49">
        <v>238</v>
      </c>
      <c r="L30" s="99">
        <f>K30/J30*100</f>
        <v>99.16666666666667</v>
      </c>
      <c r="M30" s="49">
        <v>120</v>
      </c>
      <c r="N30" s="49">
        <v>102</v>
      </c>
      <c r="O30" s="99">
        <f>N30/M30*100</f>
        <v>85</v>
      </c>
      <c r="P30" s="49">
        <v>76</v>
      </c>
      <c r="Q30" s="49">
        <v>65</v>
      </c>
      <c r="R30" s="99">
        <f>Q30/P30*100</f>
        <v>85.52631578947368</v>
      </c>
      <c r="S30" s="49">
        <v>97</v>
      </c>
      <c r="T30" s="49">
        <v>95</v>
      </c>
      <c r="U30" s="99">
        <f>T30/S30*100</f>
        <v>97.9381443298969</v>
      </c>
      <c r="V30" s="49">
        <v>98</v>
      </c>
      <c r="W30" s="49">
        <v>93</v>
      </c>
      <c r="X30" s="99">
        <f>W30/V30*100</f>
        <v>94.89795918367348</v>
      </c>
    </row>
    <row r="31" spans="1:24" ht="10.5">
      <c r="A31" s="77"/>
      <c r="B31" s="49" t="s">
        <v>276</v>
      </c>
      <c r="C31" s="83" t="s">
        <v>191</v>
      </c>
      <c r="D31" s="49">
        <f t="shared" si="0"/>
        <v>51</v>
      </c>
      <c r="E31" s="49">
        <f t="shared" si="1"/>
        <v>51</v>
      </c>
      <c r="F31" s="99">
        <f>E31/D31*100</f>
        <v>100</v>
      </c>
      <c r="G31" s="49">
        <v>10</v>
      </c>
      <c r="H31" s="49">
        <v>10</v>
      </c>
      <c r="I31" s="99">
        <f>H31/G31*100</f>
        <v>100</v>
      </c>
      <c r="J31" s="49">
        <v>1</v>
      </c>
      <c r="K31" s="49">
        <v>1</v>
      </c>
      <c r="L31" s="99">
        <f>K31/J31*100</f>
        <v>100</v>
      </c>
      <c r="M31" s="49">
        <v>8</v>
      </c>
      <c r="N31" s="49">
        <v>8</v>
      </c>
      <c r="O31" s="99">
        <f>N31/M31*100</f>
        <v>100</v>
      </c>
      <c r="P31" s="49">
        <v>12</v>
      </c>
      <c r="Q31" s="49">
        <v>12</v>
      </c>
      <c r="R31" s="99">
        <f>Q31/P31*100</f>
        <v>100</v>
      </c>
      <c r="S31" s="49">
        <v>10</v>
      </c>
      <c r="T31" s="49">
        <v>10</v>
      </c>
      <c r="U31" s="99">
        <f>T31/S31*100</f>
        <v>100</v>
      </c>
      <c r="V31" s="49">
        <v>10</v>
      </c>
      <c r="W31" s="49">
        <v>10</v>
      </c>
      <c r="X31" s="99">
        <f>W31/V31*100</f>
        <v>100</v>
      </c>
    </row>
    <row r="32" spans="1:47" ht="10.5">
      <c r="A32" s="77"/>
      <c r="B32" s="84" t="s">
        <v>151</v>
      </c>
      <c r="C32" s="125" t="s">
        <v>69</v>
      </c>
      <c r="D32" s="84">
        <f>SUM(D9:D31)</f>
        <v>2245</v>
      </c>
      <c r="E32" s="84">
        <f>SUM(E9:E31)</f>
        <v>2187</v>
      </c>
      <c r="F32" s="149">
        <f>E32/D32*100</f>
        <v>97.41648106904232</v>
      </c>
      <c r="G32" s="84">
        <f>SUM(G9:G31)</f>
        <v>395</v>
      </c>
      <c r="H32" s="84">
        <f>SUM(H9:H31)</f>
        <v>388</v>
      </c>
      <c r="I32" s="191">
        <f>H32/G32*100</f>
        <v>98.22784810126582</v>
      </c>
      <c r="J32" s="84">
        <f>SUM(J9:J31)</f>
        <v>352</v>
      </c>
      <c r="K32" s="84">
        <f>SUM(K9:K31)</f>
        <v>348</v>
      </c>
      <c r="L32" s="149">
        <f>K32/J32*100</f>
        <v>98.86363636363636</v>
      </c>
      <c r="M32" s="84">
        <f>SUM(M9:M31)</f>
        <v>390</v>
      </c>
      <c r="N32" s="84">
        <f>SUM(N9:N31)</f>
        <v>371</v>
      </c>
      <c r="O32" s="149">
        <f>N32/M32*100</f>
        <v>95.12820512820512</v>
      </c>
      <c r="P32" s="84">
        <f>SUM(P9:P31)</f>
        <v>348</v>
      </c>
      <c r="Q32" s="84">
        <f>SUM(Q9:Q31)</f>
        <v>329</v>
      </c>
      <c r="R32" s="191">
        <f>Q32/P32*100</f>
        <v>94.54022988505747</v>
      </c>
      <c r="S32" s="84">
        <f>SUM(S9:S31)</f>
        <v>365</v>
      </c>
      <c r="T32" s="84">
        <f>SUM(T9:T31)</f>
        <v>363</v>
      </c>
      <c r="U32" s="149">
        <f>T32/S32*100</f>
        <v>99.45205479452055</v>
      </c>
      <c r="V32" s="84">
        <f>SUM(V9:V31)</f>
        <v>395</v>
      </c>
      <c r="W32" s="84">
        <f>SUM(W9:W31)</f>
        <v>388</v>
      </c>
      <c r="X32" s="149">
        <f>W32/V32*100</f>
        <v>98.22784810126582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N60" sqref="N59:N60"/>
    </sheetView>
  </sheetViews>
  <sheetFormatPr defaultColWidth="9.00390625" defaultRowHeight="12.75"/>
  <cols>
    <col min="1" max="1" width="1.25" style="271" customWidth="1"/>
    <col min="2" max="2" width="4.875" style="271" customWidth="1"/>
    <col min="3" max="3" width="6.00390625" style="271" customWidth="1"/>
    <col min="4" max="5" width="6.25390625" style="271" customWidth="1"/>
    <col min="6" max="6" width="6.875" style="271" customWidth="1"/>
    <col min="7" max="7" width="6.25390625" style="271" customWidth="1"/>
    <col min="8" max="8" width="6.375" style="271" customWidth="1"/>
    <col min="9" max="9" width="6.125" style="271" customWidth="1"/>
    <col min="10" max="10" width="6.25390625" style="271" customWidth="1"/>
    <col min="11" max="11" width="6.125" style="271" customWidth="1"/>
    <col min="12" max="12" width="4.875" style="271" customWidth="1"/>
    <col min="13" max="13" width="4.375" style="271" customWidth="1"/>
    <col min="14" max="14" width="5.00390625" style="271" customWidth="1"/>
    <col min="15" max="16" width="5.125" style="271" customWidth="1"/>
    <col min="17" max="17" width="5.00390625" style="271" customWidth="1"/>
    <col min="18" max="18" width="4.75390625" style="271" customWidth="1"/>
    <col min="19" max="19" width="4.00390625" style="271" customWidth="1"/>
    <col min="20" max="22" width="5.00390625" style="271" customWidth="1"/>
    <col min="23" max="23" width="5.125" style="271" customWidth="1"/>
    <col min="24" max="24" width="4.25390625" style="271" customWidth="1"/>
    <col min="25" max="25" width="6.875" style="271" customWidth="1"/>
    <col min="26" max="26" width="6.25390625" style="271" customWidth="1"/>
    <col min="27" max="28" width="10.00390625" style="271" customWidth="1"/>
    <col min="29" max="29" width="10.375" style="271" customWidth="1"/>
    <col min="30" max="30" width="9.875" style="271" customWidth="1"/>
    <col min="31" max="34" width="9.125" style="271" customWidth="1"/>
    <col min="35" max="35" width="12.375" style="271" bestFit="1" customWidth="1"/>
    <col min="36" max="36" width="7.375" style="271" customWidth="1"/>
    <col min="37" max="37" width="10.375" style="271" customWidth="1"/>
    <col min="38" max="38" width="17.375" style="271" bestFit="1" customWidth="1"/>
    <col min="39" max="39" width="10.375" style="271" customWidth="1"/>
    <col min="40" max="40" width="11.125" style="271" customWidth="1"/>
    <col min="41" max="41" width="9.125" style="271" customWidth="1"/>
    <col min="42" max="42" width="13.00390625" style="271" customWidth="1"/>
    <col min="43" max="16384" width="9.125" style="271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12" t="s">
        <v>684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56"/>
      <c r="AB1" s="256"/>
    </row>
    <row r="2" spans="1:28" ht="12">
      <c r="A2" s="77"/>
      <c r="B2" s="77"/>
      <c r="C2" s="77"/>
      <c r="D2" s="77"/>
      <c r="E2" s="77"/>
      <c r="F2" s="77"/>
      <c r="G2" s="77"/>
      <c r="H2" s="294"/>
      <c r="I2" s="77"/>
      <c r="J2" s="116" t="s">
        <v>685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56"/>
      <c r="AB2" s="256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56"/>
      <c r="AB3" s="256"/>
    </row>
    <row r="4" spans="1:28" ht="12.75" customHeight="1">
      <c r="A4" s="77"/>
      <c r="B4" s="77"/>
      <c r="C4" s="29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56"/>
      <c r="AB4" s="256"/>
    </row>
    <row r="5" spans="1:27" s="257" customFormat="1" ht="20.25" customHeight="1">
      <c r="A5" s="52"/>
      <c r="B5" s="388" t="s">
        <v>231</v>
      </c>
      <c r="C5" s="430" t="s">
        <v>618</v>
      </c>
      <c r="D5" s="423" t="s">
        <v>705</v>
      </c>
      <c r="E5" s="416"/>
      <c r="F5" s="412" t="s">
        <v>706</v>
      </c>
      <c r="G5" s="413"/>
      <c r="H5" s="413"/>
      <c r="I5" s="415"/>
      <c r="J5" s="412" t="s">
        <v>707</v>
      </c>
      <c r="K5" s="415"/>
      <c r="L5" s="412" t="s">
        <v>708</v>
      </c>
      <c r="M5" s="428"/>
      <c r="N5" s="428"/>
      <c r="O5" s="428"/>
      <c r="P5" s="429"/>
      <c r="Q5" s="412" t="s">
        <v>709</v>
      </c>
      <c r="R5" s="413"/>
      <c r="S5" s="413"/>
      <c r="T5" s="413"/>
      <c r="U5" s="415"/>
      <c r="V5" s="412" t="s">
        <v>710</v>
      </c>
      <c r="W5" s="413"/>
      <c r="X5" s="413"/>
      <c r="Y5" s="414"/>
      <c r="Z5" s="414"/>
      <c r="AA5" s="260"/>
    </row>
    <row r="6" spans="1:27" s="257" customFormat="1" ht="51" customHeight="1">
      <c r="A6" s="52"/>
      <c r="B6" s="427"/>
      <c r="C6" s="431"/>
      <c r="D6" s="426"/>
      <c r="E6" s="404"/>
      <c r="F6" s="423" t="s">
        <v>711</v>
      </c>
      <c r="G6" s="416"/>
      <c r="H6" s="424" t="s">
        <v>712</v>
      </c>
      <c r="I6" s="421"/>
      <c r="J6" s="424" t="s">
        <v>713</v>
      </c>
      <c r="K6" s="425"/>
      <c r="L6" s="417">
        <v>2012</v>
      </c>
      <c r="M6" s="417">
        <v>2013</v>
      </c>
      <c r="N6" s="417">
        <v>2014</v>
      </c>
      <c r="O6" s="420" t="s">
        <v>808</v>
      </c>
      <c r="P6" s="421"/>
      <c r="Q6" s="417">
        <v>2012</v>
      </c>
      <c r="R6" s="417">
        <v>2013</v>
      </c>
      <c r="S6" s="417">
        <v>2014</v>
      </c>
      <c r="T6" s="420" t="s">
        <v>808</v>
      </c>
      <c r="U6" s="421"/>
      <c r="V6" s="417">
        <v>2012</v>
      </c>
      <c r="W6" s="417">
        <v>2013</v>
      </c>
      <c r="X6" s="417">
        <v>2014</v>
      </c>
      <c r="Y6" s="420" t="s">
        <v>808</v>
      </c>
      <c r="Z6" s="421"/>
      <c r="AA6" s="260"/>
    </row>
    <row r="7" spans="1:28" s="257" customFormat="1" ht="12" customHeight="1">
      <c r="A7" s="52"/>
      <c r="B7" s="389"/>
      <c r="C7" s="432"/>
      <c r="D7" s="289" t="s">
        <v>804</v>
      </c>
      <c r="E7" s="289" t="s">
        <v>807</v>
      </c>
      <c r="F7" s="289" t="s">
        <v>804</v>
      </c>
      <c r="G7" s="289" t="s">
        <v>807</v>
      </c>
      <c r="H7" s="289" t="s">
        <v>804</v>
      </c>
      <c r="I7" s="289" t="s">
        <v>807</v>
      </c>
      <c r="J7" s="289" t="s">
        <v>804</v>
      </c>
      <c r="K7" s="289" t="s">
        <v>807</v>
      </c>
      <c r="L7" s="419"/>
      <c r="M7" s="419"/>
      <c r="N7" s="419"/>
      <c r="O7" s="289">
        <v>2014</v>
      </c>
      <c r="P7" s="289">
        <v>2015</v>
      </c>
      <c r="Q7" s="419"/>
      <c r="R7" s="419"/>
      <c r="S7" s="419"/>
      <c r="T7" s="289">
        <v>2014</v>
      </c>
      <c r="U7" s="289">
        <v>2015</v>
      </c>
      <c r="V7" s="419"/>
      <c r="W7" s="419"/>
      <c r="X7" s="419"/>
      <c r="Y7" s="289">
        <v>2014</v>
      </c>
      <c r="Z7" s="289">
        <v>2015</v>
      </c>
      <c r="AA7" s="260"/>
      <c r="AB7" s="260"/>
    </row>
    <row r="8" spans="1:28" s="257" customFormat="1" ht="9.75" customHeight="1">
      <c r="A8" s="49"/>
      <c r="B8" s="49" t="s">
        <v>491</v>
      </c>
      <c r="C8" s="83" t="s">
        <v>426</v>
      </c>
      <c r="D8" s="117">
        <v>3</v>
      </c>
      <c r="E8" s="117">
        <v>7</v>
      </c>
      <c r="F8" s="117">
        <v>3</v>
      </c>
      <c r="G8" s="117">
        <v>7</v>
      </c>
      <c r="H8" s="118"/>
      <c r="I8" s="118"/>
      <c r="J8" s="52"/>
      <c r="K8" s="52"/>
      <c r="L8" s="49">
        <v>34</v>
      </c>
      <c r="M8" s="49">
        <v>34</v>
      </c>
      <c r="N8" s="49">
        <v>38</v>
      </c>
      <c r="O8" s="49">
        <v>4</v>
      </c>
      <c r="P8" s="49">
        <v>5</v>
      </c>
      <c r="Q8" s="49"/>
      <c r="R8" s="49"/>
      <c r="S8" s="49">
        <v>2</v>
      </c>
      <c r="T8" s="49"/>
      <c r="U8" s="49"/>
      <c r="V8" s="308">
        <v>0</v>
      </c>
      <c r="W8" s="93">
        <v>0</v>
      </c>
      <c r="X8" s="93">
        <v>133</v>
      </c>
      <c r="Y8" s="93">
        <f aca="true" t="shared" si="0" ref="Y8:Y27">T8/F8*1000</f>
        <v>0</v>
      </c>
      <c r="Z8" s="93">
        <f>U8/G8*1000</f>
        <v>0</v>
      </c>
      <c r="AA8" s="260"/>
      <c r="AB8" s="260"/>
    </row>
    <row r="9" spans="1:28" s="257" customFormat="1" ht="9.75" customHeight="1">
      <c r="A9" s="49"/>
      <c r="B9" s="49" t="s">
        <v>492</v>
      </c>
      <c r="C9" s="83" t="s">
        <v>174</v>
      </c>
      <c r="D9" s="117">
        <v>3</v>
      </c>
      <c r="E9" s="117">
        <v>3</v>
      </c>
      <c r="F9" s="117">
        <v>3</v>
      </c>
      <c r="G9" s="117">
        <v>3</v>
      </c>
      <c r="H9" s="118"/>
      <c r="I9" s="118"/>
      <c r="J9" s="52"/>
      <c r="K9" s="52"/>
      <c r="L9" s="49">
        <v>22</v>
      </c>
      <c r="M9" s="49">
        <v>23</v>
      </c>
      <c r="N9" s="49">
        <v>24</v>
      </c>
      <c r="O9" s="49">
        <v>5</v>
      </c>
      <c r="P9" s="49">
        <v>3</v>
      </c>
      <c r="Q9" s="49"/>
      <c r="R9" s="49">
        <v>1</v>
      </c>
      <c r="S9" s="49"/>
      <c r="T9" s="49"/>
      <c r="U9" s="49"/>
      <c r="V9" s="260"/>
      <c r="W9" s="93">
        <v>53</v>
      </c>
      <c r="X9" s="93">
        <v>0</v>
      </c>
      <c r="Y9" s="93">
        <f>T9/F9*1000</f>
        <v>0</v>
      </c>
      <c r="Z9" s="93">
        <f>U9/G9*1000</f>
        <v>0</v>
      </c>
      <c r="AA9" s="260"/>
      <c r="AB9" s="260"/>
    </row>
    <row r="10" spans="1:28" s="257" customFormat="1" ht="9.75" customHeight="1">
      <c r="A10" s="49"/>
      <c r="B10" s="49" t="s">
        <v>493</v>
      </c>
      <c r="C10" s="83" t="s">
        <v>175</v>
      </c>
      <c r="D10" s="117">
        <v>4</v>
      </c>
      <c r="E10" s="117">
        <v>4</v>
      </c>
      <c r="F10" s="117">
        <v>4</v>
      </c>
      <c r="G10" s="117">
        <v>4</v>
      </c>
      <c r="H10" s="118"/>
      <c r="I10" s="118"/>
      <c r="J10" s="52"/>
      <c r="K10" s="52"/>
      <c r="L10" s="49">
        <v>23</v>
      </c>
      <c r="M10" s="49">
        <v>19</v>
      </c>
      <c r="N10" s="49">
        <v>15</v>
      </c>
      <c r="O10" s="49">
        <v>2</v>
      </c>
      <c r="P10" s="49">
        <v>5</v>
      </c>
      <c r="Q10" s="49"/>
      <c r="R10" s="49">
        <v>1</v>
      </c>
      <c r="S10" s="49"/>
      <c r="T10" s="49"/>
      <c r="U10" s="49">
        <v>2</v>
      </c>
      <c r="V10" s="260">
        <v>0</v>
      </c>
      <c r="W10" s="93">
        <v>23</v>
      </c>
      <c r="X10" s="93">
        <v>0</v>
      </c>
      <c r="Y10" s="93">
        <f>T10/F10*1000</f>
        <v>0</v>
      </c>
      <c r="Z10" s="93">
        <f>U10/G10*1000</f>
        <v>500</v>
      </c>
      <c r="AA10" s="260"/>
      <c r="AB10" s="260"/>
    </row>
    <row r="11" spans="1:28" s="257" customFormat="1" ht="9.75" customHeight="1">
      <c r="A11" s="49"/>
      <c r="B11" s="49" t="s">
        <v>494</v>
      </c>
      <c r="C11" s="83" t="s">
        <v>176</v>
      </c>
      <c r="D11" s="117">
        <v>17</v>
      </c>
      <c r="E11" s="117">
        <v>20</v>
      </c>
      <c r="F11" s="117">
        <v>17</v>
      </c>
      <c r="G11" s="117">
        <v>20</v>
      </c>
      <c r="H11" s="118"/>
      <c r="I11" s="118"/>
      <c r="J11" s="52"/>
      <c r="K11" s="52"/>
      <c r="L11" s="49">
        <v>36</v>
      </c>
      <c r="M11" s="49">
        <v>18</v>
      </c>
      <c r="N11" s="49">
        <v>34</v>
      </c>
      <c r="O11" s="49">
        <v>12</v>
      </c>
      <c r="P11" s="49">
        <v>3</v>
      </c>
      <c r="Q11" s="49">
        <v>2</v>
      </c>
      <c r="R11" s="49">
        <v>1</v>
      </c>
      <c r="S11" s="49"/>
      <c r="T11" s="49"/>
      <c r="U11" s="49"/>
      <c r="V11" s="309">
        <v>41.666666666666664</v>
      </c>
      <c r="W11" s="93">
        <v>15</v>
      </c>
      <c r="X11" s="93">
        <v>0</v>
      </c>
      <c r="Y11" s="93">
        <f t="shared" si="0"/>
        <v>0</v>
      </c>
      <c r="Z11" s="93">
        <f aca="true" t="shared" si="1" ref="Z11:Z24">U11/G11*1000</f>
        <v>0</v>
      </c>
      <c r="AA11" s="260"/>
      <c r="AB11" s="260"/>
    </row>
    <row r="12" spans="1:28" s="257" customFormat="1" ht="9.75" customHeight="1">
      <c r="A12" s="49"/>
      <c r="B12" s="49" t="s">
        <v>495</v>
      </c>
      <c r="C12" s="83" t="s">
        <v>177</v>
      </c>
      <c r="D12" s="117">
        <v>8</v>
      </c>
      <c r="E12" s="117">
        <v>5</v>
      </c>
      <c r="F12" s="117">
        <v>8</v>
      </c>
      <c r="G12" s="117">
        <v>5</v>
      </c>
      <c r="H12" s="118"/>
      <c r="I12" s="118"/>
      <c r="J12" s="52"/>
      <c r="K12" s="52"/>
      <c r="L12" s="49">
        <v>31</v>
      </c>
      <c r="M12" s="49">
        <v>22</v>
      </c>
      <c r="N12" s="49">
        <v>21</v>
      </c>
      <c r="O12" s="49">
        <v>4</v>
      </c>
      <c r="P12" s="49">
        <v>3</v>
      </c>
      <c r="Q12" s="49">
        <v>1</v>
      </c>
      <c r="R12" s="49"/>
      <c r="S12" s="49"/>
      <c r="T12" s="49"/>
      <c r="U12" s="49"/>
      <c r="V12" s="309">
        <v>22.22222222222222</v>
      </c>
      <c r="W12" s="93">
        <v>0</v>
      </c>
      <c r="X12" s="93">
        <v>0</v>
      </c>
      <c r="Y12" s="93">
        <f t="shared" si="0"/>
        <v>0</v>
      </c>
      <c r="Z12" s="93">
        <f t="shared" si="1"/>
        <v>0</v>
      </c>
      <c r="AA12" s="260"/>
      <c r="AB12" s="260"/>
    </row>
    <row r="13" spans="1:28" s="257" customFormat="1" ht="9.75" customHeight="1">
      <c r="A13" s="49"/>
      <c r="B13" s="49" t="s">
        <v>496</v>
      </c>
      <c r="C13" s="83" t="s">
        <v>178</v>
      </c>
      <c r="D13" s="117">
        <v>3</v>
      </c>
      <c r="E13" s="117">
        <v>17</v>
      </c>
      <c r="F13" s="117">
        <v>3</v>
      </c>
      <c r="G13" s="117">
        <v>17</v>
      </c>
      <c r="H13" s="118"/>
      <c r="I13" s="118"/>
      <c r="J13" s="52"/>
      <c r="K13" s="52"/>
      <c r="L13" s="49">
        <v>27</v>
      </c>
      <c r="M13" s="49">
        <v>33</v>
      </c>
      <c r="N13" s="49">
        <v>26</v>
      </c>
      <c r="O13" s="49">
        <v>3</v>
      </c>
      <c r="P13" s="49">
        <v>7</v>
      </c>
      <c r="Q13" s="49"/>
      <c r="R13" s="49"/>
      <c r="S13" s="49">
        <v>2</v>
      </c>
      <c r="T13" s="49"/>
      <c r="U13" s="49"/>
      <c r="V13" s="309">
        <v>0</v>
      </c>
      <c r="W13" s="93">
        <v>0</v>
      </c>
      <c r="X13" s="93">
        <v>20</v>
      </c>
      <c r="Y13" s="93">
        <f t="shared" si="0"/>
        <v>0</v>
      </c>
      <c r="Z13" s="93">
        <f t="shared" si="1"/>
        <v>0</v>
      </c>
      <c r="AA13" s="260"/>
      <c r="AB13" s="260"/>
    </row>
    <row r="14" spans="1:28" s="257" customFormat="1" ht="9.75" customHeight="1">
      <c r="A14" s="49"/>
      <c r="B14" s="49" t="s">
        <v>267</v>
      </c>
      <c r="C14" s="83" t="s">
        <v>179</v>
      </c>
      <c r="D14" s="117">
        <v>8</v>
      </c>
      <c r="E14" s="117">
        <v>11</v>
      </c>
      <c r="F14" s="117">
        <v>8</v>
      </c>
      <c r="G14" s="117">
        <v>11</v>
      </c>
      <c r="H14" s="118"/>
      <c r="I14" s="118"/>
      <c r="J14" s="52"/>
      <c r="K14" s="52"/>
      <c r="L14" s="49">
        <v>32</v>
      </c>
      <c r="M14" s="49">
        <v>30</v>
      </c>
      <c r="N14" s="49">
        <v>25</v>
      </c>
      <c r="O14" s="49">
        <v>5</v>
      </c>
      <c r="P14" s="49">
        <v>4</v>
      </c>
      <c r="Q14" s="49">
        <v>4</v>
      </c>
      <c r="R14" s="49">
        <v>2</v>
      </c>
      <c r="S14" s="49">
        <v>1</v>
      </c>
      <c r="T14" s="49">
        <v>1</v>
      </c>
      <c r="U14" s="49"/>
      <c r="V14" s="309">
        <v>61.53846153846154</v>
      </c>
      <c r="W14" s="93">
        <v>38</v>
      </c>
      <c r="X14" s="93">
        <v>19</v>
      </c>
      <c r="Y14" s="93">
        <f t="shared" si="0"/>
        <v>125</v>
      </c>
      <c r="Z14" s="93">
        <f t="shared" si="1"/>
        <v>0</v>
      </c>
      <c r="AA14" s="260"/>
      <c r="AB14" s="260"/>
    </row>
    <row r="15" spans="1:28" s="257" customFormat="1" ht="9.75" customHeight="1">
      <c r="A15" s="49"/>
      <c r="B15" s="49" t="s">
        <v>268</v>
      </c>
      <c r="C15" s="83" t="s">
        <v>180</v>
      </c>
      <c r="D15" s="117">
        <v>5</v>
      </c>
      <c r="E15" s="117">
        <v>6</v>
      </c>
      <c r="F15" s="117">
        <v>5</v>
      </c>
      <c r="G15" s="117">
        <v>6</v>
      </c>
      <c r="H15" s="118"/>
      <c r="I15" s="118"/>
      <c r="J15" s="52"/>
      <c r="K15" s="52"/>
      <c r="L15" s="49">
        <v>22</v>
      </c>
      <c r="M15" s="49">
        <v>15</v>
      </c>
      <c r="N15" s="49">
        <v>17</v>
      </c>
      <c r="O15" s="49">
        <v>5</v>
      </c>
      <c r="P15" s="49">
        <v>3</v>
      </c>
      <c r="Q15" s="49">
        <v>1</v>
      </c>
      <c r="R15" s="49"/>
      <c r="S15" s="49"/>
      <c r="T15" s="49"/>
      <c r="U15" s="49">
        <v>1</v>
      </c>
      <c r="V15" s="309">
        <v>41.666666666666664</v>
      </c>
      <c r="W15" s="93">
        <v>0</v>
      </c>
      <c r="X15" s="93">
        <v>24</v>
      </c>
      <c r="Y15" s="93">
        <f t="shared" si="0"/>
        <v>0</v>
      </c>
      <c r="Z15" s="93">
        <f t="shared" si="1"/>
        <v>166.66666666666666</v>
      </c>
      <c r="AA15" s="260"/>
      <c r="AB15" s="260"/>
    </row>
    <row r="16" spans="1:28" s="257" customFormat="1" ht="9.75" customHeight="1">
      <c r="A16" s="49"/>
      <c r="B16" s="49" t="s">
        <v>260</v>
      </c>
      <c r="C16" s="83" t="s">
        <v>181</v>
      </c>
      <c r="D16" s="117">
        <v>14</v>
      </c>
      <c r="E16" s="117">
        <v>3</v>
      </c>
      <c r="F16" s="117">
        <v>14</v>
      </c>
      <c r="G16" s="117">
        <v>3</v>
      </c>
      <c r="H16" s="118"/>
      <c r="I16" s="118"/>
      <c r="J16" s="52"/>
      <c r="K16" s="52"/>
      <c r="L16" s="49">
        <v>19</v>
      </c>
      <c r="M16" s="49">
        <v>15</v>
      </c>
      <c r="N16" s="49">
        <v>15</v>
      </c>
      <c r="O16" s="49">
        <v>4</v>
      </c>
      <c r="P16" s="49">
        <v>4</v>
      </c>
      <c r="Q16" s="49">
        <v>1</v>
      </c>
      <c r="R16" s="49">
        <v>1</v>
      </c>
      <c r="S16" s="49">
        <v>1</v>
      </c>
      <c r="T16" s="49"/>
      <c r="U16" s="49"/>
      <c r="V16" s="309">
        <v>33.333333333333336</v>
      </c>
      <c r="W16" s="93">
        <v>45</v>
      </c>
      <c r="X16" s="93">
        <v>61</v>
      </c>
      <c r="Y16" s="93">
        <f t="shared" si="0"/>
        <v>0</v>
      </c>
      <c r="Z16" s="93">
        <f t="shared" si="1"/>
        <v>0</v>
      </c>
      <c r="AA16" s="260"/>
      <c r="AB16" s="260"/>
    </row>
    <row r="17" spans="1:28" s="257" customFormat="1" ht="9.75" customHeight="1">
      <c r="A17" s="49"/>
      <c r="B17" s="49" t="s">
        <v>261</v>
      </c>
      <c r="C17" s="83" t="s">
        <v>182</v>
      </c>
      <c r="D17" s="117">
        <v>13</v>
      </c>
      <c r="E17" s="117">
        <v>3</v>
      </c>
      <c r="F17" s="117">
        <v>13</v>
      </c>
      <c r="G17" s="117">
        <v>3</v>
      </c>
      <c r="H17" s="118"/>
      <c r="I17" s="118"/>
      <c r="J17" s="52"/>
      <c r="K17" s="52"/>
      <c r="L17" s="49">
        <v>23</v>
      </c>
      <c r="M17" s="49">
        <v>15</v>
      </c>
      <c r="N17" s="49">
        <v>19</v>
      </c>
      <c r="O17" s="49">
        <v>2</v>
      </c>
      <c r="P17" s="49">
        <v>5</v>
      </c>
      <c r="Q17" s="49"/>
      <c r="R17" s="49">
        <v>1</v>
      </c>
      <c r="S17" s="49">
        <v>3</v>
      </c>
      <c r="T17" s="49"/>
      <c r="U17" s="49"/>
      <c r="V17" s="309">
        <v>0</v>
      </c>
      <c r="W17" s="93">
        <v>26</v>
      </c>
      <c r="X17" s="93">
        <v>65</v>
      </c>
      <c r="Y17" s="93">
        <f t="shared" si="0"/>
        <v>0</v>
      </c>
      <c r="Z17" s="93">
        <f t="shared" si="1"/>
        <v>0</v>
      </c>
      <c r="AA17" s="260"/>
      <c r="AB17" s="260"/>
    </row>
    <row r="18" spans="1:28" s="257" customFormat="1" ht="9.75" customHeight="1">
      <c r="A18" s="49"/>
      <c r="B18" s="49" t="s">
        <v>469</v>
      </c>
      <c r="C18" s="83" t="s">
        <v>183</v>
      </c>
      <c r="D18" s="117">
        <v>3</v>
      </c>
      <c r="E18" s="117">
        <v>9</v>
      </c>
      <c r="F18" s="117">
        <v>3</v>
      </c>
      <c r="G18" s="117">
        <v>10</v>
      </c>
      <c r="H18" s="118"/>
      <c r="I18" s="118"/>
      <c r="J18" s="52"/>
      <c r="K18" s="52"/>
      <c r="L18" s="49">
        <v>14</v>
      </c>
      <c r="M18" s="49">
        <v>15</v>
      </c>
      <c r="N18" s="49">
        <v>13</v>
      </c>
      <c r="O18" s="49">
        <v>3</v>
      </c>
      <c r="P18" s="49">
        <v>3</v>
      </c>
      <c r="Q18" s="49">
        <v>1</v>
      </c>
      <c r="R18" s="49">
        <v>2</v>
      </c>
      <c r="S18" s="49">
        <v>2</v>
      </c>
      <c r="T18" s="49"/>
      <c r="U18" s="49"/>
      <c r="V18" s="309">
        <v>55.55555555555555</v>
      </c>
      <c r="W18" s="93">
        <v>111</v>
      </c>
      <c r="X18" s="93">
        <v>0</v>
      </c>
      <c r="Y18" s="93"/>
      <c r="Z18" s="93">
        <f t="shared" si="1"/>
        <v>0</v>
      </c>
      <c r="AA18" s="260"/>
      <c r="AB18" s="260"/>
    </row>
    <row r="19" spans="1:28" s="257" customFormat="1" ht="9.75" customHeight="1">
      <c r="A19" s="49"/>
      <c r="B19" s="49" t="s">
        <v>269</v>
      </c>
      <c r="C19" s="83" t="s">
        <v>184</v>
      </c>
      <c r="D19" s="117">
        <v>5</v>
      </c>
      <c r="E19" s="117">
        <v>7</v>
      </c>
      <c r="F19" s="117">
        <v>5</v>
      </c>
      <c r="G19" s="117">
        <v>7</v>
      </c>
      <c r="H19" s="118"/>
      <c r="I19" s="118"/>
      <c r="J19" s="52"/>
      <c r="K19" s="52"/>
      <c r="L19" s="49">
        <v>11</v>
      </c>
      <c r="M19" s="49">
        <v>21</v>
      </c>
      <c r="N19" s="49">
        <v>10</v>
      </c>
      <c r="O19" s="49"/>
      <c r="P19" s="49">
        <v>2</v>
      </c>
      <c r="Q19" s="49"/>
      <c r="R19" s="49"/>
      <c r="S19" s="49"/>
      <c r="T19" s="49"/>
      <c r="U19" s="49"/>
      <c r="V19" s="309">
        <v>0</v>
      </c>
      <c r="W19" s="93">
        <v>0</v>
      </c>
      <c r="X19" s="93">
        <v>0</v>
      </c>
      <c r="Y19" s="93"/>
      <c r="Z19" s="93">
        <f t="shared" si="1"/>
        <v>0</v>
      </c>
      <c r="AA19" s="260"/>
      <c r="AB19" s="260"/>
    </row>
    <row r="20" spans="1:28" s="257" customFormat="1" ht="9.75" customHeight="1">
      <c r="A20" s="49"/>
      <c r="B20" s="49" t="s">
        <v>270</v>
      </c>
      <c r="C20" s="83" t="s">
        <v>185</v>
      </c>
      <c r="D20" s="117">
        <v>6</v>
      </c>
      <c r="E20" s="117">
        <v>1</v>
      </c>
      <c r="F20" s="117">
        <v>6</v>
      </c>
      <c r="G20" s="117">
        <v>1</v>
      </c>
      <c r="H20" s="118"/>
      <c r="I20" s="118"/>
      <c r="J20" s="52"/>
      <c r="K20" s="52"/>
      <c r="L20" s="49">
        <v>15</v>
      </c>
      <c r="M20" s="49">
        <v>10</v>
      </c>
      <c r="N20" s="49">
        <v>10</v>
      </c>
      <c r="O20" s="49"/>
      <c r="P20" s="49">
        <v>2</v>
      </c>
      <c r="Q20" s="49"/>
      <c r="R20" s="49"/>
      <c r="S20" s="49"/>
      <c r="T20" s="49"/>
      <c r="U20" s="49"/>
      <c r="V20" s="309">
        <v>0</v>
      </c>
      <c r="W20" s="93">
        <v>0</v>
      </c>
      <c r="X20" s="93">
        <v>0</v>
      </c>
      <c r="Y20" s="93">
        <f t="shared" si="0"/>
        <v>0</v>
      </c>
      <c r="Z20" s="93">
        <v>0</v>
      </c>
      <c r="AA20" s="260"/>
      <c r="AB20" s="260"/>
    </row>
    <row r="21" spans="1:28" s="257" customFormat="1" ht="9.75" customHeight="1">
      <c r="A21" s="49"/>
      <c r="B21" s="49" t="s">
        <v>271</v>
      </c>
      <c r="C21" s="83" t="s">
        <v>186</v>
      </c>
      <c r="D21" s="117">
        <v>8</v>
      </c>
      <c r="E21" s="117">
        <v>2</v>
      </c>
      <c r="F21" s="117">
        <v>8</v>
      </c>
      <c r="G21" s="117">
        <v>2</v>
      </c>
      <c r="H21" s="118"/>
      <c r="I21" s="118"/>
      <c r="J21" s="52"/>
      <c r="K21" s="52"/>
      <c r="L21" s="49">
        <v>20</v>
      </c>
      <c r="M21" s="49">
        <v>22</v>
      </c>
      <c r="N21" s="49">
        <v>24</v>
      </c>
      <c r="O21" s="49">
        <v>6</v>
      </c>
      <c r="P21" s="49">
        <v>3</v>
      </c>
      <c r="Q21" s="49">
        <v>2</v>
      </c>
      <c r="R21" s="49">
        <v>1</v>
      </c>
      <c r="S21" s="49"/>
      <c r="T21" s="49"/>
      <c r="U21" s="49"/>
      <c r="V21" s="309">
        <v>46.51162790697674</v>
      </c>
      <c r="W21" s="93">
        <v>28</v>
      </c>
      <c r="X21" s="93">
        <v>0</v>
      </c>
      <c r="Y21" s="93">
        <f t="shared" si="0"/>
        <v>0</v>
      </c>
      <c r="Z21" s="93">
        <f t="shared" si="1"/>
        <v>0</v>
      </c>
      <c r="AA21" s="260"/>
      <c r="AB21" s="260"/>
    </row>
    <row r="22" spans="1:28" s="257" customFormat="1" ht="9.75" customHeight="1">
      <c r="A22" s="49"/>
      <c r="B22" s="49" t="s">
        <v>272</v>
      </c>
      <c r="C22" s="83" t="s">
        <v>187</v>
      </c>
      <c r="D22" s="117">
        <v>4</v>
      </c>
      <c r="E22" s="117">
        <v>4</v>
      </c>
      <c r="F22" s="117">
        <v>4</v>
      </c>
      <c r="G22" s="117">
        <v>4</v>
      </c>
      <c r="H22" s="118"/>
      <c r="I22" s="118"/>
      <c r="J22" s="52"/>
      <c r="K22" s="52"/>
      <c r="L22" s="49">
        <v>29</v>
      </c>
      <c r="M22" s="49">
        <v>25</v>
      </c>
      <c r="N22" s="49">
        <v>23</v>
      </c>
      <c r="O22" s="49">
        <v>3</v>
      </c>
      <c r="P22" s="49">
        <v>4</v>
      </c>
      <c r="Q22" s="49"/>
      <c r="R22" s="49"/>
      <c r="S22" s="49"/>
      <c r="T22" s="49"/>
      <c r="U22" s="49">
        <v>1</v>
      </c>
      <c r="V22" s="309">
        <v>0</v>
      </c>
      <c r="W22" s="93">
        <v>0</v>
      </c>
      <c r="X22" s="93">
        <v>0</v>
      </c>
      <c r="Y22" s="93">
        <f t="shared" si="0"/>
        <v>0</v>
      </c>
      <c r="Z22" s="93">
        <f t="shared" si="1"/>
        <v>250</v>
      </c>
      <c r="AA22" s="260"/>
      <c r="AB22" s="260"/>
    </row>
    <row r="23" spans="1:28" s="257" customFormat="1" ht="9.75" customHeight="1">
      <c r="A23" s="49"/>
      <c r="B23" s="49" t="s">
        <v>273</v>
      </c>
      <c r="C23" s="83" t="s">
        <v>188</v>
      </c>
      <c r="D23" s="117">
        <v>6</v>
      </c>
      <c r="E23" s="117">
        <v>6</v>
      </c>
      <c r="F23" s="117">
        <v>6</v>
      </c>
      <c r="G23" s="117">
        <v>6</v>
      </c>
      <c r="H23" s="118"/>
      <c r="I23" s="118"/>
      <c r="J23" s="52"/>
      <c r="K23" s="52"/>
      <c r="L23" s="49">
        <v>19</v>
      </c>
      <c r="M23" s="49">
        <v>15</v>
      </c>
      <c r="N23" s="49">
        <v>9</v>
      </c>
      <c r="O23" s="49">
        <v>3</v>
      </c>
      <c r="P23" s="49">
        <v>2</v>
      </c>
      <c r="Q23" s="49"/>
      <c r="R23" s="49"/>
      <c r="S23" s="49"/>
      <c r="T23" s="49"/>
      <c r="U23" s="49"/>
      <c r="V23" s="309">
        <v>0</v>
      </c>
      <c r="W23" s="93">
        <v>0</v>
      </c>
      <c r="X23" s="93">
        <v>0</v>
      </c>
      <c r="Y23" s="93">
        <f t="shared" si="0"/>
        <v>0</v>
      </c>
      <c r="Z23" s="93">
        <f t="shared" si="1"/>
        <v>0</v>
      </c>
      <c r="AA23" s="260"/>
      <c r="AB23" s="260"/>
    </row>
    <row r="24" spans="1:28" s="257" customFormat="1" ht="9.75" customHeight="1">
      <c r="A24" s="49"/>
      <c r="B24" s="49" t="s">
        <v>274</v>
      </c>
      <c r="C24" s="83" t="s">
        <v>189</v>
      </c>
      <c r="D24" s="117">
        <v>2</v>
      </c>
      <c r="E24" s="117">
        <v>2</v>
      </c>
      <c r="F24" s="117">
        <v>2</v>
      </c>
      <c r="G24" s="117">
        <v>2</v>
      </c>
      <c r="H24" s="118"/>
      <c r="I24" s="118"/>
      <c r="J24" s="52"/>
      <c r="K24" s="52"/>
      <c r="L24" s="49">
        <v>12</v>
      </c>
      <c r="M24" s="49">
        <v>8</v>
      </c>
      <c r="N24" s="49">
        <v>11</v>
      </c>
      <c r="O24" s="49">
        <v>1</v>
      </c>
      <c r="P24" s="49">
        <v>4</v>
      </c>
      <c r="Q24" s="49"/>
      <c r="R24" s="49"/>
      <c r="S24" s="49"/>
      <c r="T24" s="49"/>
      <c r="U24" s="49">
        <v>1</v>
      </c>
      <c r="V24" s="309">
        <v>0</v>
      </c>
      <c r="W24" s="93">
        <v>0</v>
      </c>
      <c r="X24" s="93">
        <v>0</v>
      </c>
      <c r="Y24" s="93"/>
      <c r="Z24" s="93">
        <f t="shared" si="1"/>
        <v>500</v>
      </c>
      <c r="AA24" s="260"/>
      <c r="AB24" s="260"/>
    </row>
    <row r="25" spans="1:28" s="257" customFormat="1" ht="9.75" customHeight="1">
      <c r="A25" s="49"/>
      <c r="B25" s="49" t="s">
        <v>275</v>
      </c>
      <c r="C25" s="83" t="s">
        <v>190</v>
      </c>
      <c r="D25" s="117">
        <v>273</v>
      </c>
      <c r="E25" s="117">
        <v>238</v>
      </c>
      <c r="F25" s="117">
        <v>274</v>
      </c>
      <c r="G25" s="117">
        <v>240</v>
      </c>
      <c r="H25" s="118">
        <v>2</v>
      </c>
      <c r="I25" s="118"/>
      <c r="J25" s="52">
        <v>1</v>
      </c>
      <c r="K25" s="52"/>
      <c r="L25" s="49">
        <v>96</v>
      </c>
      <c r="M25" s="49">
        <v>103</v>
      </c>
      <c r="N25" s="49">
        <v>95</v>
      </c>
      <c r="O25" s="49">
        <v>17</v>
      </c>
      <c r="P25" s="49">
        <v>9</v>
      </c>
      <c r="Q25" s="49">
        <v>24</v>
      </c>
      <c r="R25" s="49">
        <v>25</v>
      </c>
      <c r="S25" s="49">
        <v>18</v>
      </c>
      <c r="T25" s="49">
        <v>4</v>
      </c>
      <c r="U25" s="49">
        <v>2</v>
      </c>
      <c r="V25" s="309">
        <v>16.72473867595819</v>
      </c>
      <c r="W25" s="93">
        <v>16</v>
      </c>
      <c r="X25" s="93">
        <v>12</v>
      </c>
      <c r="Y25" s="93">
        <f t="shared" si="0"/>
        <v>14.598540145985401</v>
      </c>
      <c r="Z25" s="93">
        <f>U25/G25*1000</f>
        <v>8.333333333333334</v>
      </c>
      <c r="AA25" s="260"/>
      <c r="AB25" s="260"/>
    </row>
    <row r="26" spans="1:28" s="257" customFormat="1" ht="9.75" customHeight="1">
      <c r="A26" s="49"/>
      <c r="B26" s="49" t="s">
        <v>276</v>
      </c>
      <c r="C26" s="83" t="s">
        <v>191</v>
      </c>
      <c r="D26" s="117">
        <v>2</v>
      </c>
      <c r="E26" s="117">
        <v>1</v>
      </c>
      <c r="F26" s="117">
        <v>2</v>
      </c>
      <c r="G26" s="117">
        <v>1</v>
      </c>
      <c r="H26" s="118"/>
      <c r="I26" s="118"/>
      <c r="J26" s="52"/>
      <c r="K26" s="52"/>
      <c r="L26" s="49">
        <v>16</v>
      </c>
      <c r="M26" s="49">
        <v>20</v>
      </c>
      <c r="N26" s="49">
        <v>20</v>
      </c>
      <c r="O26" s="49">
        <v>6</v>
      </c>
      <c r="P26" s="49"/>
      <c r="Q26" s="49">
        <v>3</v>
      </c>
      <c r="R26" s="49">
        <v>4</v>
      </c>
      <c r="S26" s="49"/>
      <c r="T26" s="49"/>
      <c r="U26" s="49"/>
      <c r="V26" s="309">
        <v>100</v>
      </c>
      <c r="W26" s="93">
        <v>129</v>
      </c>
      <c r="X26" s="93">
        <v>0</v>
      </c>
      <c r="Y26" s="93">
        <f t="shared" si="0"/>
        <v>0</v>
      </c>
      <c r="Z26" s="93">
        <f>U26/G26*1000</f>
        <v>0</v>
      </c>
      <c r="AA26" s="260"/>
      <c r="AB26" s="260"/>
    </row>
    <row r="27" spans="1:28" s="257" customFormat="1" ht="9.75" customHeight="1">
      <c r="A27" s="49"/>
      <c r="B27" s="84" t="s">
        <v>617</v>
      </c>
      <c r="C27" s="125" t="s">
        <v>69</v>
      </c>
      <c r="D27" s="296">
        <f aca="true" t="shared" si="2" ref="D27:T27">SUM(D8:D26)</f>
        <v>387</v>
      </c>
      <c r="E27" s="296">
        <f t="shared" si="2"/>
        <v>349</v>
      </c>
      <c r="F27" s="84">
        <f t="shared" si="2"/>
        <v>388</v>
      </c>
      <c r="G27" s="84">
        <f t="shared" si="2"/>
        <v>352</v>
      </c>
      <c r="H27" s="296">
        <f t="shared" si="2"/>
        <v>2</v>
      </c>
      <c r="I27" s="296">
        <f t="shared" si="2"/>
        <v>0</v>
      </c>
      <c r="J27" s="296">
        <f t="shared" si="2"/>
        <v>1</v>
      </c>
      <c r="K27" s="296">
        <f t="shared" si="2"/>
        <v>0</v>
      </c>
      <c r="L27" s="84">
        <f>SUM(L8:L26)</f>
        <v>501</v>
      </c>
      <c r="M27" s="84">
        <f>SUM(M8:M26)</f>
        <v>463</v>
      </c>
      <c r="N27" s="84">
        <f>SUM(N8:N26)</f>
        <v>449</v>
      </c>
      <c r="O27" s="84">
        <f t="shared" si="2"/>
        <v>85</v>
      </c>
      <c r="P27" s="84">
        <f t="shared" si="2"/>
        <v>71</v>
      </c>
      <c r="Q27" s="84">
        <f>SUM(Q8:Q26)</f>
        <v>39</v>
      </c>
      <c r="R27" s="84">
        <f>SUM(R8:R26)</f>
        <v>39</v>
      </c>
      <c r="S27" s="84">
        <f>SUM(S8:S26)</f>
        <v>29</v>
      </c>
      <c r="T27" s="84">
        <f t="shared" si="2"/>
        <v>5</v>
      </c>
      <c r="U27" s="84">
        <f>SUM(U8:U26)</f>
        <v>7</v>
      </c>
      <c r="V27" s="310">
        <v>19.64735516372796</v>
      </c>
      <c r="W27" s="296">
        <v>18</v>
      </c>
      <c r="X27" s="296">
        <v>13</v>
      </c>
      <c r="Y27" s="296">
        <f t="shared" si="0"/>
        <v>12.886597938144329</v>
      </c>
      <c r="Z27" s="296">
        <f>U27/G27*1000</f>
        <v>19.886363636363637</v>
      </c>
      <c r="AA27" s="260"/>
      <c r="AB27" s="260"/>
    </row>
    <row r="34" ht="8.25">
      <c r="R34" s="272"/>
    </row>
    <row r="36" ht="8.25">
      <c r="N36" s="273"/>
    </row>
    <row r="41" spans="1:42" ht="8.2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</row>
    <row r="42" spans="1:42" ht="8.25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</row>
    <row r="43" spans="1:42" ht="8.2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</row>
    <row r="44" spans="1:42" ht="8.2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</row>
    <row r="45" spans="1:42" ht="8.25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</row>
    <row r="46" spans="1:42" ht="8.25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</row>
    <row r="47" spans="1:42" ht="8.2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</row>
    <row r="48" spans="1:42" ht="8.2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</row>
    <row r="49" spans="1:42" ht="8.2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</row>
    <row r="50" spans="1:42" ht="8.2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</row>
    <row r="51" spans="1:42" ht="8.2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</row>
    <row r="52" spans="1:42" ht="8.2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</row>
    <row r="53" spans="1:42" ht="8.2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</row>
    <row r="54" spans="1:42" ht="8.2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</row>
    <row r="55" spans="1:42" ht="8.25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5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</row>
    <row r="56" spans="1:42" ht="8.2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5"/>
      <c r="S56" s="274"/>
      <c r="T56" s="274"/>
      <c r="U56" s="274"/>
      <c r="V56" s="274"/>
      <c r="W56" s="276"/>
      <c r="X56" s="276"/>
      <c r="Y56" s="276"/>
      <c r="Z56" s="276"/>
      <c r="AA56" s="276"/>
      <c r="AB56" s="276"/>
      <c r="AC56" s="274"/>
      <c r="AD56" s="274"/>
      <c r="AE56" s="274"/>
      <c r="AF56" s="274"/>
      <c r="AG56" s="274"/>
      <c r="AH56" s="274"/>
      <c r="AI56" s="274"/>
      <c r="AJ56" s="459"/>
      <c r="AK56" s="459"/>
      <c r="AL56" s="459"/>
      <c r="AM56" s="459"/>
      <c r="AN56" s="459"/>
      <c r="AO56" s="459"/>
      <c r="AP56" s="459"/>
    </row>
    <row r="57" spans="1:42" ht="8.25">
      <c r="A57" s="274"/>
      <c r="B57" s="274"/>
      <c r="C57" s="274"/>
      <c r="D57" s="459"/>
      <c r="E57" s="459"/>
      <c r="F57" s="459"/>
      <c r="G57" s="459"/>
      <c r="H57" s="459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7"/>
      <c r="W57" s="276"/>
      <c r="X57" s="276"/>
      <c r="Y57" s="276"/>
      <c r="Z57" s="276"/>
      <c r="AA57" s="276"/>
      <c r="AB57" s="276"/>
      <c r="AC57" s="276"/>
      <c r="AD57" s="276"/>
      <c r="AE57" s="274"/>
      <c r="AF57" s="274"/>
      <c r="AG57" s="274"/>
      <c r="AH57" s="277"/>
      <c r="AI57" s="274"/>
      <c r="AJ57" s="274"/>
      <c r="AK57" s="274"/>
      <c r="AL57" s="274"/>
      <c r="AM57" s="274"/>
      <c r="AN57" s="274"/>
      <c r="AO57" s="274"/>
      <c r="AP57" s="274"/>
    </row>
    <row r="58" spans="1:42" ht="8.2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6"/>
      <c r="Z58" s="276"/>
      <c r="AA58" s="276"/>
      <c r="AB58" s="276"/>
      <c r="AC58" s="276"/>
      <c r="AD58" s="276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</row>
    <row r="59" spans="1:42" ht="8.2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8"/>
      <c r="Y59" s="274"/>
      <c r="Z59" s="278"/>
      <c r="AA59" s="274"/>
      <c r="AB59" s="278"/>
      <c r="AC59" s="274"/>
      <c r="AD59" s="278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</row>
    <row r="60" spans="1:42" ht="8.2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9"/>
      <c r="X60" s="279"/>
      <c r="Y60" s="274"/>
      <c r="Z60" s="274"/>
      <c r="AA60" s="279"/>
      <c r="AB60" s="276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</row>
    <row r="61" spans="1:42" ht="8.2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460"/>
      <c r="P61" s="460"/>
      <c r="Q61" s="460"/>
      <c r="R61" s="460"/>
      <c r="S61" s="274"/>
      <c r="T61" s="274"/>
      <c r="U61" s="274"/>
      <c r="V61" s="274"/>
      <c r="W61" s="279"/>
      <c r="X61" s="279"/>
      <c r="Y61" s="274"/>
      <c r="Z61" s="274"/>
      <c r="AA61" s="279"/>
      <c r="AB61" s="276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</row>
    <row r="62" spans="1:42" ht="8.2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460"/>
      <c r="P62" s="460"/>
      <c r="Q62" s="460"/>
      <c r="R62" s="460"/>
      <c r="S62" s="274"/>
      <c r="T62" s="274"/>
      <c r="U62" s="274"/>
      <c r="V62" s="274"/>
      <c r="W62" s="279"/>
      <c r="X62" s="279"/>
      <c r="Y62" s="274"/>
      <c r="Z62" s="274"/>
      <c r="AA62" s="279"/>
      <c r="AB62" s="276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</row>
    <row r="63" spans="1:42" ht="8.2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460"/>
      <c r="Q63" s="460"/>
      <c r="R63" s="460"/>
      <c r="S63" s="274"/>
      <c r="T63" s="274"/>
      <c r="U63" s="274"/>
      <c r="V63" s="274"/>
      <c r="W63" s="279"/>
      <c r="X63" s="279"/>
      <c r="Y63" s="274"/>
      <c r="Z63" s="274"/>
      <c r="AA63" s="279"/>
      <c r="AB63" s="276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</row>
    <row r="64" spans="1:42" ht="8.2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460"/>
      <c r="O64" s="274"/>
      <c r="P64" s="460"/>
      <c r="Q64" s="460"/>
      <c r="R64" s="460"/>
      <c r="S64" s="274"/>
      <c r="T64" s="274"/>
      <c r="U64" s="274"/>
      <c r="V64" s="274"/>
      <c r="W64" s="279"/>
      <c r="X64" s="279"/>
      <c r="Y64" s="274"/>
      <c r="Z64" s="274"/>
      <c r="AA64" s="279"/>
      <c r="AB64" s="276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</row>
    <row r="65" spans="1:42" ht="8.25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460"/>
      <c r="Q65" s="460"/>
      <c r="R65" s="460"/>
      <c r="S65" s="274"/>
      <c r="T65" s="274"/>
      <c r="U65" s="274"/>
      <c r="V65" s="274"/>
      <c r="W65" s="279"/>
      <c r="X65" s="279"/>
      <c r="Y65" s="274"/>
      <c r="Z65" s="274"/>
      <c r="AA65" s="279"/>
      <c r="AB65" s="276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</row>
    <row r="66" spans="1:42" ht="8.2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460"/>
      <c r="Q66" s="460"/>
      <c r="R66" s="460"/>
      <c r="S66" s="274"/>
      <c r="T66" s="274"/>
      <c r="U66" s="274"/>
      <c r="V66" s="274"/>
      <c r="W66" s="279"/>
      <c r="X66" s="279"/>
      <c r="Y66" s="274"/>
      <c r="Z66" s="274"/>
      <c r="AA66" s="279"/>
      <c r="AB66" s="276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</row>
    <row r="67" spans="1:42" ht="8.25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460"/>
      <c r="Q67" s="460"/>
      <c r="R67" s="460"/>
      <c r="S67" s="274"/>
      <c r="T67" s="274"/>
      <c r="U67" s="274"/>
      <c r="V67" s="274"/>
      <c r="W67" s="279"/>
      <c r="X67" s="279"/>
      <c r="Y67" s="274"/>
      <c r="Z67" s="274"/>
      <c r="AA67" s="279"/>
      <c r="AB67" s="276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</row>
    <row r="68" spans="1:42" ht="8.2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460"/>
      <c r="Q68" s="460"/>
      <c r="R68" s="460"/>
      <c r="S68" s="274"/>
      <c r="T68" s="274"/>
      <c r="U68" s="274"/>
      <c r="V68" s="274"/>
      <c r="W68" s="279"/>
      <c r="X68" s="279"/>
      <c r="Y68" s="274"/>
      <c r="Z68" s="274"/>
      <c r="AA68" s="279"/>
      <c r="AB68" s="276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</row>
    <row r="69" spans="1:42" ht="8.2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460"/>
      <c r="Q69" s="460"/>
      <c r="R69" s="460"/>
      <c r="S69" s="274"/>
      <c r="T69" s="274"/>
      <c r="U69" s="274"/>
      <c r="V69" s="274"/>
      <c r="W69" s="279"/>
      <c r="X69" s="279"/>
      <c r="Y69" s="274"/>
      <c r="Z69" s="274"/>
      <c r="AA69" s="279"/>
      <c r="AB69" s="276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</row>
    <row r="70" spans="1:42" ht="8.2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460"/>
      <c r="Q70" s="460"/>
      <c r="R70" s="460"/>
      <c r="S70" s="274"/>
      <c r="T70" s="274"/>
      <c r="U70" s="274"/>
      <c r="V70" s="274"/>
      <c r="W70" s="279"/>
      <c r="X70" s="279"/>
      <c r="Y70" s="274"/>
      <c r="Z70" s="274"/>
      <c r="AA70" s="279"/>
      <c r="AB70" s="276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</row>
    <row r="71" spans="1:42" ht="8.25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460"/>
      <c r="Q71" s="460"/>
      <c r="R71" s="460"/>
      <c r="S71" s="274"/>
      <c r="T71" s="274"/>
      <c r="U71" s="274"/>
      <c r="V71" s="274"/>
      <c r="W71" s="279"/>
      <c r="X71" s="279"/>
      <c r="Y71" s="274"/>
      <c r="Z71" s="274"/>
      <c r="AA71" s="279"/>
      <c r="AB71" s="276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</row>
    <row r="72" spans="1:42" ht="8.25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460"/>
      <c r="Q72" s="460"/>
      <c r="R72" s="460"/>
      <c r="S72" s="274"/>
      <c r="T72" s="274"/>
      <c r="U72" s="274"/>
      <c r="V72" s="274"/>
      <c r="W72" s="279"/>
      <c r="X72" s="279"/>
      <c r="Y72" s="274"/>
      <c r="Z72" s="274"/>
      <c r="AA72" s="279"/>
      <c r="AB72" s="276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</row>
    <row r="73" spans="1:42" ht="8.25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460"/>
      <c r="Q73" s="460"/>
      <c r="R73" s="460"/>
      <c r="S73" s="274"/>
      <c r="T73" s="274"/>
      <c r="U73" s="274"/>
      <c r="V73" s="274"/>
      <c r="W73" s="279"/>
      <c r="X73" s="279"/>
      <c r="Y73" s="274"/>
      <c r="Z73" s="274"/>
      <c r="AA73" s="279"/>
      <c r="AB73" s="276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</row>
    <row r="74" spans="1:42" ht="8.25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460"/>
      <c r="Q74" s="460"/>
      <c r="R74" s="460"/>
      <c r="S74" s="274"/>
      <c r="T74" s="274"/>
      <c r="U74" s="274"/>
      <c r="V74" s="274"/>
      <c r="W74" s="279"/>
      <c r="X74" s="279"/>
      <c r="Y74" s="274"/>
      <c r="Z74" s="274"/>
      <c r="AA74" s="279"/>
      <c r="AB74" s="276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</row>
    <row r="75" spans="1:42" ht="8.25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460"/>
      <c r="Q75" s="460"/>
      <c r="R75" s="460"/>
      <c r="S75" s="274"/>
      <c r="T75" s="274"/>
      <c r="U75" s="274"/>
      <c r="V75" s="274"/>
      <c r="W75" s="279"/>
      <c r="X75" s="279"/>
      <c r="Y75" s="274"/>
      <c r="Z75" s="274"/>
      <c r="AA75" s="279"/>
      <c r="AB75" s="276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</row>
    <row r="76" spans="1:42" ht="8.25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460"/>
      <c r="Q76" s="460"/>
      <c r="R76" s="460"/>
      <c r="S76" s="274"/>
      <c r="T76" s="274"/>
      <c r="U76" s="274"/>
      <c r="V76" s="274"/>
      <c r="W76" s="279"/>
      <c r="X76" s="279"/>
      <c r="Y76" s="274"/>
      <c r="Z76" s="274"/>
      <c r="AA76" s="279"/>
      <c r="AB76" s="276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</row>
    <row r="77" spans="1:42" ht="8.25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460"/>
      <c r="Q77" s="460"/>
      <c r="R77" s="460"/>
      <c r="S77" s="274"/>
      <c r="T77" s="274"/>
      <c r="U77" s="274"/>
      <c r="V77" s="274"/>
      <c r="W77" s="279"/>
      <c r="X77" s="279"/>
      <c r="Y77" s="274"/>
      <c r="Z77" s="274"/>
      <c r="AA77" s="279"/>
      <c r="AB77" s="276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</row>
    <row r="78" spans="1:42" ht="8.25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460"/>
      <c r="Q78" s="460"/>
      <c r="R78" s="460"/>
      <c r="S78" s="274"/>
      <c r="T78" s="274"/>
      <c r="U78" s="274"/>
      <c r="V78" s="274"/>
      <c r="W78" s="279"/>
      <c r="X78" s="279"/>
      <c r="Y78" s="274"/>
      <c r="Z78" s="274"/>
      <c r="AA78" s="279"/>
      <c r="AB78" s="276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</row>
    <row r="79" spans="1:42" ht="8.2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460"/>
      <c r="Q79" s="460"/>
      <c r="R79" s="460"/>
      <c r="S79" s="274"/>
      <c r="T79" s="274"/>
      <c r="U79" s="274"/>
      <c r="V79" s="274"/>
      <c r="W79" s="279"/>
      <c r="X79" s="279"/>
      <c r="Y79" s="274"/>
      <c r="Z79" s="274"/>
      <c r="AA79" s="280"/>
      <c r="AB79" s="280"/>
      <c r="AC79" s="280"/>
      <c r="AD79" s="280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</row>
    <row r="80" spans="1:42" ht="11.25" customHeight="1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460"/>
      <c r="Q80" s="460"/>
      <c r="R80" s="460"/>
      <c r="S80" s="274"/>
      <c r="T80" s="274"/>
      <c r="U80" s="274"/>
      <c r="V80" s="274"/>
      <c r="W80" s="280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</row>
    <row r="81" spans="1:42" ht="8.2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460"/>
      <c r="R81" s="460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</row>
    <row r="82" spans="1:42" ht="8.25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</row>
    <row r="83" spans="1:42" ht="8.25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</row>
    <row r="84" spans="1:42" ht="8.25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</row>
    <row r="85" spans="1:42" ht="8.25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</row>
    <row r="86" spans="1:42" ht="8.25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</row>
    <row r="87" spans="1:42" ht="8.25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</row>
    <row r="88" spans="1:42" ht="8.25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7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</row>
    <row r="89" spans="1:42" ht="8.25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7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</row>
    <row r="90" spans="1:42" ht="8.25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</row>
    <row r="91" spans="1:42" ht="8.25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</row>
    <row r="92" spans="1:42" ht="8.2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</row>
    <row r="93" spans="1:42" ht="8.25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</row>
    <row r="94" spans="1:42" ht="8.25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</row>
    <row r="95" spans="1:42" ht="8.25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</row>
    <row r="97" spans="1:19" ht="8.25">
      <c r="A97" s="422">
        <v>50</v>
      </c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</row>
  </sheetData>
  <sheetProtection/>
  <mergeCells count="26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L6:L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1" sqref="A1:AA24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14" t="s">
        <v>686</v>
      </c>
      <c r="I1" s="114"/>
      <c r="J1" s="122"/>
      <c r="K1" s="122"/>
      <c r="L1" s="122"/>
      <c r="M1" s="122"/>
      <c r="N1" s="122"/>
      <c r="O1" s="122"/>
      <c r="P1" s="122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406</v>
      </c>
      <c r="C2" s="76"/>
      <c r="D2" s="76"/>
      <c r="E2" s="49"/>
      <c r="F2" s="76"/>
      <c r="G2" s="49"/>
      <c r="H2" s="123" t="s">
        <v>687</v>
      </c>
      <c r="I2" s="11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99"/>
      <c r="U3" s="99"/>
      <c r="V3" s="99"/>
      <c r="W3" s="99"/>
      <c r="X3" s="99"/>
      <c r="Y3" s="99"/>
    </row>
    <row r="4" spans="1:26" ht="11.25" customHeight="1">
      <c r="A4" s="433" t="s">
        <v>48</v>
      </c>
      <c r="B4" s="435" t="s">
        <v>370</v>
      </c>
      <c r="C4" s="437" t="s">
        <v>239</v>
      </c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53"/>
      <c r="Z4" s="194"/>
    </row>
    <row r="5" spans="1:26" ht="75" customHeight="1">
      <c r="A5" s="434"/>
      <c r="B5" s="436"/>
      <c r="C5" s="119" t="s">
        <v>240</v>
      </c>
      <c r="D5" s="119" t="s">
        <v>241</v>
      </c>
      <c r="E5" s="119" t="s">
        <v>242</v>
      </c>
      <c r="F5" s="119" t="s">
        <v>243</v>
      </c>
      <c r="G5" s="119" t="s">
        <v>244</v>
      </c>
      <c r="H5" s="119" t="s">
        <v>245</v>
      </c>
      <c r="I5" s="119" t="s">
        <v>246</v>
      </c>
      <c r="J5" s="119" t="s">
        <v>549</v>
      </c>
      <c r="K5" s="119" t="s">
        <v>247</v>
      </c>
      <c r="L5" s="119" t="s">
        <v>354</v>
      </c>
      <c r="M5" s="119" t="s">
        <v>355</v>
      </c>
      <c r="N5" s="119" t="s">
        <v>356</v>
      </c>
      <c r="O5" s="119" t="s">
        <v>357</v>
      </c>
      <c r="P5" s="120" t="s">
        <v>358</v>
      </c>
      <c r="Q5" s="120" t="s">
        <v>517</v>
      </c>
      <c r="R5" s="119" t="s">
        <v>359</v>
      </c>
      <c r="S5" s="119" t="s">
        <v>360</v>
      </c>
      <c r="T5" s="119" t="s">
        <v>361</v>
      </c>
      <c r="U5" s="119" t="s">
        <v>518</v>
      </c>
      <c r="V5" s="119" t="s">
        <v>79</v>
      </c>
      <c r="W5" s="119" t="s">
        <v>362</v>
      </c>
      <c r="X5" s="119" t="s">
        <v>662</v>
      </c>
      <c r="Y5" s="127" t="s">
        <v>338</v>
      </c>
      <c r="Z5" s="370" t="s">
        <v>550</v>
      </c>
    </row>
    <row r="6" spans="1:26" ht="10.5">
      <c r="A6" s="99" t="s">
        <v>6</v>
      </c>
      <c r="B6" s="117">
        <v>769</v>
      </c>
      <c r="C6" s="121">
        <v>185</v>
      </c>
      <c r="D6" s="121">
        <v>9</v>
      </c>
      <c r="E6" s="121">
        <v>14</v>
      </c>
      <c r="F6" s="121">
        <v>3</v>
      </c>
      <c r="G6" s="121">
        <v>6</v>
      </c>
      <c r="H6" s="121">
        <v>3</v>
      </c>
      <c r="I6" s="121">
        <v>182</v>
      </c>
      <c r="J6" s="121"/>
      <c r="K6" s="121">
        <v>49</v>
      </c>
      <c r="L6" s="121">
        <v>10</v>
      </c>
      <c r="M6" s="121">
        <v>20</v>
      </c>
      <c r="N6" s="121">
        <v>41</v>
      </c>
      <c r="O6" s="121">
        <v>57</v>
      </c>
      <c r="P6" s="121"/>
      <c r="Q6" s="121"/>
      <c r="R6" s="121">
        <v>75</v>
      </c>
      <c r="S6" s="121">
        <v>1</v>
      </c>
      <c r="T6" s="121">
        <v>2</v>
      </c>
      <c r="U6" s="121"/>
      <c r="V6" s="121">
        <v>5</v>
      </c>
      <c r="W6" s="121">
        <v>106</v>
      </c>
      <c r="X6" s="121"/>
      <c r="Y6" s="52"/>
      <c r="Z6" s="80"/>
    </row>
    <row r="7" spans="1:26" ht="10.5">
      <c r="A7" s="99" t="s">
        <v>571</v>
      </c>
      <c r="B7" s="121">
        <v>971</v>
      </c>
      <c r="C7" s="121">
        <v>310</v>
      </c>
      <c r="D7" s="121">
        <v>67</v>
      </c>
      <c r="E7" s="121">
        <v>4</v>
      </c>
      <c r="F7" s="121">
        <v>15</v>
      </c>
      <c r="G7" s="121">
        <v>14</v>
      </c>
      <c r="H7" s="121">
        <v>9</v>
      </c>
      <c r="I7" s="121">
        <v>124</v>
      </c>
      <c r="J7" s="121">
        <v>1</v>
      </c>
      <c r="K7" s="121">
        <v>49</v>
      </c>
      <c r="L7" s="121">
        <v>31</v>
      </c>
      <c r="M7" s="121">
        <v>19</v>
      </c>
      <c r="N7" s="121">
        <v>21</v>
      </c>
      <c r="O7" s="121">
        <v>31</v>
      </c>
      <c r="P7" s="121">
        <v>105</v>
      </c>
      <c r="Q7" s="121"/>
      <c r="R7" s="121"/>
      <c r="S7" s="121">
        <v>1</v>
      </c>
      <c r="T7" s="121"/>
      <c r="U7" s="121"/>
      <c r="V7" s="121">
        <v>1</v>
      </c>
      <c r="W7" s="121">
        <v>72</v>
      </c>
      <c r="X7" s="121"/>
      <c r="Y7" s="52"/>
      <c r="Z7" s="80"/>
    </row>
    <row r="8" spans="1:26" ht="10.5">
      <c r="A8" s="52" t="s">
        <v>600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556</v>
      </c>
      <c r="B9" s="121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70" t="s">
        <v>396</v>
      </c>
      <c r="B10" s="121">
        <v>484</v>
      </c>
      <c r="C10" s="171">
        <v>102</v>
      </c>
      <c r="D10" s="171">
        <v>1</v>
      </c>
      <c r="E10" s="117">
        <v>4</v>
      </c>
      <c r="F10" s="117">
        <v>95</v>
      </c>
      <c r="G10" s="121">
        <v>6</v>
      </c>
      <c r="H10" s="121">
        <v>4</v>
      </c>
      <c r="I10" s="121">
        <v>29</v>
      </c>
      <c r="J10" s="121"/>
      <c r="K10" s="121">
        <v>65</v>
      </c>
      <c r="L10" s="121">
        <v>7</v>
      </c>
      <c r="M10" s="121">
        <v>36</v>
      </c>
      <c r="N10" s="121">
        <v>23</v>
      </c>
      <c r="O10" s="121">
        <v>27</v>
      </c>
      <c r="P10" s="121">
        <v>74</v>
      </c>
      <c r="Q10" s="121"/>
      <c r="R10" s="121">
        <v>1</v>
      </c>
      <c r="S10" s="121"/>
      <c r="T10" s="121"/>
      <c r="U10" s="121"/>
      <c r="V10" s="121">
        <v>2</v>
      </c>
      <c r="W10" s="121"/>
      <c r="X10" s="121"/>
      <c r="Y10" s="52">
        <v>4</v>
      </c>
    </row>
    <row r="11" spans="1:26" ht="10.5">
      <c r="A11" s="170" t="s">
        <v>592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103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212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226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636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659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667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697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2" t="s">
        <v>726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80">
        <v>5</v>
      </c>
    </row>
    <row r="20" spans="1:26" ht="10.5">
      <c r="A20" s="50" t="s">
        <v>797</v>
      </c>
      <c r="B20" s="50">
        <v>537</v>
      </c>
      <c r="C20" s="50">
        <v>47</v>
      </c>
      <c r="D20" s="50">
        <v>3</v>
      </c>
      <c r="E20" s="50"/>
      <c r="F20" s="50">
        <v>45</v>
      </c>
      <c r="G20" s="50">
        <v>3</v>
      </c>
      <c r="H20" s="50">
        <v>37</v>
      </c>
      <c r="I20" s="50">
        <v>4</v>
      </c>
      <c r="J20" s="50"/>
      <c r="K20" s="50">
        <v>63</v>
      </c>
      <c r="L20" s="50">
        <v>134</v>
      </c>
      <c r="M20" s="50">
        <v>25</v>
      </c>
      <c r="N20" s="50">
        <v>1</v>
      </c>
      <c r="O20" s="50">
        <v>19</v>
      </c>
      <c r="P20" s="50">
        <v>126</v>
      </c>
      <c r="Q20" s="50">
        <v>1</v>
      </c>
      <c r="R20" s="50"/>
      <c r="S20" s="50">
        <v>1</v>
      </c>
      <c r="T20" s="50">
        <v>2</v>
      </c>
      <c r="U20" s="50"/>
      <c r="V20" s="50"/>
      <c r="W20" s="50"/>
      <c r="X20" s="50"/>
      <c r="Y20" s="50"/>
      <c r="Z20" s="81">
        <v>26</v>
      </c>
    </row>
    <row r="21" spans="1:26" ht="10.5">
      <c r="A21" s="53" t="s">
        <v>725</v>
      </c>
      <c r="B21" s="53">
        <v>41</v>
      </c>
      <c r="C21" s="53">
        <v>4</v>
      </c>
      <c r="D21" s="53">
        <v>1</v>
      </c>
      <c r="E21" s="53"/>
      <c r="F21" s="53">
        <v>9</v>
      </c>
      <c r="G21" s="53"/>
      <c r="H21" s="53">
        <v>4</v>
      </c>
      <c r="I21" s="53">
        <v>3</v>
      </c>
      <c r="J21" s="53"/>
      <c r="K21" s="53"/>
      <c r="L21" s="53">
        <v>8</v>
      </c>
      <c r="M21" s="53"/>
      <c r="N21" s="53"/>
      <c r="O21" s="53">
        <v>6</v>
      </c>
      <c r="P21" s="53">
        <v>4</v>
      </c>
      <c r="Q21" s="53"/>
      <c r="R21" s="53"/>
      <c r="S21" s="53"/>
      <c r="T21" s="53"/>
      <c r="U21" s="53">
        <v>2</v>
      </c>
      <c r="V21" s="53"/>
      <c r="W21" s="53"/>
      <c r="X21" s="53"/>
      <c r="Y21" s="53"/>
      <c r="Z21" s="373"/>
    </row>
    <row r="22" spans="1:26" ht="10.5">
      <c r="A22" s="50" t="s">
        <v>804</v>
      </c>
      <c r="B22" s="50">
        <v>98</v>
      </c>
      <c r="C22" s="50">
        <v>21</v>
      </c>
      <c r="D22" s="50">
        <v>1</v>
      </c>
      <c r="E22" s="50"/>
      <c r="F22" s="50">
        <v>18</v>
      </c>
      <c r="G22" s="50"/>
      <c r="H22" s="50">
        <v>4</v>
      </c>
      <c r="I22" s="50">
        <v>3</v>
      </c>
      <c r="J22" s="50"/>
      <c r="K22" s="50"/>
      <c r="L22" s="50">
        <v>20</v>
      </c>
      <c r="M22" s="50"/>
      <c r="N22" s="50">
        <v>1</v>
      </c>
      <c r="O22" s="50">
        <v>6</v>
      </c>
      <c r="P22" s="50">
        <v>19</v>
      </c>
      <c r="Q22" s="50"/>
      <c r="R22" s="50"/>
      <c r="S22" s="50"/>
      <c r="T22" s="50"/>
      <c r="U22" s="50">
        <v>2</v>
      </c>
      <c r="V22" s="50"/>
      <c r="W22" s="50"/>
      <c r="X22" s="50"/>
      <c r="Y22" s="50"/>
      <c r="Z22" s="81"/>
    </row>
    <row r="23" spans="1:27" ht="10.5">
      <c r="A23" s="52" t="s">
        <v>733</v>
      </c>
      <c r="B23" s="52">
        <v>55</v>
      </c>
      <c r="C23" s="52">
        <v>5</v>
      </c>
      <c r="D23" s="52"/>
      <c r="E23" s="52"/>
      <c r="F23" s="52">
        <v>4</v>
      </c>
      <c r="G23" s="52"/>
      <c r="H23" s="52">
        <v>2</v>
      </c>
      <c r="I23" s="52"/>
      <c r="J23" s="52"/>
      <c r="K23" s="52">
        <v>8</v>
      </c>
      <c r="L23" s="52">
        <v>12</v>
      </c>
      <c r="M23" s="52">
        <v>1</v>
      </c>
      <c r="N23" s="52"/>
      <c r="O23" s="52">
        <v>1</v>
      </c>
      <c r="P23" s="52">
        <v>20</v>
      </c>
      <c r="Q23" s="52">
        <v>1</v>
      </c>
      <c r="R23" s="52"/>
      <c r="S23" s="52"/>
      <c r="T23" s="52">
        <v>1</v>
      </c>
      <c r="U23" s="52"/>
      <c r="V23" s="52"/>
      <c r="W23" s="52"/>
      <c r="X23" s="52"/>
      <c r="Y23" s="52"/>
      <c r="Z23" s="80"/>
      <c r="AA23" s="80"/>
    </row>
    <row r="24" spans="1:27" ht="10.5">
      <c r="A24" s="50" t="s">
        <v>807</v>
      </c>
      <c r="B24" s="50">
        <v>79</v>
      </c>
      <c r="C24" s="50">
        <v>7</v>
      </c>
      <c r="D24" s="50"/>
      <c r="E24" s="50"/>
      <c r="F24" s="50">
        <v>4</v>
      </c>
      <c r="G24" s="50"/>
      <c r="H24" s="50">
        <v>3</v>
      </c>
      <c r="I24" s="50"/>
      <c r="J24" s="50"/>
      <c r="K24" s="50">
        <v>13</v>
      </c>
      <c r="L24" s="50">
        <v>22</v>
      </c>
      <c r="M24" s="50">
        <v>1</v>
      </c>
      <c r="N24" s="50"/>
      <c r="O24" s="50">
        <v>1</v>
      </c>
      <c r="P24" s="50">
        <v>26</v>
      </c>
      <c r="Q24" s="50">
        <v>1</v>
      </c>
      <c r="R24" s="50"/>
      <c r="S24" s="50"/>
      <c r="T24" s="50">
        <v>1</v>
      </c>
      <c r="U24" s="50"/>
      <c r="V24" s="50"/>
      <c r="W24" s="50"/>
      <c r="X24" s="50"/>
      <c r="Y24" s="50"/>
      <c r="Z24" s="81"/>
      <c r="AA24" s="80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2015-03-09T10:40:41Z</cp:lastPrinted>
  <dcterms:created xsi:type="dcterms:W3CDTF">1999-06-29T18:08:04Z</dcterms:created>
  <dcterms:modified xsi:type="dcterms:W3CDTF">2015-03-09T11:10:07Z</dcterms:modified>
  <cp:category/>
  <cp:version/>
  <cp:contentType/>
  <cp:contentStatus/>
</cp:coreProperties>
</file>