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4.xml" ContentType="application/vnd.openxmlformats-officedocument.drawing+xml"/>
  <Override PartName="/xl/worksheets/sheet31.xml" ContentType="application/vnd.openxmlformats-officedocument.spreadsheetml.worksheet+xml"/>
  <Override PartName="/xl/drawings/drawing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7_0.bin" ContentType="application/vnd.openxmlformats-officedocument.oleObject"/>
  <Override PartName="/xl/embeddings/oleObject_17_1.bin" ContentType="application/vnd.openxmlformats-officedocument.oleObject"/>
  <Override PartName="/xl/embeddings/oleObject_17_2.bin" ContentType="application/vnd.openxmlformats-officedocument.oleObject"/>
  <Override PartName="/xl/embeddings/oleObject_17_3.bin" ContentType="application/vnd.openxmlformats-officedocument.oleObject"/>
  <Override PartName="/xl/embeddings/oleObject_17_4.bin" ContentType="application/vnd.openxmlformats-officedocument.oleObject"/>
  <Override PartName="/xl/embeddings/oleObject_17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255" firstSheet="12" activeTab="32"/>
  </bookViews>
  <sheets>
    <sheet name="main" sheetId="1" r:id="rId1"/>
    <sheet name="pop-sar" sheetId="2" r:id="rId2"/>
    <sheet name="Gross1" sheetId="3" r:id="rId3"/>
    <sheet name="major" sheetId="4" r:id="rId4"/>
    <sheet name="cons" sheetId="5" r:id="rId5"/>
    <sheet name="health" sheetId="6" r:id="rId6"/>
    <sheet name="health2" sheetId="7" r:id="rId7"/>
    <sheet name="health3" sheetId="8" r:id="rId8"/>
    <sheet name="health4" sheetId="9" r:id="rId9"/>
    <sheet name="health1" sheetId="10" state="hidden" r:id="rId10"/>
    <sheet name="AX-3 (2)" sheetId="11" r:id="rId11"/>
    <sheet name="ajliin bair (2)" sheetId="12" r:id="rId12"/>
    <sheet name="TX1" sheetId="13" r:id="rId13"/>
    <sheet name="XAA1" sheetId="14" r:id="rId14"/>
    <sheet name="XAA2" sheetId="15" r:id="rId15"/>
    <sheet name="Om1" sheetId="16" r:id="rId16"/>
    <sheet name="XAA3" sheetId="17" r:id="rId17"/>
    <sheet name="Une2" sheetId="18" r:id="rId18"/>
    <sheet name="Une1" sheetId="19" r:id="rId19"/>
    <sheet name="Crime2" sheetId="20" r:id="rId20"/>
    <sheet name="Crime1" sheetId="21" r:id="rId21"/>
    <sheet name="NH1" sheetId="22" r:id="rId22"/>
    <sheet name="ND1" sheetId="23" r:id="rId23"/>
    <sheet name="Crime3" sheetId="24" r:id="rId24"/>
    <sheet name="ND2" sheetId="25" r:id="rId25"/>
    <sheet name="XY1" sheetId="26" r:id="rId26"/>
    <sheet name="TG1" sheetId="27" r:id="rId27"/>
    <sheet name="TG2" sheetId="28" r:id="rId28"/>
    <sheet name="uglug" sheetId="29" r:id="rId29"/>
    <sheet name="TZ1" sheetId="30" r:id="rId30"/>
    <sheet name="Bank" sheetId="31" r:id="rId31"/>
    <sheet name="MXG" sheetId="32" r:id="rId32"/>
    <sheet name="Tsag uur" sheetId="33" r:id="rId33"/>
  </sheets>
  <externalReferences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<sst xmlns="http://schemas.openxmlformats.org/spreadsheetml/2006/main" count="3372" uniqueCount="1898">
  <si>
    <t>Freight turhover</t>
  </si>
  <si>
    <t xml:space="preserve"> - À÷àà ýðãýëò </t>
  </si>
  <si>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</si>
  <si>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</si>
  <si>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</si>
  <si>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</si>
  <si>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</si>
  <si>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</si>
  <si>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</si>
  <si>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</si>
  <si>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t>Revenue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</si>
  <si>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</si>
  <si>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</si>
  <si>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</si>
  <si>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 xml:space="preserve">Rearing of young, thous, heads </t>
  </si>
  <si>
    <t>Ýõ ñóðâàëæ : Íèéãìèéí Ýð¿¿ë ìýíäèéí òºâèéí ìýäýýãýýð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</si>
  <si>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</si>
  <si>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</si>
  <si>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</si>
  <si>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</si>
  <si>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</si>
  <si>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</si>
  <si>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</si>
  <si>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</si>
  <si>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</si>
  <si>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Olziit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</si>
  <si>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</si>
  <si>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</si>
  <si>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</si>
  <si>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</si>
  <si>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</si>
  <si>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</t>
  </si>
  <si>
    <t xml:space="preserve">                      MAIN INDICATORS</t>
  </si>
  <si>
    <t xml:space="preserve">    3. Other products</t>
  </si>
  <si>
    <t>Õîòîíò</t>
  </si>
  <si>
    <t>Òºâøð¿¿ëýõ</t>
  </si>
  <si>
    <t>Ýðäýíýáóëãàí</t>
  </si>
  <si>
    <t>×óëóóò</t>
  </si>
  <si>
    <t>Òàðèàò</t>
  </si>
  <si>
    <t>Soum</t>
  </si>
  <si>
    <t>1999 I-XII</t>
  </si>
  <si>
    <t>Õýìæèõ</t>
  </si>
  <si>
    <t>Constant</t>
  </si>
  <si>
    <t>1999 VI</t>
  </si>
  <si>
    <t>Áîéæóóëñàí òºë ìÿí,òîë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</si>
  <si>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</si>
  <si>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</si>
  <si>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>3.16 pure water</t>
  </si>
  <si>
    <t>Öóñàí</t>
  </si>
  <si>
    <t>Áðó-</t>
  </si>
  <si>
    <t>Ãýðèéí ìîäîí òàâèëãà</t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</si>
  <si>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</si>
  <si>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</si>
  <si>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 xml:space="preserve">                                  12.1. ÒÝÝÂÝÐ ÕÎËÁÎÎÍÛ ÑÀËÁÀÐ</t>
  </si>
  <si>
    <t xml:space="preserve">                - institutions abolished</t>
  </si>
  <si>
    <t>pair</t>
  </si>
  <si>
    <t>complete</t>
  </si>
  <si>
    <t xml:space="preserve">                  - partnerships and companies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</si>
  <si>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</si>
  <si>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1. Unemployed people at the end of the previous month</t>
  </si>
  <si>
    <t xml:space="preserve"> 2. Increase of unemployment at the particular month</t>
  </si>
  <si>
    <t xml:space="preserve"> Of which: by the reduction of the vacancies on the staff</t>
  </si>
  <si>
    <t xml:space="preserve">            Õóâèéí æèæèã àæ àõóéí íýãæ¿¿ä, ¿éëäâýðëýã÷äèéí á¿òýýãäõ¿¿í ¿éëäâýðëýëò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</si>
  <si>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</si>
  <si>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</si>
  <si>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</si>
  <si>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>Bacterial</t>
  </si>
  <si>
    <t>Chicken</t>
  </si>
  <si>
    <t>Salmo-</t>
  </si>
  <si>
    <t>Dysen-</t>
  </si>
  <si>
    <t>ë¸ç</t>
  </si>
  <si>
    <t>Ñàõóó</t>
  </si>
  <si>
    <t>Á¿ãä</t>
  </si>
  <si>
    <t>Total</t>
  </si>
  <si>
    <t>les</t>
  </si>
  <si>
    <t>Triho-</t>
  </si>
  <si>
    <t>minasis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</si>
  <si>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</si>
  <si>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</si>
  <si>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</si>
  <si>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</si>
  <si>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</si>
  <si>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</si>
  <si>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</si>
  <si>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Ýáó*</t>
  </si>
  <si>
    <t>Ebu*</t>
  </si>
  <si>
    <t xml:space="preserve">                - less salary and wages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</si>
  <si>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</si>
  <si>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</si>
  <si>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</si>
  <si>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</si>
  <si>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</si>
  <si>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2.4 constructions</t>
  </si>
  <si>
    <t xml:space="preserve">  3.8 wooden furniture</t>
  </si>
  <si>
    <r>
      <t xml:space="preserve">  Ã¿éöýòãýë / </t>
    </r>
    <r>
      <rPr>
        <i/>
        <sz val="8"/>
        <rFont val="Arial Mon"/>
        <family val="2"/>
      </rPr>
      <t>Åxecution</t>
    </r>
  </si>
  <si>
    <t xml:space="preserve">Çîð÷èã÷èä </t>
  </si>
  <si>
    <t>Carried passengers</t>
  </si>
  <si>
    <t xml:space="preserve">Òýýñýí à÷àà </t>
  </si>
  <si>
    <t xml:space="preserve">Îðëîãî </t>
  </si>
  <si>
    <t>Out of which: self employed persons</t>
  </si>
  <si>
    <t>Freight turnover</t>
  </si>
  <si>
    <t xml:space="preserve">Of which: income from individuals </t>
  </si>
  <si>
    <t>Post boxes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</si>
  <si>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</si>
  <si>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</si>
  <si>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</si>
  <si>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</si>
  <si>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</si>
  <si>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</si>
  <si>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</si>
  <si>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</si>
  <si>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2007  I-XII</t>
  </si>
  <si>
    <t xml:space="preserve"> Gross industrial output, at constant price, mln.tog</t>
  </si>
  <si>
    <t xml:space="preserve">    Number of </t>
  </si>
  <si>
    <t>1999 III</t>
  </si>
  <si>
    <t>2000 III</t>
  </si>
  <si>
    <t>2006 I-XII</t>
  </si>
  <si>
    <t>Óëàà-</t>
  </si>
  <si>
    <t>íóóä</t>
  </si>
  <si>
    <t xml:space="preserve"> Èõòàìèð</t>
  </si>
  <si>
    <t>Ondor-Ulaan</t>
  </si>
  <si>
    <r>
      <t xml:space="preserve">             Æèëèéí ýõíýýñ/</t>
    </r>
    <r>
      <rPr>
        <i/>
        <sz val="8"/>
        <rFont val="Arial Mon"/>
        <family val="2"/>
      </rPr>
      <t>Accumulative total</t>
    </r>
  </si>
  <si>
    <t xml:space="preserve"> Local budget revenue, mln. tog</t>
  </si>
  <si>
    <t>2000 X</t>
  </si>
  <si>
    <t>7. ÕÀËÄÂÀÐÒ ªÂ×ÍªªÐ ªÂ×ËªÃÑÄÈÉÍ ÒÎÎ</t>
  </si>
  <si>
    <t>Õóðààí àâñàí  -¯ð òàðèà, òîíí</t>
  </si>
  <si>
    <t xml:space="preserve">                         - Òºìñ, òîíí</t>
  </si>
  <si>
    <t xml:space="preserve">                         - Õ¿íñíèé íîãîî, òîíí</t>
  </si>
  <si>
    <t>Sown areas  -Cereals, hectares</t>
  </si>
  <si>
    <t xml:space="preserve">                    - Potatoes, hectares</t>
  </si>
  <si>
    <t xml:space="preserve">                   - Vegetables, hectares</t>
  </si>
  <si>
    <t>Total crops   - Cereals, tonnes</t>
  </si>
  <si>
    <t xml:space="preserve">                      -Potatoes, tonnes</t>
  </si>
  <si>
    <t xml:space="preserve">Òåëåôîí öýã </t>
  </si>
  <si>
    <t>Êàáåëèéí òåëåâèç</t>
  </si>
  <si>
    <t>7. NUMBER OF INFECTIOUS DISEASE CASES</t>
  </si>
  <si>
    <t>Main indicators of health</t>
  </si>
  <si>
    <t xml:space="preserve"> Ýìíýëýãèéí îðíû òîî</t>
  </si>
  <si>
    <t>Infectious</t>
  </si>
  <si>
    <t>2.5 õ¿ðìýí áëîê</t>
  </si>
  <si>
    <t xml:space="preserve">  Leather footwear</t>
  </si>
  <si>
    <t>Ìîíãîë äýýë</t>
  </si>
  <si>
    <t xml:space="preserve">  National dress</t>
  </si>
  <si>
    <t xml:space="preserve">     */  Õóâèéí ýìíýëã¿¿äèéã îðóóëàâ.  </t>
  </si>
  <si>
    <t xml:space="preserve">     */There are other private hospitals</t>
  </si>
  <si>
    <t>Ýõ ñóðâàëæ : Ýð¿¿ë ìýíäèéí ñòàòèñòèêèéí ìýäýýãýýð</t>
  </si>
  <si>
    <t>Èõ/Ih</t>
  </si>
  <si>
    <t>1995 I-XII</t>
  </si>
  <si>
    <t>Íýõìýëèéí Tetiles</t>
  </si>
  <si>
    <t>2003,12,03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</si>
  <si>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</si>
  <si>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</si>
  <si>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</si>
  <si>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</si>
  <si>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</si>
  <si>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</si>
  <si>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</si>
  <si>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</si>
  <si>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</si>
  <si>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</si>
  <si>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</si>
  <si>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</si>
  <si>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</si>
  <si>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</si>
  <si>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</si>
  <si>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</si>
  <si>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</si>
  <si>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</si>
  <si>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%</t>
  </si>
  <si>
    <t xml:space="preserve">      (+, -)</t>
  </si>
  <si>
    <t xml:space="preserve">  3.2 printings</t>
  </si>
  <si>
    <t>Íàðèéí áîîâ</t>
  </si>
  <si>
    <t>Periods</t>
  </si>
  <si>
    <t xml:space="preserve">   Ýì÷èéí òîî</t>
  </si>
  <si>
    <t>Àìáóëàòîðèéí ¿çëýã</t>
  </si>
  <si>
    <t>1999  VII</t>
  </si>
  <si>
    <t xml:space="preserve"> Íèéò à÷àà ýðãýëò 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</si>
  <si>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</si>
  <si>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</si>
  <si>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</si>
  <si>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</si>
  <si>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</si>
  <si>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</si>
  <si>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</si>
  <si>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</si>
  <si>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</si>
  <si>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</si>
  <si>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</si>
  <si>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</si>
  <si>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øèð</t>
  </si>
  <si>
    <t>Çî÷èä áóóäàë, çîîãèéí ãàçàð</t>
  </si>
  <si>
    <t>Áîëîâñðîë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</si>
  <si>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</si>
  <si>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</si>
  <si>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</si>
  <si>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</si>
  <si>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</si>
  <si>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</si>
  <si>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</si>
  <si>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</si>
  <si>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</si>
  <si>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</si>
  <si>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</si>
  <si>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</si>
  <si>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</si>
  <si>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</si>
  <si>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</si>
  <si>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</si>
  <si>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</si>
  <si>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</si>
  <si>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Õ¿í àì, òóõàéí ¿åèéí ýöýñò, ìÿí. õ¿í</t>
  </si>
  <si>
    <t xml:space="preserve">    Periods</t>
  </si>
  <si>
    <t xml:space="preserve">    mothers</t>
  </si>
  <si>
    <t>ìÿí.òºã</t>
  </si>
  <si>
    <t>Õ¿íñíèé ä¿í</t>
  </si>
  <si>
    <t xml:space="preserve">  2.3 metal constructions</t>
  </si>
  <si>
    <t>1. Õ¿íñíèé á¿òýýãäõ¿¿í</t>
  </si>
  <si>
    <t xml:space="preserve">                - migrants</t>
  </si>
  <si>
    <t>Ihtamir</t>
  </si>
  <si>
    <t>Chuluut</t>
  </si>
  <si>
    <t>Hangai</t>
  </si>
  <si>
    <t>Tariat</t>
  </si>
  <si>
    <t>Erdenemandal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</si>
  <si>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</si>
  <si>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</si>
  <si>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</si>
  <si>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</si>
  <si>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</si>
  <si>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</si>
  <si>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Òýýâðèéí îðëîãî, ñàÿ òºãðºã</t>
  </si>
  <si>
    <t>Gross industrial product</t>
  </si>
  <si>
    <t>1999 II</t>
  </si>
  <si>
    <t>2000 II</t>
  </si>
  <si>
    <t xml:space="preserve"> 3.Unemployed entered into work on the particular month</t>
  </si>
  <si>
    <t>3.3 äýýë</t>
  </si>
  <si>
    <t>ø</t>
  </si>
  <si>
    <t xml:space="preserve">  3.3 national dress</t>
  </si>
  <si>
    <t>16-24</t>
  </si>
  <si>
    <t>25-34</t>
  </si>
  <si>
    <t>35-44</t>
  </si>
  <si>
    <t>45-60</t>
  </si>
  <si>
    <t>1999/1998</t>
  </si>
  <si>
    <t>2008 I-XII</t>
  </si>
  <si>
    <t xml:space="preserve">          Ã/E</t>
  </si>
  <si>
    <t>Íèéò á¿òýýãäõ¿¿í, ìÿí.òºã</t>
  </si>
  <si>
    <t xml:space="preserve">  Gross output, thous.tog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</si>
  <si>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</si>
  <si>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</si>
  <si>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</si>
  <si>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</si>
  <si>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</si>
  <si>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</si>
  <si>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</si>
  <si>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</si>
  <si>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t xml:space="preserve">¿¿íýýñ: 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</si>
  <si>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</si>
  <si>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</si>
  <si>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</si>
  <si>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</si>
  <si>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</si>
  <si>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</si>
  <si>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</si>
  <si>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</si>
  <si>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</si>
  <si>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   Total</t>
  </si>
  <si>
    <t>3.1 ñîíèí</t>
  </si>
  <si>
    <t xml:space="preserve">  3.1 newspapers</t>
  </si>
  <si>
    <t xml:space="preserve">3.2 õ¿ñíýãò, </t>
  </si>
  <si>
    <t xml:space="preserve"> ì.õ.ä.õ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</si>
  <si>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</si>
  <si>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</si>
  <si>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</si>
  <si>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</si>
  <si>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</si>
  <si>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 xml:space="preserve"> meat</t>
  </si>
  <si>
    <t>small intestine</t>
  </si>
  <si>
    <t>Õð</t>
  </si>
  <si>
    <t>Áö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</si>
  <si>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</si>
  <si>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</si>
  <si>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</si>
  <si>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</si>
  <si>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</si>
  <si>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</si>
  <si>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</si>
  <si>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</si>
  <si>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</si>
  <si>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</si>
  <si>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</si>
  <si>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</si>
  <si>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</si>
  <si>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</si>
  <si>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</si>
  <si>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</si>
  <si>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Ñóìûí íýð</t>
  </si>
  <si>
    <t>Íýð òºðºë</t>
  </si>
  <si>
    <t>commodities</t>
  </si>
  <si>
    <t>ñóì</t>
  </si>
  <si>
    <t>ìÿí.õ¿í</t>
  </si>
  <si>
    <t xml:space="preserve">                - other</t>
  </si>
  <si>
    <t>¯íýò öààñ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</si>
  <si>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</si>
  <si>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</si>
  <si>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</si>
  <si>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</si>
  <si>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</si>
  <si>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</si>
  <si>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t>Number of</t>
  </si>
  <si>
    <t>Ýìýãòýé</t>
  </si>
  <si>
    <t>Female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</si>
  <si>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</si>
  <si>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</si>
  <si>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</si>
  <si>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</si>
  <si>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</si>
  <si>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</si>
  <si>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</si>
  <si>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</si>
  <si>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</si>
  <si>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</si>
  <si>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</si>
  <si>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</si>
  <si>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</si>
  <si>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>nello</t>
  </si>
  <si>
    <t>1999 V</t>
  </si>
  <si>
    <t>2000 V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</si>
  <si>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</si>
  <si>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</si>
  <si>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</si>
  <si>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</si>
  <si>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</si>
  <si>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</si>
  <si>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</si>
  <si>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</si>
  <si>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</si>
  <si>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</si>
  <si>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</si>
  <si>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</si>
  <si>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</si>
  <si>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</si>
  <si>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</si>
  <si>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</si>
  <si>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</si>
  <si>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</si>
  <si>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</si>
  <si>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</si>
  <si>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</si>
  <si>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</si>
  <si>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meningitis</t>
  </si>
  <si>
    <t>pox</t>
  </si>
  <si>
    <t xml:space="preserve">                                         Õ¯Í ÀÌÛÍ ÒÎÎ</t>
  </si>
  <si>
    <t xml:space="preserve">  -Òýýñýí à÷àà </t>
  </si>
  <si>
    <t>Carried freight</t>
  </si>
  <si>
    <t xml:space="preserve">   - Îðëîãî á¿ãä  </t>
  </si>
  <si>
    <t>Revenue - total</t>
  </si>
  <si>
    <t>¿¿íýýñ õ¿í àìààñ</t>
  </si>
  <si>
    <t xml:space="preserve"> Èëãýýëò   </t>
  </si>
  <si>
    <t>Parcel</t>
  </si>
  <si>
    <t xml:space="preserve">Õýâëýë,õóäàëäàà </t>
  </si>
  <si>
    <t>Sale of newspaper</t>
  </si>
  <si>
    <t>Securities</t>
  </si>
  <si>
    <t>Number telephones</t>
  </si>
  <si>
    <t>Wired radio outlets</t>
  </si>
  <si>
    <t>Revenue of communication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</si>
  <si>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</si>
  <si>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</si>
  <si>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3.13 äóëààí</t>
  </si>
  <si>
    <t>ìÿíÃ.êàë</t>
  </si>
  <si>
    <t xml:space="preserve">  3.13 thermal energy</t>
  </si>
  <si>
    <t>3.14 öºöãèéí òîñ</t>
  </si>
  <si>
    <t>Ñîíèí</t>
  </si>
  <si>
    <t>Áîððåëë¸ç                    Borrellosis</t>
  </si>
  <si>
    <t>ìÿí.Ãêàë</t>
  </si>
  <si>
    <t>thous.Gcal</t>
  </si>
  <si>
    <t>1999 VII</t>
  </si>
  <si>
    <t xml:space="preserve">                     -Vegetables, tonnes</t>
  </si>
  <si>
    <t>I-XII</t>
  </si>
  <si>
    <t xml:space="preserve">  2.5 Brick made by cement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</si>
  <si>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</si>
  <si>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</si>
  <si>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</si>
  <si>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</si>
  <si>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</si>
  <si>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</si>
  <si>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</si>
  <si>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Candy</t>
  </si>
  <si>
    <t>Flour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</si>
  <si>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</si>
  <si>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</si>
  <si>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</si>
  <si>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</si>
  <si>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</si>
  <si>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</si>
  <si>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</si>
  <si>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</si>
  <si>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</si>
  <si>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</si>
  <si>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</si>
  <si>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</si>
  <si>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</si>
  <si>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</si>
  <si>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</si>
  <si>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</si>
  <si>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</si>
  <si>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</si>
  <si>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</si>
  <si>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</si>
  <si>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</si>
  <si>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</si>
  <si>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</si>
  <si>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</si>
  <si>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</si>
  <si>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</si>
  <si>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thous.per.km</t>
  </si>
  <si>
    <t>thous.person</t>
  </si>
  <si>
    <t>thous.t.km</t>
  </si>
  <si>
    <t>thous.t</t>
  </si>
  <si>
    <t>piece</t>
  </si>
  <si>
    <t xml:space="preserve">           ¯ç¿¿ëýëò¿¿ä</t>
  </si>
  <si>
    <t xml:space="preserve">            Indicators</t>
  </si>
  <si>
    <t>ìÿí.õ¿í.êì</t>
  </si>
  <si>
    <t>Àìàðæñàí ýõèéí òîî</t>
  </si>
  <si>
    <t>õýìæèõ</t>
  </si>
  <si>
    <t xml:space="preserve"> ÍÁ  GP</t>
  </si>
  <si>
    <t xml:space="preserve">                  - cooperatives</t>
  </si>
  <si>
    <t xml:space="preserve">                  - other</t>
  </si>
  <si>
    <t>thous.¥</t>
  </si>
  <si>
    <t xml:space="preserve"> Unemployed people at the end of the particular month</t>
  </si>
  <si>
    <t>1999 IX</t>
  </si>
  <si>
    <t>Æàðãàëàíò</t>
  </si>
  <si>
    <t>Öýíõýð</t>
  </si>
  <si>
    <t>ªíäºð-Óëààí</t>
  </si>
  <si>
    <t>3.10 ýì/ìîä</t>
  </si>
  <si>
    <t>Ýñãèé</t>
  </si>
  <si>
    <t>Felt</t>
  </si>
  <si>
    <t>Newspaper</t>
  </si>
  <si>
    <t>Printings</t>
  </si>
  <si>
    <t xml:space="preserve">                - graduated any school</t>
  </si>
  <si>
    <t>2004 I-XII</t>
  </si>
  <si>
    <t>2002  I-XII</t>
  </si>
  <si>
    <t>Õ¿ñíýãò</t>
  </si>
  <si>
    <t xml:space="preserve">% of preventive </t>
  </si>
  <si>
    <t>Õààëãà</t>
  </si>
  <si>
    <t xml:space="preserve">                - professional job not available</t>
  </si>
  <si>
    <t>ñàðûí</t>
  </si>
  <si>
    <t>Ãýðèéí ìîä</t>
  </si>
  <si>
    <t xml:space="preserve">     1. Food products</t>
  </si>
  <si>
    <t xml:space="preserve">       2. Building materials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</si>
  <si>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</si>
  <si>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</si>
  <si>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</si>
  <si>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</si>
  <si>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</si>
  <si>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</si>
  <si>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Öí/Tsn</t>
  </si>
  <si>
    <t>Òº/To</t>
  </si>
  <si>
    <t>Áó/Bu</t>
  </si>
  <si>
    <t>ªó/Ou</t>
  </si>
  <si>
    <t>Ýì/Em</t>
  </si>
  <si>
    <t>Tsetserleg</t>
  </si>
  <si>
    <t>Ìîäîí òýðýã</t>
  </si>
  <si>
    <t xml:space="preserve">  Wooden cart</t>
  </si>
  <si>
    <t xml:space="preserve">  3.4 leather boots</t>
  </si>
  <si>
    <t xml:space="preserve"> Of which:  -  state-owned enterprises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</si>
  <si>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</si>
  <si>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</si>
  <si>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</si>
  <si>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</si>
  <si>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</si>
  <si>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</si>
  <si>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</si>
  <si>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t xml:space="preserve">  </t>
  </si>
  <si>
    <t>×èõýð</t>
  </si>
  <si>
    <t>2000 VII</t>
  </si>
  <si>
    <t xml:space="preserve">                - retired from the army</t>
  </si>
  <si>
    <t xml:space="preserve">                  - governmental budgetary institutions</t>
  </si>
  <si>
    <t>3.15 áóñàä òºìºð ýäëýë</t>
  </si>
  <si>
    <t>Õàíãàé</t>
  </si>
  <si>
    <t>Ñ¿ðåý</t>
  </si>
  <si>
    <t>Õ¿éòýí</t>
  </si>
  <si>
    <t>Õàìóó</t>
  </si>
  <si>
    <t>Ìººãºí-</t>
  </si>
  <si>
    <t>Áîîì</t>
  </si>
  <si>
    <t>Òàðâà</t>
  </si>
  <si>
    <t xml:space="preserve"> Õîëáîîíû íèéò îðëîãî </t>
  </si>
  <si>
    <t>Øóóäàíãèéí õàéðöàã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</si>
  <si>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</si>
  <si>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</si>
  <si>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</si>
  <si>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</si>
  <si>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</si>
  <si>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</si>
  <si>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</si>
  <si>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</si>
  <si>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</si>
  <si>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</si>
  <si>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</si>
  <si>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</si>
  <si>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</si>
  <si>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</si>
  <si>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</si>
  <si>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</si>
  <si>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</si>
  <si>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</si>
  <si>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</si>
  <si>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</si>
  <si>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 xml:space="preserve">                                            POPULATION</t>
  </si>
  <si>
    <t>ìÿí.òí.êì</t>
  </si>
  <si>
    <t>ìÿí.òí</t>
  </si>
  <si>
    <t xml:space="preserve"> Á¿ãä*</t>
  </si>
  <si>
    <t xml:space="preserve"> Total*</t>
  </si>
  <si>
    <t>ìÿí,òºã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</si>
  <si>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</si>
  <si>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</si>
  <si>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</si>
  <si>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 xml:space="preserve">   Total</t>
  </si>
  <si>
    <t>women</t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</si>
  <si>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</si>
  <si>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</si>
  <si>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</si>
  <si>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</si>
  <si>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</si>
  <si>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</si>
  <si>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</si>
  <si>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</si>
  <si>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</si>
  <si>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</si>
  <si>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</si>
  <si>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</si>
  <si>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</si>
  <si>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</si>
  <si>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</si>
  <si>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</si>
  <si>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</si>
  <si>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</si>
  <si>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</si>
  <si>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</si>
  <si>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</si>
  <si>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Òàðèàëñàí òàëáàé   -¯ð òàðèà ãà-ãààð</t>
  </si>
  <si>
    <t xml:space="preserve">                                  -Òºìñ ãà-ãààð</t>
  </si>
  <si>
    <t>Ñóì</t>
  </si>
  <si>
    <t xml:space="preserve">Çîð÷èã÷ ýðãýëò </t>
  </si>
  <si>
    <t>Passenger turnover</t>
  </si>
  <si>
    <t xml:space="preserve">                                  12.1. TRANSPORT AND COMMUNICATION</t>
  </si>
  <si>
    <t>Õîëáîîíû òàðèôûí îðëîãî, ñàÿ òºãðºã</t>
  </si>
  <si>
    <t>Total revenue of transport, mln tog</t>
  </si>
  <si>
    <t>Total revenue of communication, mln tog</t>
  </si>
  <si>
    <t xml:space="preserve">       primary vocational training</t>
  </si>
  <si>
    <t>Òýì-</t>
  </si>
  <si>
    <t>á¿¿</t>
  </si>
  <si>
    <t>Syp-</t>
  </si>
  <si>
    <t>m3</t>
  </si>
  <si>
    <t>thous.pie</t>
  </si>
  <si>
    <t>thous.p.p</t>
  </si>
  <si>
    <t>pieces</t>
  </si>
  <si>
    <t>Ãàð õºë àìíû ºâ÷èí</t>
  </si>
  <si>
    <t>Õîîëíû õîðäëîãîò õàâäàð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</si>
  <si>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</si>
  <si>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</si>
  <si>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</si>
  <si>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</si>
  <si>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</si>
  <si>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</si>
  <si>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</si>
  <si>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</si>
  <si>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</si>
  <si>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</si>
  <si>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</si>
  <si>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</si>
  <si>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 xml:space="preserve">  3.15 other</t>
  </si>
  <si>
    <t xml:space="preserve">      Total</t>
  </si>
  <si>
    <t>Íèéò á¿òýýãäõ¿¿í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</si>
  <si>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</si>
  <si>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</si>
  <si>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</si>
  <si>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</si>
  <si>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</si>
  <si>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Äóëààí</t>
  </si>
  <si>
    <t>Ìîíãîë ãóòàë</t>
  </si>
  <si>
    <t xml:space="preserve">  National footwear</t>
  </si>
  <si>
    <t>õîñ</t>
  </si>
  <si>
    <t>pairs</t>
  </si>
  <si>
    <t>Ñàâõèí ãóòàë</t>
  </si>
  <si>
    <t>3.16 öýâýð óñ</t>
  </si>
  <si>
    <t>ìÿí. ì3</t>
  </si>
  <si>
    <t>thous.m3</t>
  </si>
  <si>
    <t>ìÿí.ì3</t>
  </si>
  <si>
    <t>Äèçèíòåðè</t>
  </si>
  <si>
    <t>Ðåêêåòñèîç</t>
  </si>
  <si>
    <t>2003  I-XII</t>
  </si>
  <si>
    <t>2003 I-XII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</si>
  <si>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</si>
  <si>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</si>
  <si>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</si>
  <si>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</si>
  <si>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</si>
  <si>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</si>
  <si>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</si>
  <si>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</si>
  <si>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</si>
  <si>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</si>
  <si>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</si>
  <si>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</si>
  <si>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</si>
  <si>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 xml:space="preserve">  Á¿ãä</t>
  </si>
  <si>
    <t>2001 I-XII</t>
  </si>
  <si>
    <t>1999 X</t>
  </si>
  <si>
    <t>Îðîí íóòãèéí òºñâèéí îðëîãî, ñàÿ.òºã</t>
  </si>
  <si>
    <t xml:space="preserve"> Complex ger</t>
  </si>
  <si>
    <t>hilis</t>
  </si>
  <si>
    <t>¨ëîì</t>
  </si>
  <si>
    <t>Íÿ-</t>
  </si>
  <si>
    <t>ðàéí</t>
  </si>
  <si>
    <t>¿æèë</t>
  </si>
  <si>
    <t>2000 XII</t>
  </si>
  <si>
    <t xml:space="preserve">  Increase +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</si>
  <si>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</si>
  <si>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</si>
  <si>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</si>
  <si>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</si>
  <si>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</si>
  <si>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</si>
  <si>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</si>
  <si>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</si>
  <si>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</si>
  <si>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</si>
  <si>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</si>
  <si>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</si>
  <si>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</si>
  <si>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</si>
  <si>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</si>
  <si>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</si>
  <si>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</si>
  <si>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 xml:space="preserve">  Decrease -</t>
  </si>
  <si>
    <t>2002 I-XII</t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</si>
  <si>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</si>
  <si>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</si>
  <si>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</si>
  <si>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Differences +, -</t>
  </si>
  <si>
    <t>1999 IY</t>
  </si>
  <si>
    <t>Medicinal check-up</t>
  </si>
  <si>
    <t xml:space="preserve"> ñýðãèéëýõ ¿çëýã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</si>
  <si>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</si>
  <si>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</si>
  <si>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</si>
  <si>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</si>
  <si>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</si>
  <si>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</si>
  <si>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</si>
  <si>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</si>
  <si>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>Áóñàä</t>
  </si>
  <si>
    <t xml:space="preserve"> Ä¿í</t>
  </si>
  <si>
    <t>SOUM</t>
  </si>
  <si>
    <t>3.7 ýñãèé</t>
  </si>
  <si>
    <t xml:space="preserve">  ì</t>
  </si>
  <si>
    <t>2000 I</t>
  </si>
  <si>
    <t>Unemployed people - total</t>
  </si>
  <si>
    <t>Of which : women</t>
  </si>
  <si>
    <t>By educational levels</t>
  </si>
  <si>
    <t>Á¿òýýãäõ¿¿íèé</t>
  </si>
  <si>
    <t>Ñóóðü ¿íý</t>
  </si>
  <si>
    <t xml:space="preserve">   íýð, òºðºë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</si>
  <si>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</si>
  <si>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</si>
  <si>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</si>
  <si>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ÕÀÀ, àí àãíóóð, îéí àæ àõóé, çàãàñ àãíóóð</t>
  </si>
  <si>
    <t xml:space="preserve">Óóë óóðõàé, îëáîðëîõ ¿éëäâýð </t>
  </si>
  <si>
    <t>Áîëîâñðóóëàõ ¿éëäâýð</t>
  </si>
  <si>
    <t>Öàõèëãààí, äóëààíû ¿éëäâýðëýë, óñàí õàíãàìæ</t>
  </si>
  <si>
    <t>Áàðèëãà</t>
  </si>
  <si>
    <t>Áººíèé áîëîí æèæèãëýí õóäëàäàà, ãýð àõóéí áàðààíû çàñâàðëàõ ¿éë÷èëãýý</t>
  </si>
  <si>
    <t xml:space="preserve">Ñàíõ¿¿ãèéí ã¿éëãýý õèéõ ¿éë àæèëëàãàà </t>
  </si>
  <si>
    <t>¯ë õºäëºõ õºðºíãº,, ò¿ðýýñ, áèçíåñèéí áóñàä ¿éë àæèëëàãàà</t>
  </si>
  <si>
    <t>Òºðèéí óäèðäëàãà, áàòëàí õàìãààëàõ, àëáàí æóðìûí øààðäëàãà</t>
  </si>
  <si>
    <t>Ýð¿¿ë ìýíä, íèéãìèéí õàëàìæ</t>
  </si>
  <si>
    <t>Íèéãýì áèå õ¿íä ¿ç¿¿ëýõ áóñàä ¿éë÷èëãýý</t>
  </si>
  <si>
    <t>¯¿íýýñ: Ýäèéí çàñãèéí ¿éë àæèëëàãààíû ñàëáàðààð</t>
  </si>
  <si>
    <t>ìÿí/õ¿í       thous</t>
  </si>
  <si>
    <t xml:space="preserve">Of which preventive </t>
  </si>
  <si>
    <t>2004  I-XII</t>
  </si>
  <si>
    <t>ªÎÌ¯</t>
  </si>
  <si>
    <t>Áýëòãýñýí õàäëàí  ìÿí.òí</t>
  </si>
  <si>
    <t>2009 I-XII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</si>
  <si>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</si>
  <si>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</si>
  <si>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</si>
  <si>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</si>
  <si>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</si>
  <si>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</si>
  <si>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</si>
  <si>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</si>
  <si>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</si>
  <si>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</si>
  <si>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</si>
  <si>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10000õ¿í àìä íîîãäîõ õàëäâàðò ºâ÷íèé ãàðàëò</t>
  </si>
  <si>
    <t>Number of births / live births/</t>
  </si>
  <si>
    <t>Òºðñºí õ¿¿õäèéí òîî / àìüä òºðºëò/</t>
  </si>
  <si>
    <t>Õ¿ðìýí áëîê</t>
  </si>
  <si>
    <t>Âààêóóì öîíõ</t>
  </si>
  <si>
    <t>Óëààíáóðõàí óëààíóóä ãàõàéí õàâäàð III /9ñàðòàé/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</si>
  <si>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</si>
  <si>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</si>
  <si>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</si>
  <si>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</si>
  <si>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</si>
  <si>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t>2010 I-XII</t>
  </si>
  <si>
    <t>2010-I-XII</t>
  </si>
  <si>
    <t>Õóâàíöàð á¿òýýãäýõ¿¿í ¿éëäâýðëýë</t>
  </si>
  <si>
    <t>Óëààí ýñýðãýíý</t>
  </si>
  <si>
    <t>2011-I-XII</t>
  </si>
  <si>
    <t>2019  I-XII</t>
  </si>
  <si>
    <t>2020  I-XII</t>
  </si>
  <si>
    <t>2021  I-XII</t>
  </si>
  <si>
    <t>2011 I-XII</t>
  </si>
  <si>
    <r>
      <t xml:space="preserve"> Òºðºëò1                                </t>
    </r>
    <r>
      <rPr>
        <i/>
        <sz val="10"/>
        <rFont val="Arial Mon"/>
        <family val="2"/>
      </rPr>
      <t>Births</t>
    </r>
  </si>
  <si>
    <r>
      <t xml:space="preserve">Íàñ áàðàëò1                      </t>
    </r>
    <r>
      <rPr>
        <i/>
        <sz val="10"/>
        <rFont val="Arial Mon"/>
        <family val="2"/>
      </rPr>
      <t>Deaths</t>
    </r>
  </si>
  <si>
    <r>
      <t xml:space="preserve"> Öýâýð ºñºëò                     </t>
    </r>
    <r>
      <rPr>
        <i/>
        <sz val="10"/>
        <rFont val="Arial Mon"/>
        <family val="2"/>
      </rPr>
      <t>Natural increase</t>
    </r>
  </si>
  <si>
    <t xml:space="preserve">   Òàéëáàð : 1. Òºðºëò, íàñ áàðàëòûã ýð¿¿ë ìýíäèéí áàéãóóëëàãûí ìýäýýãýýð àâàâ.  </t>
  </si>
  <si>
    <t xml:space="preserve">   Note :       1. Data of births and deaths were taken  from the Health organization reports.  </t>
  </si>
  <si>
    <r>
      <t xml:space="preserve">Àìáóëàòîðèéí    ýì÷èéí òîî    </t>
    </r>
    <r>
      <rPr>
        <i/>
        <sz val="8"/>
        <rFont val="Arial Mon"/>
        <family val="2"/>
      </rPr>
      <t>Number of physicians</t>
    </r>
  </si>
  <si>
    <t xml:space="preserve">                                  - Õ¿íñíèé íîãîî ãà-ãààð</t>
  </si>
  <si>
    <t xml:space="preserve">                                                  Õ¯Í ÀÌ</t>
  </si>
  <si>
    <t>2012-XII</t>
  </si>
  <si>
    <t xml:space="preserve">         2. ÝÐ¯¯Ë ÌÝÍÄ</t>
  </si>
  <si>
    <t xml:space="preserve">         2.HEALTH</t>
  </si>
  <si>
    <t xml:space="preserve">             2.1  Ýð¿¿ë ìýíäèéí ¿íäñýí ¿ç¿¿ëýëò¿¿ä</t>
  </si>
  <si>
    <t xml:space="preserve">             2.1  Main indicators of health</t>
  </si>
  <si>
    <t xml:space="preserve">          2.2  Òºðºëò, ýõ, õ¿¿õäèéí ýð¿¿ë ìýíä</t>
  </si>
  <si>
    <t xml:space="preserve">           2.2  Number of births,maternal and infant deaths</t>
  </si>
  <si>
    <t xml:space="preserve">             2.3  0-2 õ¿¿õäèéí âàêöèíæóóëàëòûí õàìðàëò</t>
  </si>
  <si>
    <t xml:space="preserve">          2.4  Õ¿í àìûí òºðºëò, íàñ áàðàëò, ñóìààð</t>
  </si>
  <si>
    <t xml:space="preserve">          2.4  Number of births and deaths, by soum</t>
  </si>
  <si>
    <t xml:space="preserve">         2.5  Õàëäâàðò ºâ÷íººð ºâ÷ëºãñäèéí òîî</t>
  </si>
  <si>
    <t xml:space="preserve">          2.5 Number of infectious disease cases</t>
  </si>
  <si>
    <t>Хэрчсэн гурил</t>
  </si>
  <si>
    <t>Бууз</t>
  </si>
  <si>
    <t>Хиам</t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</si>
  <si>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</si>
  <si>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</si>
  <si>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</si>
  <si>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</si>
  <si>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sausage</t>
  </si>
  <si>
    <t>buuz</t>
  </si>
  <si>
    <t>2012 I-XII</t>
  </si>
  <si>
    <t xml:space="preserve">             2.3 0-2 Expanded immunization coverage for infants</t>
  </si>
  <si>
    <t>Îðîí íóòãèéí áàéãóóëëàãûí çàðëàãà, сая төг</t>
  </si>
  <si>
    <t xml:space="preserve"> Of which ; by age group</t>
  </si>
  <si>
    <t>5. REGISTERED UNEMPLOYMENT</t>
  </si>
  <si>
    <t xml:space="preserve">            5.1. Number of registered unemployed people, by causes</t>
  </si>
  <si>
    <t>5.2. Regestered unemployment, by soums</t>
  </si>
  <si>
    <t>5.3 Registered unemployment, by education levels</t>
  </si>
  <si>
    <r>
      <t xml:space="preserve">Төрөлт                   </t>
    </r>
    <r>
      <rPr>
        <i/>
        <sz val="8"/>
        <rFont val="Arial Mon"/>
        <family val="2"/>
      </rPr>
      <t>Births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</si>
  <si>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</si>
  <si>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</si>
  <si>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</si>
  <si>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</si>
  <si>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</si>
  <si>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</si>
  <si>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</si>
  <si>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</si>
  <si>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t>Pure drinks</t>
  </si>
  <si>
    <t>ì2</t>
  </si>
  <si>
    <t>m2</t>
  </si>
  <si>
    <t>2.6 Ваакуум цонх</t>
  </si>
  <si>
    <t>Савласан цэвэр ус</t>
  </si>
  <si>
    <t>Түгээсэн цýâýð óñ</t>
  </si>
  <si>
    <t>3. Тайлант сард идэвхгүй болсон ажил хайгч</t>
  </si>
  <si>
    <r>
      <t>ì</t>
    </r>
    <r>
      <rPr>
        <vertAlign val="superscript"/>
        <sz val="8"/>
        <rFont val="Arial Mon"/>
        <family val="2"/>
      </rPr>
      <t>3</t>
    </r>
  </si>
  <si>
    <t>Үйлдвэрийн аргаар бэлтгэсэн малын мах</t>
  </si>
  <si>
    <t>2013-XII</t>
  </si>
  <si>
    <t>2014-I</t>
  </si>
  <si>
    <t>2014 I</t>
  </si>
  <si>
    <t>2013 I-XII</t>
  </si>
  <si>
    <t>2014  I</t>
  </si>
  <si>
    <t>.</t>
  </si>
  <si>
    <r>
      <t xml:space="preserve"> </t>
    </r>
    <r>
      <rPr>
        <i/>
        <sz val="7"/>
        <rFont val="Arial"/>
        <family val="2"/>
      </rPr>
      <t>Soum</t>
    </r>
  </si>
  <si>
    <t>2015  I</t>
  </si>
  <si>
    <t>2015-I</t>
  </si>
  <si>
    <t>2015 I</t>
  </si>
  <si>
    <t>Цахир</t>
  </si>
  <si>
    <t>Эрдэнэбулган</t>
  </si>
  <si>
    <t>Булган</t>
  </si>
  <si>
    <t>Төвшрүүлэх</t>
  </si>
  <si>
    <t>Цэнхэр</t>
  </si>
  <si>
    <t>Хотонт</t>
  </si>
  <si>
    <t>Хашаат</t>
  </si>
  <si>
    <t>Өгийнуур</t>
  </si>
  <si>
    <t>Өлзийт</t>
  </si>
  <si>
    <t>Батцэнгэл</t>
  </si>
  <si>
    <t>Хайрхан</t>
  </si>
  <si>
    <t>Цэцэрлэг</t>
  </si>
  <si>
    <t>Жаргалант</t>
  </si>
  <si>
    <t>Эрдэнэмандал</t>
  </si>
  <si>
    <t>Өндөр-Улаан</t>
  </si>
  <si>
    <t>Тариат</t>
  </si>
  <si>
    <t>Хангай</t>
  </si>
  <si>
    <t>Чулуут</t>
  </si>
  <si>
    <t>Ихтамир</t>
  </si>
  <si>
    <t>Эх сурвалж: Хөдөлмөрийн хэлтэс</t>
  </si>
  <si>
    <t>Мэргэжлийн шинжлэх ухаан болон техникийн үйл ажиллагаа</t>
  </si>
  <si>
    <t xml:space="preserve">Мэдээлэл холбоо </t>
  </si>
  <si>
    <t>5.2. Øèíýýð áèé áîëãîñîí àæëûí áàéðíû ìýäýý</t>
  </si>
  <si>
    <t>Ýñãèé шаахай</t>
  </si>
  <si>
    <r>
      <t>/òºã/  P</t>
    </r>
    <r>
      <rPr>
        <vertAlign val="subscript"/>
        <sz val="8"/>
        <rFont val="Arial Mon"/>
        <family val="2"/>
      </rPr>
      <t>0</t>
    </r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</si>
  <si>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1</t>
    </r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</si>
  <si>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0</t>
    </r>
  </si>
  <si>
    <t>Хөдөлмөрийн хэлтэс</t>
  </si>
  <si>
    <t>Дүн</t>
  </si>
  <si>
    <t>Цр</t>
  </si>
  <si>
    <t>Эбу</t>
  </si>
  <si>
    <t>Бу</t>
  </si>
  <si>
    <t>Тө</t>
  </si>
  <si>
    <t>Цн</t>
  </si>
  <si>
    <r>
      <t xml:space="preserve">     - боловсролгүй  </t>
    </r>
    <r>
      <rPr>
        <i/>
        <sz val="7"/>
        <rFont val="Arial"/>
        <family val="2"/>
      </rPr>
      <t>uneducated</t>
    </r>
  </si>
  <si>
    <t>Хт</t>
  </si>
  <si>
    <r>
      <t xml:space="preserve">     - бага </t>
    </r>
    <r>
      <rPr>
        <i/>
        <sz val="7"/>
        <rFont val="Arial"/>
        <family val="2"/>
      </rPr>
      <t xml:space="preserve"> primary</t>
    </r>
  </si>
  <si>
    <t>Хш</t>
  </si>
  <si>
    <r>
      <t xml:space="preserve">     - бүрэн бус дунд </t>
    </r>
    <r>
      <rPr>
        <i/>
        <sz val="7"/>
        <rFont val="Arial"/>
        <family val="2"/>
      </rPr>
      <t>secondary II</t>
    </r>
  </si>
  <si>
    <t>Өг</t>
  </si>
  <si>
    <r>
      <t xml:space="preserve">     - бүрэн дунд </t>
    </r>
    <r>
      <rPr>
        <i/>
        <sz val="7"/>
        <rFont val="Arial"/>
        <family val="2"/>
      </rPr>
      <t>secondary I</t>
    </r>
  </si>
  <si>
    <t>Өл</t>
  </si>
  <si>
    <t>Бц</t>
  </si>
  <si>
    <t xml:space="preserve">     - Мэргэжлийн анхан шатны</t>
  </si>
  <si>
    <t>Хр</t>
  </si>
  <si>
    <r>
      <t xml:space="preserve">     - Тусгай дунд </t>
    </r>
    <r>
      <rPr>
        <i/>
        <sz val="7"/>
        <rFont val="Arial"/>
        <family val="2"/>
      </rPr>
      <t>specialized secondary</t>
    </r>
  </si>
  <si>
    <t>Цц</t>
  </si>
  <si>
    <r>
      <t xml:space="preserve">     - Дээд </t>
    </r>
    <r>
      <rPr>
        <i/>
        <sz val="7"/>
        <rFont val="Arial"/>
        <family val="2"/>
      </rPr>
      <t>high</t>
    </r>
  </si>
  <si>
    <t>Жа</t>
  </si>
  <si>
    <t>Эм</t>
  </si>
  <si>
    <t>Боловсролын түвшингээр</t>
  </si>
  <si>
    <t>Өу</t>
  </si>
  <si>
    <t>Та</t>
  </si>
  <si>
    <t>Үүнээс: эмэгтэй</t>
  </si>
  <si>
    <t>Хн</t>
  </si>
  <si>
    <t>Чу</t>
  </si>
  <si>
    <t>Ажилгүйчүүд- бүгд</t>
  </si>
  <si>
    <t>Их</t>
  </si>
  <si>
    <t>Зөрүү +,-</t>
  </si>
  <si>
    <t>Үүнээс: эм</t>
  </si>
  <si>
    <t>Бүгд</t>
  </si>
  <si>
    <t>Өсөлт, бууралт</t>
  </si>
  <si>
    <t>Сум</t>
  </si>
  <si>
    <t>5.3 Бүртгэлтэй ажилгүйчүүд, боловсролоор</t>
  </si>
  <si>
    <t xml:space="preserve">5.2. Бүртгэлтэйажилгүйчүүд, сумаар      </t>
  </si>
  <si>
    <t>Үүнээс: насны бүлгээр</t>
  </si>
  <si>
    <t>5. Тайлант сарын эцэст байгаа ажилгүйчүүд- бүгд</t>
  </si>
  <si>
    <t xml:space="preserve">                  - бусад</t>
  </si>
  <si>
    <t xml:space="preserve">                  - хоршоо</t>
  </si>
  <si>
    <t xml:space="preserve">                  - нөхөрлөл, компани</t>
  </si>
  <si>
    <t xml:space="preserve">                  - төрийн төсөвт байгууллага</t>
  </si>
  <si>
    <t xml:space="preserve">    Үүнээс : -улсын үйлдвэрийн газар</t>
  </si>
  <si>
    <t>4.Тайлант сард ажилд орсон ажилгүйчүүд</t>
  </si>
  <si>
    <t xml:space="preserve">             - бусад</t>
  </si>
  <si>
    <t xml:space="preserve">             - цалин багатайгаас</t>
  </si>
  <si>
    <t xml:space="preserve">             - Мэргэжил ур чадвараа нэмэгдүүлэн ашиг орлого         нэмэгдүүлэх</t>
  </si>
  <si>
    <t xml:space="preserve">             - цэргээс халагдсан</t>
  </si>
  <si>
    <t xml:space="preserve">             - сургууль төгссөн</t>
  </si>
  <si>
    <t xml:space="preserve">             - өөр газраас шилжиж ирсэн</t>
  </si>
  <si>
    <t xml:space="preserve">             - байгууллага татан буугдсан</t>
  </si>
  <si>
    <t xml:space="preserve">     Үүнээс: орон тооны цомхтголоор</t>
  </si>
  <si>
    <t>2. Тайлант сард нэмэгдсэн ажилгүйчүүд-бүгд</t>
  </si>
  <si>
    <t>1. Өмнөх сарын эцэст байсан ажилгүйчүүд-бүгд</t>
  </si>
  <si>
    <t>5.1. Бүртгэлтэй ажилгүйчүүдийн тоо, шалтгаанаар</t>
  </si>
  <si>
    <t>5. БҮРТГЭЛТЭЙ АЖИЛГҮЙЧҮҮД</t>
  </si>
  <si>
    <t>2014-XII</t>
  </si>
  <si>
    <t>2014 I-XII</t>
  </si>
  <si>
    <t>2015/2014%</t>
  </si>
  <si>
    <t>2015/2013%</t>
  </si>
  <si>
    <t>2015/2012%</t>
  </si>
  <si>
    <t>2015  II</t>
  </si>
  <si>
    <t>2014  II</t>
  </si>
  <si>
    <t>2014 II</t>
  </si>
  <si>
    <t>2014-II</t>
  </si>
  <si>
    <t>2015-II</t>
  </si>
  <si>
    <t>2015 II</t>
  </si>
  <si>
    <t xml:space="preserve">                       Ýõíèé 2  ñàðûí áàéäëààð           </t>
  </si>
  <si>
    <t xml:space="preserve"> 9. Ãîë íýðèéí á¿òýýãäýõ¿¿í ¿éëäâýðëýëò</t>
  </si>
  <si>
    <t xml:space="preserve">  9. Production of the major commodities</t>
  </si>
  <si>
    <t>2014  III</t>
  </si>
  <si>
    <t>2015  III</t>
  </si>
  <si>
    <t>I-III</t>
  </si>
  <si>
    <t>2014-III</t>
  </si>
  <si>
    <t>2015-III</t>
  </si>
  <si>
    <t>2014 III</t>
  </si>
  <si>
    <t>2015 III</t>
  </si>
  <si>
    <t>III March</t>
  </si>
  <si>
    <t>2014. III</t>
  </si>
  <si>
    <t>2015. III</t>
  </si>
  <si>
    <t>2015.III</t>
  </si>
  <si>
    <t>2015/2014. %</t>
  </si>
  <si>
    <t xml:space="preserve">                              10. Àæ ¿éëäâýðèéí íèéò á¿òýýãäõ¿¿í, îíû ¿íýýð, ñàÿ.òºã</t>
  </si>
  <si>
    <t xml:space="preserve">                               10.Gross industrial output, at current price, mln.tog</t>
  </si>
  <si>
    <t xml:space="preserve">                               10. Àæ ¿éëäâýðèéí áîðëóóëñàí á¿òýýãäõ¿¿í, îíû ¿íýýð, ñàÿ.òºã</t>
  </si>
  <si>
    <t xml:space="preserve">                                10. Sold production of the industry, at current price, mln.tog</t>
  </si>
  <si>
    <t>10. Àæ ¿éëäâýðèéí íèéò á¿òýýãäõ¿¿í, çýðýãö¿¿ëýõ ¿íýýð /ìÿí.òºã/</t>
  </si>
  <si>
    <t xml:space="preserve"> 10. Gross industrial products, at constant prices, /thous.tog/</t>
  </si>
  <si>
    <t xml:space="preserve"> 2015.04.09</t>
  </si>
  <si>
    <t>III</t>
  </si>
  <si>
    <t xml:space="preserve"> - Үүнээс  хувиараа хөдөлмөр эрхлэгчдийн</t>
  </si>
  <si>
    <t xml:space="preserve"> 9.3 Òºëëºëò, òºë áîéæèëò</t>
  </si>
  <si>
    <t xml:space="preserve">      9.3 Òºëëºëò, òºë áîéæèëò/¿ðãýëæëýë/</t>
  </si>
  <si>
    <t xml:space="preserve"> 9.3 Rearing young animals</t>
  </si>
  <si>
    <t xml:space="preserve">       9.3   Rearing young animals/continuation/</t>
  </si>
  <si>
    <t>Èõýð òºë</t>
  </si>
  <si>
    <r>
      <t xml:space="preserve">         Òºëëºñºí õýýëòýã÷    </t>
    </r>
    <r>
      <rPr>
        <i/>
        <sz val="10"/>
        <rFont val="Arial"/>
        <family val="2"/>
      </rPr>
      <t>Number of breeding- stock</t>
    </r>
  </si>
  <si>
    <r>
      <t xml:space="preserve">            Õîðîãäñîí òºë  </t>
    </r>
    <r>
      <rPr>
        <i/>
        <sz val="10"/>
        <rFont val="Arial"/>
        <family val="2"/>
      </rPr>
      <t xml:space="preserve">losses of young animals  </t>
    </r>
  </si>
  <si>
    <r>
      <t xml:space="preserve">   Áîéæñîí òºë        S</t>
    </r>
    <r>
      <rPr>
        <i/>
        <sz val="10"/>
        <rFont val="Arial"/>
        <family val="2"/>
      </rPr>
      <t>urvivals</t>
    </r>
  </si>
  <si>
    <r>
      <t xml:space="preserve">       Áîéæèëòûí õ¿âü/</t>
    </r>
    <r>
      <rPr>
        <i/>
        <sz val="10"/>
        <rFont val="Arial"/>
        <family val="2"/>
      </rPr>
      <t>Percentage of survivals</t>
    </r>
  </si>
  <si>
    <t>Òºëëºëòèéí</t>
  </si>
  <si>
    <t>twin young</t>
  </si>
  <si>
    <r>
      <t xml:space="preserve">         ¿¿íýýñ: </t>
    </r>
    <r>
      <rPr>
        <i/>
        <sz val="10"/>
        <rFont val="Arial"/>
        <family val="2"/>
      </rPr>
      <t>of which</t>
    </r>
  </si>
  <si>
    <r>
      <t xml:space="preserve">       ¿¿íýýñ: </t>
    </r>
    <r>
      <rPr>
        <i/>
        <sz val="10"/>
        <rFont val="Arial"/>
        <family val="2"/>
      </rPr>
      <t>of which</t>
    </r>
  </si>
  <si>
    <r>
      <t xml:space="preserve">             ¿¿íýýñ: </t>
    </r>
    <r>
      <rPr>
        <i/>
        <sz val="10"/>
        <rFont val="Arial"/>
        <family val="2"/>
      </rPr>
      <t>of which</t>
    </r>
  </si>
  <si>
    <r>
      <t>¿¿íýýñ:</t>
    </r>
    <r>
      <rPr>
        <i/>
        <sz val="10"/>
        <rFont val="Arial"/>
        <family val="2"/>
      </rPr>
      <t xml:space="preserve"> of which</t>
    </r>
  </si>
  <si>
    <t>õóâü</t>
  </si>
  <si>
    <t>livestock</t>
  </si>
  <si>
    <t xml:space="preserve">  èíãý</t>
  </si>
  <si>
    <t xml:space="preserve">   ã¿¿</t>
  </si>
  <si>
    <t>¿íýý</t>
  </si>
  <si>
    <t>ýì õîíü</t>
  </si>
  <si>
    <t>ýì ÿìàà</t>
  </si>
  <si>
    <t xml:space="preserve"> Á¿ãä</t>
  </si>
  <si>
    <t>áîòãî</t>
  </si>
  <si>
    <t>óíàãà</t>
  </si>
  <si>
    <t>òóãàë</t>
  </si>
  <si>
    <t>õóðãà</t>
  </si>
  <si>
    <t>èøèã</t>
  </si>
  <si>
    <t xml:space="preserve">    Á¿ãä</t>
  </si>
  <si>
    <t xml:space="preserve"> óíàãà</t>
  </si>
  <si>
    <t xml:space="preserve"> òóãàë</t>
  </si>
  <si>
    <t xml:space="preserve"> õóðãà</t>
  </si>
  <si>
    <t xml:space="preserve"> èøèã</t>
  </si>
  <si>
    <t>percentage of</t>
  </si>
  <si>
    <t xml:space="preserve">female </t>
  </si>
  <si>
    <t xml:space="preserve">  Mare</t>
  </si>
  <si>
    <t xml:space="preserve">   Cow</t>
  </si>
  <si>
    <t xml:space="preserve">   Ewe</t>
  </si>
  <si>
    <t>young</t>
  </si>
  <si>
    <t>foals</t>
  </si>
  <si>
    <t>calves</t>
  </si>
  <si>
    <t>lambs</t>
  </si>
  <si>
    <t>kids</t>
  </si>
  <si>
    <t>delivered</t>
  </si>
  <si>
    <t xml:space="preserve"> camel</t>
  </si>
  <si>
    <t>goat</t>
  </si>
  <si>
    <t>camels</t>
  </si>
  <si>
    <t>breeding stock</t>
  </si>
  <si>
    <t>PPPY</t>
  </si>
  <si>
    <t>9.4  Òîì ìàëûí ç¿é áóñûí õîðîãäîë</t>
  </si>
  <si>
    <t>9.4 Natural losses of adult animals</t>
  </si>
  <si>
    <t>Îíû ýõíèé</t>
  </si>
  <si>
    <t xml:space="preserve">2015.03 ñàð        Á¯ÃÄ / TOTAL /   </t>
  </si>
  <si>
    <r>
      <t>Á¿ãäýýñ: ºâ ÷ í º º ð/</t>
    </r>
    <r>
      <rPr>
        <i/>
        <sz val="8"/>
        <rFont val="Arial"/>
        <family val="2"/>
      </rPr>
      <t>From total: by diseases</t>
    </r>
  </si>
  <si>
    <r>
      <t>Á¿ãäýýñ: õýýëòýã÷ /</t>
    </r>
    <r>
      <rPr>
        <i/>
        <sz val="8"/>
        <rFont val="Arial"/>
        <family val="2"/>
      </rPr>
      <t>From total: by diseases</t>
    </r>
  </si>
  <si>
    <t>ìàëä ýçëýõ</t>
  </si>
  <si>
    <t xml:space="preserve">   ¿ ¿  í  ý  ý ñ: of which</t>
  </si>
  <si>
    <t>òýìýý</t>
  </si>
  <si>
    <t>àäóó</t>
  </si>
  <si>
    <t xml:space="preserve"> ¿õýð</t>
  </si>
  <si>
    <t xml:space="preserve"> õîíü</t>
  </si>
  <si>
    <t>ÿìàà</t>
  </si>
  <si>
    <t>èíãý</t>
  </si>
  <si>
    <t>ã¿¿</t>
  </si>
  <si>
    <t xml:space="preserve"> ýì õîíü</t>
  </si>
  <si>
    <t xml:space="preserve">percentage of </t>
  </si>
  <si>
    <t>2014.III</t>
  </si>
  <si>
    <t>Camel</t>
  </si>
  <si>
    <t>Horse</t>
  </si>
  <si>
    <t>Cattle</t>
  </si>
  <si>
    <t>Sheep</t>
  </si>
  <si>
    <t>Goat</t>
  </si>
  <si>
    <t>losses to total</t>
  </si>
  <si>
    <t>livestock at the</t>
  </si>
  <si>
    <t>beginning of</t>
  </si>
  <si>
    <t xml:space="preserve"> the year</t>
  </si>
  <si>
    <t xml:space="preserve">                </t>
  </si>
  <si>
    <t xml:space="preserve">                           ÎÉ ÌÎÄÍÛ ÌÝÄÝÝ           </t>
  </si>
  <si>
    <t>9.8 ÎÉ ÌÎÄÍÛ ÌÝÄÝÝ</t>
  </si>
  <si>
    <t>9.8 DATA OF THE TIMBERS</t>
  </si>
  <si>
    <r>
      <t xml:space="preserve">             Îéãîîñ îëãîñîí ìîä, ì</t>
    </r>
    <r>
      <rPr>
        <vertAlign val="superscript"/>
        <sz val="10"/>
        <rFont val="Arial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</si>
  <si>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</si>
  <si>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</si>
  <si>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</si>
  <si>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</si>
  <si>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"/>
        <family val="2"/>
      </rPr>
      <t>3</t>
    </r>
  </si>
  <si>
    <r>
      <t xml:space="preserve">     Õýðýãëýýíèé ìîä ì</t>
    </r>
    <r>
      <rPr>
        <vertAlign val="superscript"/>
        <sz val="10"/>
        <rFont val="Arial"/>
        <family val="2"/>
      </rPr>
      <t>3</t>
    </r>
  </si>
  <si>
    <r>
      <t xml:space="preserve">    Ò¿ëýý   ì</t>
    </r>
    <r>
      <rPr>
        <vertAlign val="superscript"/>
        <sz val="10"/>
        <rFont val="Arial"/>
        <family val="2"/>
      </rPr>
      <t>3</t>
    </r>
  </si>
  <si>
    <t>ìÿí òºã</t>
  </si>
  <si>
    <t xml:space="preserve"> òîðãóóëü, ìÿí.òºã</t>
  </si>
  <si>
    <t>Үйлдвэрлэлийн огтлолтоор бэлтгэх Х\мод</t>
  </si>
  <si>
    <t>Арчилгааны огтлолтоор бэлтгэх Х\мод</t>
  </si>
  <si>
    <t>Цэвэрлэгээний огтлолтоор бэлтгэх Х\мод</t>
  </si>
  <si>
    <t>Хуш</t>
  </si>
  <si>
    <t>Шинэс</t>
  </si>
  <si>
    <t>sum</t>
  </si>
  <si>
    <t>Àøèãëàõ ëèìèò</t>
  </si>
  <si>
    <t>Ã¿éöýòãýë</t>
  </si>
  <si>
    <t>Execution</t>
  </si>
  <si>
    <r>
      <t>Timbers, m</t>
    </r>
    <r>
      <rPr>
        <i/>
        <vertAlign val="superscript"/>
        <sz val="10"/>
        <rFont val="Arial"/>
        <family val="2"/>
      </rPr>
      <t>3</t>
    </r>
  </si>
  <si>
    <r>
      <t xml:space="preserve">  Fuel wood, m</t>
    </r>
    <r>
      <rPr>
        <i/>
        <vertAlign val="superscript"/>
        <sz val="10"/>
        <rFont val="Arial"/>
        <family val="2"/>
      </rPr>
      <t>3</t>
    </r>
  </si>
  <si>
    <t>Revenue of the</t>
  </si>
  <si>
    <t>Sentenced fines for</t>
  </si>
  <si>
    <t>Payment &amp; fees</t>
  </si>
  <si>
    <t>Limit of the use</t>
  </si>
  <si>
    <t>permis   thous tog</t>
  </si>
  <si>
    <t>violation of forest, thous.¥</t>
  </si>
  <si>
    <t xml:space="preserve">  thous. tog</t>
  </si>
  <si>
    <t>1 sar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</si>
  <si>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</si>
  <si>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 xml:space="preserve"> 7.3 ÕÀÀ-í á¿òýýãäýõ¿¿íèé ¿íý 2015 îíû 3-ð ñàðûí áàéäëààð , ñóìäààð</t>
  </si>
  <si>
    <t>Сумын нэр</t>
  </si>
  <si>
    <t>Азарга</t>
  </si>
  <si>
    <t>Соёолон үрээ</t>
  </si>
  <si>
    <t>Соёолон гүү</t>
  </si>
  <si>
    <t>Шүдлэн үрээ</t>
  </si>
  <si>
    <t>Шүдлэн байдас</t>
  </si>
  <si>
    <t>Бух</t>
  </si>
  <si>
    <t>Хязаалан шар</t>
  </si>
  <si>
    <t>Хязаалан дөнж</t>
  </si>
  <si>
    <t>Шүдлэн эр үхэр</t>
  </si>
  <si>
    <t>Шүдлэн  гунж</t>
  </si>
  <si>
    <t>Хуц</t>
  </si>
  <si>
    <t>Эр хонь</t>
  </si>
  <si>
    <t>Эм хонь</t>
  </si>
  <si>
    <t>Эр төлөг</t>
  </si>
  <si>
    <t>Эм төлөг</t>
  </si>
  <si>
    <t>Ухна</t>
  </si>
  <si>
    <t>Эр ямаа</t>
  </si>
  <si>
    <t>Эм ямаа</t>
  </si>
  <si>
    <t>Эр борлон</t>
  </si>
  <si>
    <t>Эм борлон</t>
  </si>
  <si>
    <t xml:space="preserve">Батцэнгэл </t>
  </si>
  <si>
    <t xml:space="preserve">Булган </t>
  </si>
  <si>
    <t xml:space="preserve">Их тамир </t>
  </si>
  <si>
    <t xml:space="preserve">Өгийнуур </t>
  </si>
  <si>
    <t xml:space="preserve">Өлзийт </t>
  </si>
  <si>
    <t xml:space="preserve">Өндөр-Улаан </t>
  </si>
  <si>
    <t xml:space="preserve">Тариат </t>
  </si>
  <si>
    <t xml:space="preserve">Төвшрүүлэх </t>
  </si>
  <si>
    <t xml:space="preserve">Хайрхан </t>
  </si>
  <si>
    <t xml:space="preserve">Хангай </t>
  </si>
  <si>
    <t xml:space="preserve">Хашаат </t>
  </si>
  <si>
    <t xml:space="preserve">Хотонт </t>
  </si>
  <si>
    <t>Цахир с</t>
  </si>
  <si>
    <t xml:space="preserve">Цэнхэр </t>
  </si>
  <si>
    <t xml:space="preserve">Цэцэрлэг </t>
  </si>
  <si>
    <t xml:space="preserve">Чулуут </t>
  </si>
  <si>
    <t xml:space="preserve">Эрдэнэмандал </t>
  </si>
  <si>
    <t>Аймгийн дундаж үнэ</t>
  </si>
  <si>
    <t>++</t>
  </si>
  <si>
    <t>t+</t>
  </si>
  <si>
    <t>h+</t>
  </si>
  <si>
    <t>6.2 Ãîë íýðèéí áàðààíû ¿íý</t>
  </si>
  <si>
    <t>6.2 Price of selected goods</t>
  </si>
  <si>
    <t>Áàðààíû íýð</t>
  </si>
  <si>
    <t>Õýìæèõ íýãæ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</si>
  <si>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</si>
  <si>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</si>
  <si>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</si>
  <si>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</si>
  <si>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</si>
  <si>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</si>
  <si>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</si>
  <si>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</si>
  <si>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/õóâèéí/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</si>
  <si>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</si>
  <si>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</si>
  <si>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</si>
  <si>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</si>
  <si>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</si>
  <si>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</si>
  <si>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</si>
  <si>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</si>
  <si>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</si>
  <si>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</si>
  <si>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</si>
  <si>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</si>
  <si>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</si>
  <si>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</si>
  <si>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</si>
  <si>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</si>
  <si>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</si>
  <si>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</si>
  <si>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</si>
  <si>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</si>
  <si>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</si>
  <si>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</si>
  <si>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</si>
  <si>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</si>
  <si>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</si>
  <si>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</si>
  <si>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</si>
  <si>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</si>
  <si>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</si>
  <si>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</si>
  <si>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</si>
  <si>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</si>
  <si>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</si>
  <si>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</si>
  <si>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</si>
  <si>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Áàéöàà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</si>
  <si>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</si>
  <si>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</si>
  <si>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</si>
  <si>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</si>
  <si>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</si>
  <si>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</si>
  <si>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</si>
  <si>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</si>
  <si>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</si>
  <si>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</si>
  <si>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</si>
  <si>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</si>
  <si>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</si>
  <si>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</si>
  <si>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</si>
  <si>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</si>
  <si>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</si>
  <si>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</si>
  <si>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</si>
  <si>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</si>
  <si>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/ëþêñ/</t>
  </si>
  <si>
    <t>Beaty soap /LUX/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</si>
  <si>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</si>
  <si>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</si>
  <si>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</si>
  <si>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</si>
  <si>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</si>
  <si>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</si>
  <si>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</si>
  <si>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</si>
  <si>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</si>
  <si>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боодол</t>
  </si>
  <si>
    <t>Áè÷ãèéí öààñ -80 ãð</t>
  </si>
  <si>
    <t>Copy paper -80gr</t>
  </si>
  <si>
    <t>áîîäîë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</si>
  <si>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</si>
  <si>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</si>
  <si>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</si>
  <si>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</si>
  <si>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</si>
  <si>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</si>
  <si>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</si>
  <si>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</si>
  <si>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</si>
  <si>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</si>
  <si>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>6.¯ÍÝ</t>
  </si>
  <si>
    <t>6.Price</t>
  </si>
  <si>
    <t xml:space="preserve">                          6.1  Àðõàíãàé àéìãèéí õýðýãëýýíèé áàðàà, ¿éë÷èëãýýíèé ¿íèéí èíäåêñ</t>
  </si>
  <si>
    <t xml:space="preserve">                           6.1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</si>
  <si>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</si>
  <si>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</si>
  <si>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2010.XII</t>
  </si>
  <si>
    <t>2013.III</t>
  </si>
  <si>
    <t>2013.XII</t>
  </si>
  <si>
    <t>2014.II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</si>
  <si>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</si>
  <si>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</si>
  <si>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</si>
  <si>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</si>
  <si>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</si>
  <si>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</si>
  <si>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</si>
  <si>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</si>
  <si>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</si>
  <si>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</si>
  <si>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</si>
  <si>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</si>
  <si>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</si>
  <si>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</si>
  <si>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</si>
  <si>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</si>
  <si>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</si>
  <si>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</si>
  <si>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</si>
  <si>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</si>
  <si>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</si>
  <si>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</si>
  <si>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</si>
  <si>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</si>
  <si>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02.   ÑÎÃÒÓÓÐÓÓËÀÕ ÓÍÄÀÀ, ÒÀÌÕÈ, ÌÀÍÑÓÓÐÓÓËÀÕ ÁÎÄÈÑ</t>
  </si>
  <si>
    <t>02. Intoxicating beverege and smoke</t>
  </si>
  <si>
    <t>02.1 ÑÎÃÒÓÓÐÓÓËÀÕ ÓÍÄÀÀ</t>
  </si>
  <si>
    <t>02.1  Intoxicating beverege and smoke</t>
  </si>
  <si>
    <t>02.2 ÒÀÌÕÈ</t>
  </si>
  <si>
    <t>02.2 Smoke</t>
  </si>
  <si>
    <t>03.    ÕÓÂÖÀÑ, ÁªÑ ÁÀÐÀÀ, ÃÓÒÀË</t>
  </si>
  <si>
    <t>03. Clothes, material and shoes</t>
  </si>
  <si>
    <t>03.1.    ÕÓÂÖÀÑ, ÁªÑ ÁÀÐÀÀ, ÃÓÒÀË</t>
  </si>
  <si>
    <t>03.1. Clothes, material and shoes</t>
  </si>
  <si>
    <t>03.1.1  ÕªÂªÍ, ÁªÑ ÁÀÐÀÀ</t>
  </si>
  <si>
    <t>03.1 Clothes and material</t>
  </si>
  <si>
    <t>03.1.2  ÁYÕ ÒªÐËÈÉÍ ÕÓÂÖÀÑ</t>
  </si>
  <si>
    <t>03.1.2 Clothes</t>
  </si>
  <si>
    <t>03.1.3  ÆÈÆÈÃ ÝÄËÝË, ÕÝÐÝÃÑÝË</t>
  </si>
  <si>
    <t>03.1.3 Smole things</t>
  </si>
  <si>
    <t>03.2  ÃÓÒÀË</t>
  </si>
  <si>
    <t>03.2 Shoes</t>
  </si>
  <si>
    <t>04.    ÎÐÎÍ ÑÓÓÖ, ÓÑ, ÖÀÕÈËÃÀÀÍ, ÕÈÉÍ ÁÎËÎÍ ÁÓÑÀÄ ÒYËØ</t>
  </si>
  <si>
    <t>04. Household, water, gas and other fuel</t>
  </si>
  <si>
    <t>04.1  ÎÐÎÍ ÑÓÓÖÍÛ БОДИТ ТҮРЭЭС</t>
  </si>
  <si>
    <t>04.1 Householding rental</t>
  </si>
  <si>
    <t>04.2  ÎÐÎÍ ÑÓÓÖÍÛ ÒÅÕÍÈÊÈÉÍ ÁÎËÎÍ ÇÀÑÂÀÐÛÍ YÉË×ÈËÃÝÝ</t>
  </si>
  <si>
    <t>04.2 Householding supply of water and other service</t>
  </si>
  <si>
    <t>04.3  ÓÑÀÍ ÕÀÍÃÀÌÆ ÁÎËÎÍ ÎÐÎÍ ÑÓÓÖÍÛ ÁÓÑÀÄ YÉË×ÈËÃÝÝ</t>
  </si>
  <si>
    <t>04.3Householding supply of water and other service</t>
  </si>
  <si>
    <t>04.4  ÖÀÕÈËÃÀÀÍ, ÕÈÉÍ ÁÎËÎÍ ÁÓÑÀÄ ÒYËØ</t>
  </si>
  <si>
    <t>04.4 Household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</si>
  <si>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</si>
  <si>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</si>
  <si>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</si>
  <si>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</si>
  <si>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</si>
  <si>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</si>
  <si>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</si>
  <si>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</si>
  <si>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</si>
  <si>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</si>
  <si>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</si>
  <si>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</si>
  <si>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6.1-í ¿ðãýëæëýë    6.1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</si>
  <si>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</si>
  <si>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</si>
  <si>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</si>
  <si>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</si>
  <si>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</si>
  <si>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</si>
  <si>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</si>
  <si>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</si>
  <si>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</si>
  <si>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</si>
  <si>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</si>
  <si>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</si>
  <si>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</si>
  <si>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</si>
  <si>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</si>
  <si>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</si>
  <si>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</si>
  <si>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</si>
  <si>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</si>
  <si>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</si>
  <si>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</si>
  <si>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</si>
  <si>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</si>
  <si>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</si>
  <si>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</si>
  <si>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</si>
  <si>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</si>
  <si>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</si>
  <si>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</si>
  <si>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</si>
  <si>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</si>
  <si>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</si>
  <si>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</si>
  <si>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</si>
  <si>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</si>
  <si>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</si>
  <si>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</si>
  <si>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</si>
  <si>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</si>
  <si>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</si>
  <si>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</si>
  <si>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</si>
  <si>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</si>
  <si>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</si>
  <si>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</si>
  <si>
    <t xml:space="preserve">    3.2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</si>
  <si>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</si>
  <si>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</si>
  <si>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</si>
  <si>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Албадан</t>
  </si>
  <si>
    <t>Áàðèâ÷-</t>
  </si>
  <si>
    <t>Ãýìò õýðãèéí</t>
  </si>
  <si>
    <t>Íèéò õî-</t>
  </si>
  <si>
    <t>Нөхөн төлүүл-</t>
  </si>
  <si>
    <t xml:space="preserve">          Offenders</t>
  </si>
  <si>
    <t>Crime committed by</t>
  </si>
  <si>
    <t>саатуулсан</t>
  </si>
  <si>
    <t>ëàãäñàí</t>
  </si>
  <si>
    <t xml:space="preserve">óëìààñ ãýìòñýí </t>
  </si>
  <si>
    <t xml:space="preserve">óëìààñ íàñ </t>
  </si>
  <si>
    <t>õèðîë</t>
  </si>
  <si>
    <t>сэн хохирол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</si>
  <si>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</si>
  <si>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</si>
  <si>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</si>
  <si>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</si>
  <si>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</si>
  <si>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</si>
  <si>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</si>
  <si>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</si>
  <si>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сая.төг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</si>
  <si>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</si>
  <si>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</si>
  <si>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</si>
  <si>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</si>
  <si>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</si>
  <si>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</si>
  <si>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</si>
  <si>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Amount of</t>
  </si>
  <si>
    <t>Group of</t>
  </si>
  <si>
    <t>Drunk</t>
  </si>
  <si>
    <t>caused by</t>
  </si>
  <si>
    <t>mount of</t>
  </si>
  <si>
    <t xml:space="preserve">restituted </t>
  </si>
  <si>
    <t>offences</t>
  </si>
  <si>
    <t>damage</t>
  </si>
  <si>
    <t>damages</t>
  </si>
  <si>
    <t xml:space="preserve"> mln.tog</t>
  </si>
  <si>
    <t>mln.tog</t>
  </si>
  <si>
    <t>Ýõ ñóðâàëæ : Öàãäààãèéí õýëòñèéí ìýäýýãýýð</t>
  </si>
  <si>
    <t xml:space="preserve"> Source : Police Department report</t>
  </si>
  <si>
    <t>3. ÃÝÌÒ ÕÝÐÝÃ</t>
  </si>
  <si>
    <t>3. CRIME</t>
  </si>
  <si>
    <t xml:space="preserve">                      3.1 Àðõàíãàé àéìàãò á¿ðòãýãäñýí ãýìò õýðãèéí òîî, òºðëººð</t>
  </si>
  <si>
    <t xml:space="preserve">                   3.1  Number of offences  committed in Arhangai province, by types</t>
  </si>
  <si>
    <t>Õýðãèéí òºðºë</t>
  </si>
  <si>
    <t>Types of offences</t>
  </si>
  <si>
    <t xml:space="preserve">      Ãàðàëò       Number of offences</t>
  </si>
  <si>
    <t>2012 îíû ìºí</t>
  </si>
  <si>
    <t>ªíãºðñºí îíû ìºí</t>
  </si>
  <si>
    <t>March</t>
  </si>
  <si>
    <t>¿åòýé õàðüöóóëñàí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</si>
  <si>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</si>
  <si>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</si>
  <si>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</si>
  <si>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</si>
  <si>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</si>
  <si>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</si>
  <si>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</si>
  <si>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</si>
  <si>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</si>
  <si>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</si>
  <si>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</si>
  <si>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</si>
  <si>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</si>
  <si>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</si>
  <si>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</si>
  <si>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</si>
  <si>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</si>
  <si>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</si>
  <si>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</si>
  <si>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</si>
  <si>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</si>
  <si>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</si>
  <si>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</si>
  <si>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</si>
  <si>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</si>
  <si>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</si>
  <si>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</si>
  <si>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</si>
  <si>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</si>
  <si>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</si>
  <si>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</si>
  <si>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</si>
  <si>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</si>
  <si>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</si>
  <si>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</si>
  <si>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</si>
  <si>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</si>
  <si>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</si>
  <si>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</si>
  <si>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</si>
  <si>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</si>
  <si>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</si>
  <si>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</si>
  <si>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</si>
  <si>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</si>
  <si>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</si>
  <si>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</si>
  <si>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</si>
  <si>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</si>
  <si>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</si>
  <si>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</si>
  <si>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</si>
  <si>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</si>
  <si>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</si>
  <si>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</si>
  <si>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</si>
  <si>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</si>
  <si>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</si>
  <si>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</si>
  <si>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</si>
  <si>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</si>
  <si>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</si>
  <si>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</si>
  <si>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</si>
  <si>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</si>
  <si>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</si>
  <si>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</si>
  <si>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</si>
  <si>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</si>
  <si>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</si>
  <si>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>5.1 ÍÈÉÃÌÈÉÍ ÕÀËÀÌÆÈÉÍ ÑÀÍÃÈÉÍ ÇÀÐÖÓÓËÀËÒ</t>
  </si>
  <si>
    <t>5.1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</si>
  <si>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</si>
  <si>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</si>
  <si>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</si>
  <si>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</si>
  <si>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</si>
  <si>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</si>
  <si>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(thous.¥)</t>
  </si>
  <si>
    <t>persons</t>
  </si>
  <si>
    <t>Íèéãìèéí õàëàìæ ¿éë÷èëãýýíèé íèéò çàðäàë</t>
  </si>
  <si>
    <t>Õ¿íèé õºãæèë ñàí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</si>
  <si>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</si>
  <si>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</si>
  <si>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</si>
  <si>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</si>
  <si>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</si>
  <si>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</si>
  <si>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</si>
  <si>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Àõìàä íàñòàíûã àñàð÷ áóé èðãýíèé ÍÌÒ</t>
  </si>
  <si>
    <t>Ахмад настанг асарч буй+ахмад настанг гэртээ асрамжилж буй</t>
  </si>
  <si>
    <t>ÕÁ-òýé èðãýíèéã àñàð÷ áóé èðãýíèé ÍÌÒ</t>
  </si>
  <si>
    <t>ХБ+ХБ гэртээ асарч буй</t>
  </si>
  <si>
    <t>ÁªÕÀªñãºñºí èðãýíèé ÍÌÒ</t>
  </si>
  <si>
    <t>Бүтэн өнчин хүүхэд+гэр бүлийн хүчирхийллийн улмаас гэр бүлдээ асрамжлилж буй</t>
  </si>
  <si>
    <t>16 хүртэлх насны байнгын асаргаа шаардлагатай хүүхдийн НМТ</t>
  </si>
  <si>
    <t>Other</t>
  </si>
  <si>
    <t>ÕÁ-òýé õ¿¿õäèéã àñàð÷ áóé èðãýíèé ÍÌÒ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</si>
  <si>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</si>
  <si>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</si>
  <si>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</si>
  <si>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ã. Õºíãºëºëò</t>
  </si>
  <si>
    <t>D. Discount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</si>
  <si>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</si>
  <si>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</si>
  <si>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</si>
  <si>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</si>
  <si>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</si>
  <si>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</si>
  <si>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</si>
  <si>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>Амьжигааг дэмжих зөвлөлийн гишүүн нийгмийн ажилтны урамшуулал+халамжийн үйл ажтллагааны зардал</t>
  </si>
  <si>
    <t>Îëîí íèéòèéí îðîëöîîíä ò¿øèãëýñýí õàëàìæèéí ¿éë÷èëãýý</t>
  </si>
  <si>
    <t>Óëñûí òºñâººñ îëãîñîí òýòãýìæ, òóñëàìæ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</si>
  <si>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</si>
  <si>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</si>
  <si>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</si>
  <si>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</si>
  <si>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Хүнс тэжээл хөтөлбөрийн зардал</t>
  </si>
  <si>
    <t>Àëäàð öîëòîé àõìàäóóäàä ¿ç¿¿ëñýí õºíãºëºëò</t>
  </si>
  <si>
    <t xml:space="preserve">Àëäàðò ýõèéí </t>
  </si>
  <si>
    <t>Famous mothers I</t>
  </si>
  <si>
    <t>Æèðýìñýí áîëîí õºõ¿¿ë ýõ÷¿¿äèéí ìºíãºí òýòãýìæ</t>
  </si>
  <si>
    <t xml:space="preserve">Pregnancy and nursing mothers </t>
  </si>
  <si>
    <t>6.2 НИЙГМИЙН ДААТГАЛ, ХАЛАМЖ</t>
  </si>
  <si>
    <t>6.2 SOCIAL INSURANCE AND WELFARE</t>
  </si>
  <si>
    <t>Нийгмийн даатгалын сангийн орлого, зарлага сая .төг</t>
  </si>
  <si>
    <t>Revenue and expenditure of social insurance fund mln.tog</t>
  </si>
  <si>
    <t>II</t>
  </si>
  <si>
    <t>Нийгмийн даатгалын сангийн орлого, сая. төг</t>
  </si>
  <si>
    <t>Revenue of social insurance fund8 mln.tog</t>
  </si>
  <si>
    <t>Үүнээс:</t>
  </si>
  <si>
    <t>Of which:</t>
  </si>
  <si>
    <t xml:space="preserve">Тэтгэврийн даатгалын сангийн </t>
  </si>
  <si>
    <t>Retirement insurance fund</t>
  </si>
  <si>
    <t>Тэтгэмжийн даатгалын сангийн</t>
  </si>
  <si>
    <t>Benefit insurance fund</t>
  </si>
  <si>
    <t xml:space="preserve">Эрүүл мэндийн даатгалын сангийн </t>
  </si>
  <si>
    <t>Health insurance fund</t>
  </si>
  <si>
    <t>ҮОМШӨ*-ний даатгалын сангийн</t>
  </si>
  <si>
    <t>IAOD* insurance fund</t>
  </si>
  <si>
    <t>Ажилгүйдлийн даатгалын сангийн</t>
  </si>
  <si>
    <t>Unemployment insurance fund</t>
  </si>
  <si>
    <t>Нийгмийн даатгалын сангийн зарлага, сая.төг</t>
  </si>
  <si>
    <t>Expenditure of social insurance fund, mln.tog</t>
  </si>
  <si>
    <t>Тайлбар:ҮОМШӨ*-үйлдвэрлэлийн осол мэргэжлээс шалтгаалах өвчин</t>
  </si>
  <si>
    <t>Note:IAOD* -industrial accident and occupational disease</t>
  </si>
  <si>
    <t>Нийгмийн даатгалаас олгосон тэтгэвэр, тэтгэмжийн хэмжээ сая.төг</t>
  </si>
  <si>
    <t>Provided social insurance, pensions and benefits mln.tog</t>
  </si>
  <si>
    <t xml:space="preserve">Тэтгэврийн даатгалын сангаас олгосон тэтгэвэр сая төг </t>
  </si>
  <si>
    <t>Pension from the Pension Insurance mln. tog</t>
  </si>
  <si>
    <t>Өндөр настны</t>
  </si>
  <si>
    <t>Retirement</t>
  </si>
  <si>
    <t>Хөгжлийн бэрхшээлтэй иргэдийн</t>
  </si>
  <si>
    <t>Disabled pensions</t>
  </si>
  <si>
    <t>Тэжээгчээ алдсаны</t>
  </si>
  <si>
    <t>Breadwinner loss pension</t>
  </si>
  <si>
    <t>Цэргийн</t>
  </si>
  <si>
    <t>Military</t>
  </si>
  <si>
    <t>Тэтгэмжийн даатгалын сангаас олгосон тэтгэмж сая.төг</t>
  </si>
  <si>
    <t>Disability insurance benefits provided mln.tog</t>
  </si>
  <si>
    <t>Хөдөлмөрийн чадвараа түр алдсаны</t>
  </si>
  <si>
    <t xml:space="preserve">Temporary incapacity </t>
  </si>
  <si>
    <t>Жирэмсэн ба амаржсаны</t>
  </si>
  <si>
    <t>Pregnancy and childbirth</t>
  </si>
  <si>
    <t xml:space="preserve">Оршуулгын </t>
  </si>
  <si>
    <t>Funeral</t>
  </si>
  <si>
    <t>Өвчтөн сахисны</t>
  </si>
  <si>
    <t>Keeping the patient</t>
  </si>
  <si>
    <t>Бусад</t>
  </si>
  <si>
    <t xml:space="preserve">           3.3 Бүртгэгдсэн  гэмт хэргийн тоо, сумаар</t>
  </si>
  <si>
    <t xml:space="preserve">           3.3 Number of offences committed in Arhangai, by types</t>
  </si>
  <si>
    <r>
      <t xml:space="preserve">18 ба түүнээс дээш насны 1000 хүнд ноогдох бүртгэгдсэн гэмт хэргийн тоо </t>
    </r>
    <r>
      <rPr>
        <i/>
        <sz val="6"/>
        <rFont val="Arial"/>
        <family val="2"/>
      </rPr>
      <t xml:space="preserve">Number of  offences per 1000 population of 18 and above ages by soums </t>
    </r>
  </si>
  <si>
    <t>Бүртгэгдсэн гэмт хэрэг Total offences</t>
  </si>
  <si>
    <r>
      <t xml:space="preserve">                 Ү  Ү  Н   Э   Э   С            </t>
    </r>
    <r>
      <rPr>
        <i/>
        <sz val="8"/>
        <rFont val="Arial"/>
        <family val="2"/>
      </rPr>
      <t xml:space="preserve"> O  F     W  H   I   C   H</t>
    </r>
  </si>
  <si>
    <t>Холбогдогчийн тоо</t>
  </si>
  <si>
    <r>
      <t xml:space="preserve">Хохирол, сая.төг  </t>
    </r>
    <r>
      <rPr>
        <i/>
        <sz val="7"/>
        <rFont val="Arial"/>
        <family val="2"/>
      </rPr>
      <t>Damage, nln.tog</t>
    </r>
  </si>
  <si>
    <r>
      <t xml:space="preserve">Хүн амь </t>
    </r>
    <r>
      <rPr>
        <i/>
        <sz val="8"/>
        <rFont val="Arial"/>
        <family val="2"/>
      </rPr>
      <t>Murder</t>
    </r>
  </si>
  <si>
    <r>
      <t xml:space="preserve">Хүчин </t>
    </r>
    <r>
      <rPr>
        <i/>
        <sz val="8"/>
        <rFont val="Arial"/>
        <family val="2"/>
      </rPr>
      <t>Rape</t>
    </r>
  </si>
  <si>
    <r>
      <t xml:space="preserve">Дээрэм </t>
    </r>
    <r>
      <rPr>
        <i/>
        <sz val="8"/>
        <rFont val="Arial"/>
        <family val="2"/>
      </rPr>
      <t>Robbery</t>
    </r>
  </si>
  <si>
    <t>Танхай Assault</t>
  </si>
  <si>
    <r>
      <t xml:space="preserve">ИЭЧЭМЭ </t>
    </r>
    <r>
      <rPr>
        <i/>
        <sz val="8"/>
        <rFont val="Arial"/>
        <family val="2"/>
      </rPr>
      <t>Indecent OAFHI</t>
    </r>
  </si>
  <si>
    <r>
      <t xml:space="preserve">Бүх хулгай </t>
    </r>
    <r>
      <rPr>
        <i/>
        <sz val="8"/>
        <rFont val="Arial"/>
        <family val="2"/>
      </rPr>
      <t>Theft</t>
    </r>
  </si>
  <si>
    <r>
      <t xml:space="preserve">Үүнээс: малын </t>
    </r>
    <r>
      <rPr>
        <i/>
        <sz val="8"/>
        <rFont val="Arial"/>
        <family val="2"/>
      </rPr>
      <t>Theft of cattle</t>
    </r>
  </si>
  <si>
    <r>
      <t xml:space="preserve">Залилан </t>
    </r>
    <r>
      <rPr>
        <i/>
        <sz val="8"/>
        <rFont val="Arial"/>
        <family val="2"/>
      </rPr>
      <t>Crimes of the ruse</t>
    </r>
  </si>
  <si>
    <r>
      <t>Ашиглал</t>
    </r>
    <r>
      <rPr>
        <i/>
        <sz val="8"/>
        <rFont val="Arial"/>
        <family val="2"/>
      </rPr>
      <t xml:space="preserve"> Crimes of the misuse</t>
    </r>
  </si>
  <si>
    <r>
      <t xml:space="preserve">Албан тушаалын </t>
    </r>
    <r>
      <rPr>
        <i/>
        <sz val="8"/>
        <rFont val="Arial"/>
        <family val="2"/>
      </rPr>
      <t>Official position offences</t>
    </r>
  </si>
  <si>
    <r>
      <t xml:space="preserve">Гал түймрийн </t>
    </r>
    <r>
      <rPr>
        <i/>
        <sz val="8"/>
        <rFont val="Arial"/>
        <family val="2"/>
      </rPr>
      <t>Arson</t>
    </r>
  </si>
  <si>
    <r>
      <t xml:space="preserve">Авто осол </t>
    </r>
    <r>
      <rPr>
        <i/>
        <sz val="8"/>
        <rFont val="Arial"/>
        <family val="2"/>
      </rPr>
      <t>Crimes against safety of traffic</t>
    </r>
  </si>
  <si>
    <r>
      <t xml:space="preserve">Булаалт </t>
    </r>
    <r>
      <rPr>
        <i/>
        <sz val="8"/>
        <rFont val="Arial"/>
        <family val="2"/>
      </rPr>
      <t>Offences relate to snatch out</t>
    </r>
  </si>
  <si>
    <r>
      <t xml:space="preserve">Бусад </t>
    </r>
    <r>
      <rPr>
        <i/>
        <sz val="8"/>
        <rFont val="Arial"/>
        <family val="2"/>
      </rPr>
      <t>Other</t>
    </r>
  </si>
  <si>
    <t xml:space="preserve"> Дүн</t>
  </si>
  <si>
    <t xml:space="preserve">Цагдаагийн хэлтсийн мэдээгээр </t>
  </si>
  <si>
    <t>Reports Police of department</t>
  </si>
  <si>
    <t xml:space="preserve">3.4 Шүүхээр шийдвэрлэгдсэн гэмт хэрэг         </t>
  </si>
  <si>
    <t>3.4 Offences solved by provincial court</t>
  </si>
  <si>
    <r>
      <t xml:space="preserve">Шүүхээр шийдвэрлэгдсэн    </t>
    </r>
    <r>
      <rPr>
        <i/>
        <sz val="8"/>
        <rFont val="Arial"/>
        <family val="2"/>
      </rPr>
      <t>Solved by court</t>
    </r>
  </si>
  <si>
    <r>
      <t xml:space="preserve">Шүүхээс шийтгэгдсэн                                       </t>
    </r>
    <r>
      <rPr>
        <i/>
        <sz val="8"/>
        <rFont val="Arial"/>
        <family val="2"/>
      </rPr>
      <t>Sentenced from court</t>
    </r>
  </si>
  <si>
    <r>
      <t xml:space="preserve">Шийтгэгдсэн хүн, ялын байдлаар                                                      </t>
    </r>
    <r>
      <rPr>
        <i/>
        <sz val="8"/>
        <rFont val="Arial"/>
        <family val="2"/>
      </rPr>
      <t>Punished persons, by types of penalty</t>
    </r>
  </si>
  <si>
    <r>
      <t xml:space="preserve">Нийт хэрэг </t>
    </r>
    <r>
      <rPr>
        <i/>
        <sz val="8"/>
        <rFont val="Arial"/>
        <family val="2"/>
      </rPr>
      <t>Total offences</t>
    </r>
  </si>
  <si>
    <r>
      <t xml:space="preserve">Үүнээс: </t>
    </r>
    <r>
      <rPr>
        <i/>
        <sz val="8"/>
        <rFont val="Arial"/>
        <family val="2"/>
      </rPr>
      <t>Of which:</t>
    </r>
  </si>
  <si>
    <r>
      <t>Бүгд  /</t>
    </r>
    <r>
      <rPr>
        <i/>
        <sz val="8"/>
        <rFont val="Arial"/>
        <family val="2"/>
      </rPr>
      <t>Total</t>
    </r>
  </si>
  <si>
    <t>Үүнээс: Of which:</t>
  </si>
  <si>
    <r>
      <t xml:space="preserve">Торгуулсан                     </t>
    </r>
    <r>
      <rPr>
        <i/>
        <sz val="8"/>
        <rFont val="Arial"/>
        <family val="2"/>
      </rPr>
      <t>fine</t>
    </r>
  </si>
  <si>
    <r>
      <t xml:space="preserve">Тэнсэн                        </t>
    </r>
    <r>
      <rPr>
        <i/>
        <sz val="8"/>
        <rFont val="Arial"/>
        <family val="2"/>
      </rPr>
      <t>Try out</t>
    </r>
  </si>
  <si>
    <r>
      <t xml:space="preserve">Хорих ял </t>
    </r>
    <r>
      <rPr>
        <i/>
        <sz val="8"/>
        <rFont val="Arial"/>
        <family val="2"/>
      </rPr>
      <t>imprisonment</t>
    </r>
  </si>
  <si>
    <t xml:space="preserve">иргэний        Civil case </t>
  </si>
  <si>
    <r>
      <t xml:space="preserve">Эрүүгийн </t>
    </r>
    <r>
      <rPr>
        <i/>
        <sz val="8"/>
        <rFont val="Arial"/>
        <family val="2"/>
      </rPr>
      <t>criminal case</t>
    </r>
  </si>
  <si>
    <r>
      <t xml:space="preserve">Эмэгтэй </t>
    </r>
    <r>
      <rPr>
        <i/>
        <sz val="8"/>
        <rFont val="Arial"/>
        <family val="2"/>
      </rPr>
      <t>Female</t>
    </r>
  </si>
  <si>
    <r>
      <t xml:space="preserve">Хүүхэд </t>
    </r>
    <r>
      <rPr>
        <i/>
        <sz val="8"/>
        <rFont val="Arial"/>
        <family val="2"/>
      </rPr>
      <t>Children</t>
    </r>
  </si>
  <si>
    <t>5.2 НИЙГМИЙН ДААТГАЛААС ОЛГОСОН ТЭТГЭВЭР, ТЭТГЭМЖ</t>
  </si>
  <si>
    <t>5.2 Pension and subsidy provided by the social insurance</t>
  </si>
  <si>
    <r>
      <t xml:space="preserve">Олгосон тэтгэвэр          </t>
    </r>
    <r>
      <rPr>
        <i/>
        <sz val="7.5"/>
        <rFont val="Arial"/>
        <family val="2"/>
      </rPr>
      <t>Total allocated pension</t>
    </r>
  </si>
  <si>
    <r>
      <t xml:space="preserve">Олгосон тэтгэмж                </t>
    </r>
    <r>
      <rPr>
        <i/>
        <sz val="7.5"/>
        <rFont val="Arial"/>
        <family val="2"/>
      </rPr>
      <t>Total allocated subsidy</t>
    </r>
  </si>
  <si>
    <r>
      <t xml:space="preserve">Үүнээс   </t>
    </r>
    <r>
      <rPr>
        <i/>
        <sz val="7.5"/>
        <rFont val="Arial"/>
        <family val="2"/>
      </rPr>
      <t>Of which:</t>
    </r>
  </si>
  <si>
    <t>Хөдөлмөрийн чадвар түр алдалтын</t>
  </si>
  <si>
    <r>
      <t xml:space="preserve">Жирэмсний болон амаржсаны       </t>
    </r>
    <r>
      <rPr>
        <i/>
        <sz val="7.5"/>
        <rFont val="Arial"/>
        <family val="2"/>
      </rPr>
      <t>Subsidies for pregnant &amp; delivered mothers</t>
    </r>
  </si>
  <si>
    <r>
      <t xml:space="preserve">Оршуулгын   </t>
    </r>
    <r>
      <rPr>
        <i/>
        <sz val="7.5"/>
        <rFont val="Arial"/>
        <family val="2"/>
      </rPr>
      <t>Subsidies for bury</t>
    </r>
  </si>
  <si>
    <r>
      <t xml:space="preserve">Ажилгүйдэлийн                 </t>
    </r>
    <r>
      <rPr>
        <i/>
        <sz val="7.5"/>
        <rFont val="Arial"/>
        <family val="2"/>
      </rPr>
      <t>Subsidies for unemployment</t>
    </r>
  </si>
  <si>
    <r>
      <t xml:space="preserve">Хүний тоо </t>
    </r>
    <r>
      <rPr>
        <i/>
        <sz val="7.5"/>
        <rFont val="Arial"/>
        <family val="2"/>
      </rPr>
      <t>Number of persons</t>
    </r>
  </si>
  <si>
    <r>
      <t xml:space="preserve">Дүн     </t>
    </r>
    <r>
      <rPr>
        <i/>
        <sz val="7.5"/>
        <rFont val="Arial"/>
        <family val="2"/>
      </rPr>
      <t>Total</t>
    </r>
  </si>
  <si>
    <t>6.4 ӨРГӨН ХЭРЭГЛЭЭНИЙ БАРААНЫ ҮНИЙН ТҮВШИН, СУМААР</t>
  </si>
  <si>
    <t>6.4 PRICE OF CERTAIN GOODS, ВУ SOUMS</t>
  </si>
  <si>
    <t>хэмжих нэгж</t>
  </si>
  <si>
    <t>шифр</t>
  </si>
  <si>
    <t>Гурил I зэрэг / дотоод / кг</t>
  </si>
  <si>
    <t>кг</t>
  </si>
  <si>
    <t>Гурил II зэрэг / дотоод / кг</t>
  </si>
  <si>
    <t>Цагаан будаа кг</t>
  </si>
  <si>
    <t>Шар будаа кг</t>
  </si>
  <si>
    <t>Талх ш</t>
  </si>
  <si>
    <t>Үхрийн мах кг</t>
  </si>
  <si>
    <t>Хонины мах кг</t>
  </si>
  <si>
    <t>Ямааны мах кг</t>
  </si>
  <si>
    <t>Адууны мах кг</t>
  </si>
  <si>
    <t>Зөөлөн чихэр кг</t>
  </si>
  <si>
    <t>Хатуу чихэр кг</t>
  </si>
  <si>
    <t>Элсэн чихэр кг</t>
  </si>
  <si>
    <t>Давс кг</t>
  </si>
  <si>
    <t>Архи орон нутгийн 0.5 л /Архангай /</t>
  </si>
  <si>
    <t>ш</t>
  </si>
  <si>
    <t>Ногоон цай /Хадаг мөнгөн аягатай 2 кг /</t>
  </si>
  <si>
    <t>Янжуур /Улаан Шонхор хайрцаг/</t>
  </si>
  <si>
    <t>Дүнсэн тамхи 375 гр</t>
  </si>
  <si>
    <t>Торго хятад, цэцгэн хээтэй м</t>
  </si>
  <si>
    <t>м</t>
  </si>
  <si>
    <t>Даалимба хятад м</t>
  </si>
  <si>
    <t>Эрээн даавуу хятад м</t>
  </si>
  <si>
    <t>Оёдлын утас №40</t>
  </si>
  <si>
    <t>Бор хөвөн кг</t>
  </si>
  <si>
    <t xml:space="preserve">Эсгий </t>
  </si>
  <si>
    <t>Модон авдар ш</t>
  </si>
  <si>
    <t>Эмээлийн мод ш</t>
  </si>
  <si>
    <t>Шаазан аяга ш</t>
  </si>
  <si>
    <t>Чийдэнгийн шил 60в</t>
  </si>
  <si>
    <t>Шүдэнз ш</t>
  </si>
  <si>
    <t>Эдийн саван ш /OK/</t>
  </si>
  <si>
    <t>Гар нүүрийн саван ш /LUX/</t>
  </si>
  <si>
    <t>Дөрвөлжин шугамтай дэвтэр /12 хуудастай УБ принт үйлдвэрийн/</t>
  </si>
  <si>
    <t>Халуун усанд орсны хөлс 1 хүн</t>
  </si>
  <si>
    <t>А-80 бензин</t>
  </si>
  <si>
    <t>л</t>
  </si>
  <si>
    <t>АИ-92 бензин</t>
  </si>
  <si>
    <t>Дизелийн түлш</t>
  </si>
  <si>
    <t>Аймгийн төвөөс сум орох таксины хөлс 1 хүн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</si>
  <si>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</si>
  <si>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</si>
  <si>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ÒÁ %</t>
  </si>
  <si>
    <t>ò</t>
  </si>
  <si>
    <t>ã</t>
  </si>
  <si>
    <t>FP%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</si>
  <si>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</si>
  <si>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</si>
  <si>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</si>
  <si>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</si>
  <si>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</si>
  <si>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</si>
  <si>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</si>
  <si>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¯ë õºäëºõ ýä õºðºíãº áîðëóóëñíû îðëîãî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</si>
  <si>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</si>
  <si>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</si>
  <si>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</si>
  <si>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r>
      <t xml:space="preserve">                      </t>
    </r>
    <r>
      <rPr>
        <sz val="10"/>
        <rFont val="Arial"/>
        <family val="2"/>
      </rPr>
      <t>Áóóíû òàòâàð</t>
    </r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</si>
  <si>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</si>
  <si>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</si>
  <si>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</si>
  <si>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</si>
  <si>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</si>
  <si>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</si>
  <si>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ãàçðûí òºëáºð </t>
  </si>
  <si>
    <t xml:space="preserve">                  4.3. îéãîîñ õýðýãëýýíèé ìîä, ò¿ëýý àøèãëàñíû òºëáºð</t>
  </si>
  <si>
    <t xml:space="preserve">                  4.4. àãíóóðûí íººö àøèãëàñíû òºëáºð</t>
  </si>
  <si>
    <t xml:space="preserve">                  4.5 Áàéãàëèéí óðãàìàë àøèãëàñíû òºëáºð</t>
  </si>
  <si>
    <t xml:space="preserve">                  4.6. óñ ðàøààíû òºëáºð</t>
  </si>
  <si>
    <t xml:space="preserve">                  4.7. àøèãò ìàëòìàëûí íººö àøèãëàñíû òºëáºð</t>
  </si>
  <si>
    <t xml:space="preserve">                  4.8. Àøèãò ìàëòìàëûí ëèöåíç</t>
  </si>
  <si>
    <t xml:space="preserve">                  4.9. Ò¿ãýýìýë òàðõàöòàé áàéãàëèéí áàÿëàã àøèãëàñíû òºëáºð</t>
  </si>
  <si>
    <t xml:space="preserve">                  4.10. Хог хаягдалын үйлчилгээний хураамж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</si>
  <si>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</si>
  <si>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</si>
  <si>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</si>
  <si>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</si>
  <si>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</si>
  <si>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</si>
  <si>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</si>
  <si>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</si>
  <si>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</si>
  <si>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</si>
  <si>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</si>
  <si>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</si>
  <si>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</si>
  <si>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</si>
  <si>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</si>
  <si>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</si>
  <si>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</si>
  <si>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9"/>
        <rFont val="Arial"/>
        <family val="2"/>
      </rPr>
      <t>thous.tog</t>
    </r>
    <r>
      <rPr>
        <sz val="9"/>
        <rFont val="Arial"/>
        <family val="2"/>
      </rPr>
      <t>)</t>
    </r>
  </si>
  <si>
    <r>
      <t xml:space="preserve">  Õóâü õ¿íèé оðëîãûí àëáàí òàòâàð                 </t>
    </r>
    <r>
      <rPr>
        <i/>
        <sz val="9"/>
        <rFont val="Arial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</si>
  <si>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</si>
  <si>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9"/>
        <rFont val="Arial"/>
        <family val="2"/>
      </rPr>
      <t>Tax from gun</t>
    </r>
  </si>
  <si>
    <r>
      <t xml:space="preserve">Áóñàä òàòâàð / òºëáºð , õóðààìæ/                         </t>
    </r>
    <r>
      <rPr>
        <i/>
        <sz val="9"/>
        <rFont val="Arial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</si>
  <si>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</si>
  <si>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9"/>
        <rFont val="Arial"/>
        <family val="2"/>
      </rPr>
      <t>TAX REVENUE TOTAL</t>
    </r>
  </si>
  <si>
    <r>
      <t xml:space="preserve">Õ¿¿,òîðãóóëü         </t>
    </r>
    <r>
      <rPr>
        <i/>
        <sz val="9"/>
        <rFont val="Arial"/>
        <family val="2"/>
      </rPr>
      <t>Interest  and fines</t>
    </r>
  </si>
  <si>
    <r>
      <t xml:space="preserve">Òºñºâò áàéãóóëëàãûí ººðèéí îðëîãî       </t>
    </r>
    <r>
      <rPr>
        <i/>
        <sz val="9"/>
        <rFont val="Arial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</si>
  <si>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9"/>
        <rFont val="Arial"/>
        <family val="2"/>
      </rPr>
      <t>Other</t>
    </r>
  </si>
  <si>
    <r>
      <t xml:space="preserve">ÒÀÒÂÀÐÛÍ ÁÓÑ ÎÐËÎÃЫН ДҮН      </t>
    </r>
    <r>
      <rPr>
        <i/>
        <sz val="9"/>
        <rFont val="Arial"/>
        <family val="2"/>
      </rPr>
      <t>TAX REVENUE TOTAL</t>
    </r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</si>
  <si>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</si>
  <si>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9"/>
        <rFont val="Arial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</si>
  <si>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9"/>
        <rFont val="Arial"/>
        <family val="2"/>
      </rPr>
      <t>Tax from autovehicles</t>
    </r>
  </si>
  <si>
    <r>
      <t xml:space="preserve">Ãàçðûí òºëáºð  </t>
    </r>
    <r>
      <rPr>
        <i/>
        <sz val="9"/>
        <rFont val="Arial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</si>
  <si>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</si>
  <si>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</si>
  <si>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</si>
  <si>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</si>
  <si>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</si>
  <si>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</si>
  <si>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</si>
  <si>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Àãààðûí áîõèðäîëûí òºëáºð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</si>
  <si>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</si>
  <si>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</si>
  <si>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</si>
  <si>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</si>
  <si>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</si>
  <si>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t>¯ë õºäëºõ ýä õºðºíãº áîðëóóëñíû îðëîãî</t>
  </si>
  <si>
    <r>
      <t xml:space="preserve">Òýìäýãòèéí õóðààìæ   </t>
    </r>
    <r>
      <rPr>
        <i/>
        <sz val="9"/>
        <rFont val="Arial"/>
        <family val="2"/>
      </rPr>
      <t>Charge of stamps</t>
    </r>
  </si>
  <si>
    <r>
      <t xml:space="preserve">Ãàçðûí äóóäëàãà õóäàëäàà  </t>
    </r>
    <r>
      <rPr>
        <i/>
        <sz val="9"/>
        <rFont val="Arial"/>
        <family val="2"/>
      </rPr>
      <t>Fees of the land</t>
    </r>
  </si>
  <si>
    <r>
      <t xml:space="preserve">Îéí òºëáºð  </t>
    </r>
    <r>
      <rPr>
        <i/>
        <sz val="9"/>
        <rFont val="Arial"/>
        <family val="2"/>
      </rPr>
      <t>Fees of the forest</t>
    </r>
  </si>
  <si>
    <r>
      <t xml:space="preserve">Àãíóóðûí íººö àø-ñíû       </t>
    </r>
    <r>
      <rPr>
        <i/>
        <sz val="9"/>
        <rFont val="Arial"/>
        <family val="2"/>
      </rPr>
      <t>Charge for used hunting resources</t>
    </r>
  </si>
  <si>
    <t>Байгалийн ургамал ашигласны орлого</t>
  </si>
  <si>
    <t>Ðàøààí óñ àøèãëàñíû òºëáºð  A tax on  mineral spring usade</t>
  </si>
  <si>
    <t>Ò¿ãýýìýë òàðõàöòàé áàéãàëèéí áàÿëàã àøèãëàñàíû òºëáºð</t>
  </si>
  <si>
    <t>Хог хаягдалын үйлчилгээний хураамж</t>
  </si>
  <si>
    <t>Õóâüöààíû íîãäîë àøãèéí òàòâàð</t>
  </si>
  <si>
    <t>Õºðºíãº õóäàëäñàíû îðëîãî</t>
  </si>
  <si>
    <t>Òºëºâ</t>
  </si>
  <si>
    <t>Ã¿éöýò</t>
  </si>
  <si>
    <t>Plan</t>
  </si>
  <si>
    <t>Ñàíõ¿¿</t>
  </si>
  <si>
    <t xml:space="preserve">Finance </t>
  </si>
  <si>
    <t>Ýõ ñóðâàëæ íü: Òºðèéí ñàí,Òàòâàðûí õýëòñèéí ìýäýýãýýð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</si>
  <si>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</si>
  <si>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</si>
  <si>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</si>
  <si>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</si>
  <si>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</si>
  <si>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</si>
  <si>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</si>
  <si>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</si>
  <si>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 xml:space="preserve">Ò¿ëø, </t>
  </si>
  <si>
    <t xml:space="preserve">Öýâýð, </t>
  </si>
  <si>
    <t>Øóóäàí</t>
  </si>
  <si>
    <t>Õîîë</t>
  </si>
  <si>
    <t xml:space="preserve">Óðñãàë </t>
  </si>
  <si>
    <t>Òýýâýð</t>
  </si>
  <si>
    <t>àëáàí</t>
  </si>
  <si>
    <t>Áàéðíû</t>
  </si>
  <si>
    <t>Debt for salaries</t>
  </si>
  <si>
    <t>Debt for social</t>
  </si>
  <si>
    <t>Debt for health</t>
  </si>
  <si>
    <t>öàõèëãààí</t>
  </si>
  <si>
    <t>õàëààëò</t>
  </si>
  <si>
    <t xml:space="preserve">áîõèð óñ </t>
  </si>
  <si>
    <t>õîëáîî</t>
  </si>
  <si>
    <t>Food</t>
  </si>
  <si>
    <t>çàñâàð</t>
  </si>
  <si>
    <t>Medicine</t>
  </si>
  <si>
    <t>òîìèëîëò</t>
  </si>
  <si>
    <t>ò¿ðýýñ</t>
  </si>
  <si>
    <t>contributions</t>
  </si>
  <si>
    <t>Electricity</t>
  </si>
  <si>
    <t>Fuel &amp;</t>
  </si>
  <si>
    <t>Clean &amp; dirty</t>
  </si>
  <si>
    <t>Postal &amp;</t>
  </si>
  <si>
    <t xml:space="preserve"> heating</t>
  </si>
  <si>
    <t>water</t>
  </si>
  <si>
    <t>communication</t>
  </si>
  <si>
    <t>Ýõíèé ¿ëäýãäýë</t>
  </si>
  <si>
    <t>Remainder at the beginning of the month</t>
  </si>
  <si>
    <t>Òóõàéí ñàðä øèíýýð ¿¿ññýí ºãëºã</t>
  </si>
  <si>
    <t>Got into new debt in particular month</t>
  </si>
  <si>
    <t>Òóõàéí ñàðä òºëºãäñºí ºãëºã</t>
  </si>
  <si>
    <t>Paid off debt in particular month</t>
  </si>
  <si>
    <t>Ýöñèéí ¿ëäýãäýë</t>
  </si>
  <si>
    <t>Remainder at the end of the month</t>
  </si>
  <si>
    <t>31 - 60 ºäºð</t>
  </si>
  <si>
    <t>31-60 days</t>
  </si>
  <si>
    <t>61 - 120 ºäºð</t>
  </si>
  <si>
    <t>61-120 days</t>
  </si>
  <si>
    <t>ªãëºã ñàëáàðààð</t>
  </si>
  <si>
    <t>Àìðàëò, ñïîðò, ñî¸ë, óðëàã</t>
  </si>
  <si>
    <t>Íèéòèéí åðºíõèé ¿éë÷èëãýý</t>
  </si>
  <si>
    <t>Õ¿í àìûí õºãæèë, íèéãìèéí õàìãààëëûí ñàéä</t>
  </si>
  <si>
    <t>Áàðèëãà, õîò áàéãóóëàëòûí ñàéä</t>
  </si>
  <si>
    <t>Ñî¸ë, ñïîðò, àÿëàë æóóë÷ëàëûí ñàéä</t>
  </si>
  <si>
    <t>Ýð¿¿ë ìýíä</t>
  </si>
  <si>
    <t>Ýäèéí çàñãèéí áóñàä ¿éë àæèëëàãàà</t>
  </si>
  <si>
    <t>ªãëºã ñóìààð</t>
  </si>
  <si>
    <t>Èõòàìèð</t>
  </si>
  <si>
    <t>ªíäºð-óëààí</t>
  </si>
  <si>
    <t>Ondor-ulaan</t>
  </si>
  <si>
    <t xml:space="preserve">Jargalant </t>
  </si>
  <si>
    <t>ÑÝÇÁÇÕýëòýñ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</si>
  <si>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</si>
  <si>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</si>
  <si>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>(ìÿí.òºã / thous,¥)</t>
  </si>
  <si>
    <t>2015 îíû III ñàð</t>
  </si>
  <si>
    <t xml:space="preserve">                         ¯Ç¯¯ËÝËÒ¯¯Ä</t>
  </si>
  <si>
    <t xml:space="preserve">         Ã</t>
  </si>
  <si>
    <t xml:space="preserve">      Ò</t>
  </si>
  <si>
    <t xml:space="preserve">         E</t>
  </si>
  <si>
    <t xml:space="preserve">       P</t>
  </si>
  <si>
    <t xml:space="preserve">  1.ÍÈÉÒÈÉÍ ÅÐªÍÕÈÉ ¯ÉË×ÈËÃÝÝ                             1. GENERAL PUBLIC SERVICE</t>
  </si>
  <si>
    <t>(+,-)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</si>
  <si>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</si>
  <si>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</si>
  <si>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</si>
  <si>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</si>
  <si>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</si>
  <si>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</si>
  <si>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îëãîã÷îîñ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</si>
  <si>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</si>
  <si>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</si>
  <si>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Ìºíãºí õºðºíãèéí ýöñèéí ¿ëäýãäýë                                      Remainder at the end of the month</t>
  </si>
  <si>
    <t xml:space="preserve">  2. ÁÎËÎÂÑÐÎË                                                               2. EDUCATION</t>
  </si>
  <si>
    <t xml:space="preserve">            ÎÐËÎÃÛÍ Ä¯Í                                                            TOTAL REVENUE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</si>
  <si>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</si>
  <si>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</si>
  <si>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      1.2 Àæèë îëîãî÷îîñ íèéãìèéí äààòãàëä òºëºõ        1.2 Socal security contriution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</si>
  <si>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</si>
  <si>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</si>
  <si>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3. ÝÐ¯¯Ë ÌÝÍÄ                                                                 3. HEALTH</t>
  </si>
  <si>
    <t xml:space="preserve">           À. ÓÐÑÃÀË ÇÀÐÄËÛÍ Ä¯Í                                        A. TOTAL CURRENT EXPENDITURE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</si>
  <si>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</si>
  <si>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</si>
  <si>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 xml:space="preserve">  4. БАРИЛГА, ХОТ БАЙГУУЛАЛТЫН САЙД</t>
  </si>
  <si>
    <t xml:space="preserve">  6. ХҮН АМЫН ХӨГЖИЛ, НИЙГМИЙН ХАМГААЛАЛЫН САЙД                                         </t>
  </si>
  <si>
    <t xml:space="preserve">              Á¯Õ ÇÀÐËÀÃÛÍ Ä¯Í                                              TOTAL BUDGET EXPENDITURE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</si>
  <si>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</si>
  <si>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                    Source : Public fund report</t>
  </si>
  <si>
    <t>4. ÌªÍÃª, ÇÝÝË, ÕÀÄÃÀËÀÌÆ</t>
  </si>
  <si>
    <t>4. MONEY  CREDIT AND DEPOSIT</t>
  </si>
  <si>
    <t xml:space="preserve"> Õ¿ñíýãò 4.1 Áàíêíû êàññûí îðëîãî, çàðëàãà, çýýë, õàäãàëàìæ</t>
  </si>
  <si>
    <t>Table 4.1 Revenue, expenditure of savings bank, credit and deposit</t>
  </si>
  <si>
    <r>
      <t xml:space="preserve">                            (ºññºí ä¿íãýýð, ìÿí.òºã /</t>
    </r>
    <r>
      <rPr>
        <i/>
        <sz val="8"/>
        <rFont val="Arial Mon"/>
        <family val="2"/>
      </rPr>
      <t>accumulated data thous,tog)</t>
    </r>
  </si>
  <si>
    <t>Ã¯ÉÖÝÒÃÝË EXECUTION</t>
  </si>
  <si>
    <t>2013 III</t>
  </si>
  <si>
    <t>Îðëîãî</t>
  </si>
  <si>
    <t>Ìîíãîë áàíêíû çóçààòãàëààð</t>
  </si>
  <si>
    <t>Reserve of the Bank of Mongolia</t>
  </si>
  <si>
    <t>Çàðëàãà</t>
  </si>
  <si>
    <t>Ìîíãîë áàíêèíä øèëæ¿¿ëñýí</t>
  </si>
  <si>
    <t>Transfered to Bank of Mongolia</t>
  </si>
  <si>
    <t>Çýýëèéí ºðèéí ¿ëäýãäýë</t>
  </si>
  <si>
    <t>Remainder of loan debts</t>
  </si>
  <si>
    <t>¯¿íýýñ:Õóãàöàà õýòýðñýí çýýë</t>
  </si>
  <si>
    <t>Remainder of outstanding debts</t>
  </si>
  <si>
    <t xml:space="preserve">             ÷àíàðã¿é çýýë</t>
  </si>
  <si>
    <t>Èðãýäèéí õàäãàëàìæèéí ¿ëäýãäýë</t>
  </si>
  <si>
    <t>Remainder of individual deposits</t>
  </si>
  <si>
    <t>Îëãîñîí çýýëèéí õýìæýý</t>
  </si>
  <si>
    <t>amount of loan provided</t>
  </si>
  <si>
    <t xml:space="preserve">         ¯¿íýýñ: îðîí ñóóöíû</t>
  </si>
  <si>
    <t xml:space="preserve">      of which: housing</t>
  </si>
  <si>
    <t xml:space="preserve">Çýýë àâñàí </t>
  </si>
  <si>
    <t>to received a loan</t>
  </si>
  <si>
    <t xml:space="preserve"> -Àæ àõóéí íýãæ áàéãóóëëàãà, èðãýä</t>
  </si>
  <si>
    <t xml:space="preserve">    -Legal units, residents</t>
  </si>
  <si>
    <t xml:space="preserve">     ¿¿íýýñ: îðîí ñóóöíû</t>
  </si>
  <si>
    <t>Ýðã¿¿ëæ òºëñºí</t>
  </si>
  <si>
    <t>Ýõ ñóðâàëæ : Ìîíãîë áàíêíû ìýäýýãýýð</t>
  </si>
  <si>
    <t>Source : Data of the Bank of Mongolia in Arhangai</t>
  </si>
  <si>
    <t>8. ÕßÍÀËÒ, ØÀËÃÀËÒ</t>
  </si>
  <si>
    <t>8. INSPECTIONS AND AUDIT</t>
  </si>
  <si>
    <t xml:space="preserve">Õÿíàëòûí ÷èãëýë </t>
  </si>
  <si>
    <t>Directions of the inspections</t>
  </si>
  <si>
    <t>óëñûí áàéöààã-÷èä</t>
  </si>
  <si>
    <t>øàëãàãäñàí áàéãóóë-ëàãà</t>
  </si>
  <si>
    <t>èëýðñýí çºð÷ëèéí òîî</t>
  </si>
  <si>
    <t xml:space="preserve">àðèëãàñàí çºð÷ëèéí òîî </t>
  </si>
  <si>
    <t>îíîãäóóë-ñàí íºõºí òºëáºð</t>
  </si>
  <si>
    <t>áàðàãäóóë-ñàí íºõºí òºëáºð</t>
  </si>
  <si>
    <t>îíîãäóóëñàí òîðãóóëü øèéòãýâýð</t>
  </si>
  <si>
    <t>áàðàãäóóëñàí òîðãóóëü øèéòãýâýð</t>
  </si>
  <si>
    <t>Auditors</t>
  </si>
  <si>
    <t>number of</t>
  </si>
  <si>
    <t>discovered</t>
  </si>
  <si>
    <t xml:space="preserve">shared </t>
  </si>
  <si>
    <t>Paid off-total</t>
  </si>
  <si>
    <t>inspected</t>
  </si>
  <si>
    <t>contradiction</t>
  </si>
  <si>
    <t>payment</t>
  </si>
  <si>
    <t xml:space="preserve"> /thous.tog/</t>
  </si>
  <si>
    <t>institutions</t>
  </si>
  <si>
    <t>and fines</t>
  </si>
  <si>
    <t>Ýð¿¿ë àõóé, õàëäâàð õàìãààëëûí õÿíàëò</t>
  </si>
  <si>
    <t>Hygiene control and infection prevention and control</t>
  </si>
  <si>
    <t>Äýä á¿òöèéí õÿíàëò</t>
  </si>
  <si>
    <t>Infrastructure control</t>
  </si>
  <si>
    <t>Áîëîâñðîë, ñî¸ëûí õÿíàëò</t>
  </si>
  <si>
    <t>Educational and cultural control</t>
  </si>
  <si>
    <t>Õºäºº àæ àõóéí õÿíàëò</t>
  </si>
  <si>
    <t>Agricultural control</t>
  </si>
  <si>
    <t>Õ¿íñíèé ÷àíàð àþóëã¿é áàéäëûí õÿíàëò</t>
  </si>
  <si>
    <t>Food safety and quality control</t>
  </si>
  <si>
    <t>Íèéãìèéí õàìãààëëûí õÿíàëò</t>
  </si>
  <si>
    <t>Social security control</t>
  </si>
  <si>
    <t>Õºäºëìºðèéí àþóëã¿é áàéäëûí õÿíàëò</t>
  </si>
  <si>
    <t>Labour safety control</t>
  </si>
  <si>
    <t>Ýì÷èëãýý îíøëîãîî ÷àíàðûí õÿíàëò</t>
  </si>
  <si>
    <t xml:space="preserve">Treatment, diagnosis and quality control </t>
  </si>
  <si>
    <t>Áàéãàëü îð÷èí, ãåîëîãè, óóë óóðõàéí õÿíàëò</t>
  </si>
  <si>
    <t>Environment, geology and mining control</t>
  </si>
  <si>
    <t>Ýì áèî áýëäìýëèéí õÿíàëò</t>
  </si>
  <si>
    <t xml:space="preserve">Drug control </t>
  </si>
  <si>
    <t xml:space="preserve">      Ä¿í     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</si>
  <si>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</si>
  <si>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ÖÀÃ ÓÓÐÛÍ ¯Ç¯¯ËÝËÒ¯¯Ä</t>
  </si>
  <si>
    <t>18. METEOROLOGICAL PARAMETERS</t>
  </si>
  <si>
    <t>2015 îíû III ñàðûí áàéïëààð</t>
  </si>
  <si>
    <t>Àãààðûí äóíäàæ õýì (Ñ)</t>
  </si>
  <si>
    <t>Õàìãèéí ºíäºð õýì (Ñ)</t>
  </si>
  <si>
    <t>Õàìãèéí íàì õýì (Ñ)</t>
  </si>
  <si>
    <t>Õóð òóíäàñíû íèéëáýð(ìì)</t>
  </si>
  <si>
    <t>Öàã óóðûí</t>
  </si>
  <si>
    <t>Meteorological</t>
  </si>
  <si>
    <t>Air average temperature</t>
  </si>
  <si>
    <t>Maximum temperature</t>
  </si>
  <si>
    <t>Minimum temperature</t>
  </si>
  <si>
    <t>Sum of precipitation</t>
  </si>
  <si>
    <t xml:space="preserve">ñòàíöûí </t>
  </si>
  <si>
    <t>stations</t>
  </si>
  <si>
    <t>íýð</t>
  </si>
  <si>
    <t xml:space="preserve">  Chuluut</t>
  </si>
  <si>
    <t xml:space="preserve">  Hangai</t>
  </si>
  <si>
    <t xml:space="preserve">  Tariat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</si>
  <si>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</si>
  <si>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</si>
  <si>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</si>
  <si>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</si>
  <si>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</si>
  <si>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</si>
  <si>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</si>
  <si>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</si>
  <si>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</si>
  <si>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</si>
  <si>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</si>
  <si>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</si>
  <si>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</si>
  <si>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 xml:space="preserve">  Tsahir</t>
  </si>
  <si>
    <t>Õóð òóíäàñòàé ºäðèéí òîî</t>
  </si>
  <si>
    <t>Ñàëõèíû õàìãèéí èõ õóðä (ì/ñ)</t>
  </si>
  <si>
    <t>Øîðîîí, öàñàí øóóðãàòàé ºäðèéí òîî</t>
  </si>
  <si>
    <t>Öàñíû çóçààí</t>
  </si>
  <si>
    <t>ñòàíöûí</t>
  </si>
  <si>
    <t>Maximim wind speed</t>
  </si>
  <si>
    <t>Number of dist and show storm days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</si>
</sst>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0.00000000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#\ ###\ ###"/>
    <numFmt numFmtId="202" formatCode="\-"/>
    <numFmt numFmtId="203" formatCode="##########0.0"/>
    <numFmt numFmtId="204" formatCode="_ * #,##0.00_ ;_ * \-#,##0.00_ ;_ * &quot;-&quot;??_ ;_ @_ "/>
    <numFmt numFmtId="205" formatCode="_ * #,##0.0_ ;_ * \-#,##0.0_ ;_ * &quot;-&quot;??_ ;_ @_ "/>
  </numFmts>
  <fonts count="162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6"/>
      <name val="Arial Mon"/>
      <family val="2"/>
    </font>
    <font>
      <i/>
      <sz val="8"/>
      <name val="Dutch Mon"/>
      <family val="0"/>
    </font>
    <font>
      <b/>
      <sz val="10"/>
      <name val="Arial"/>
      <family val="2"/>
    </font>
    <font>
      <i/>
      <sz val="10"/>
      <name val="Arial Mon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b/>
      <sz val="12"/>
      <name val="Arial Mon"/>
      <family val="2"/>
    </font>
    <font>
      <sz val="12"/>
      <name val="Arial Mon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vertAlign val="subscript"/>
      <sz val="8"/>
      <name val="Arial Mon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6"/>
      <name val="Arial"/>
      <family val="2"/>
    </font>
    <font>
      <sz val="8"/>
      <name val="NewtonCTT"/>
      <family val="0"/>
    </font>
    <font>
      <b/>
      <i/>
      <sz val="6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 BSB"/>
      <family val="0"/>
    </font>
    <font>
      <b/>
      <sz val="7"/>
      <name val="Times New Roman"/>
      <family val="1"/>
    </font>
    <font>
      <b/>
      <sz val="10"/>
      <color indexed="10"/>
      <name val="Arial Mon"/>
      <family val="2"/>
    </font>
    <font>
      <b/>
      <sz val="10"/>
      <color indexed="17"/>
      <name val="Arial Mon"/>
      <family val="2"/>
    </font>
    <font>
      <sz val="7.5"/>
      <name val="Arial Mon"/>
      <family val="2"/>
    </font>
    <font>
      <sz val="8"/>
      <color indexed="12"/>
      <name val="Arial Mon"/>
      <family val="2"/>
    </font>
    <font>
      <sz val="8"/>
      <color indexed="17"/>
      <name val="Arial Mon"/>
      <family val="2"/>
    </font>
    <font>
      <sz val="7.5"/>
      <color indexed="12"/>
      <name val="Arial Mon"/>
      <family val="2"/>
    </font>
    <font>
      <sz val="7.5"/>
      <color indexed="17"/>
      <name val="Arial Mon"/>
      <family val="2"/>
    </font>
    <font>
      <sz val="10"/>
      <name val="Courier"/>
      <family val="3"/>
    </font>
    <font>
      <b/>
      <sz val="11"/>
      <name val="Arial Mon"/>
      <family val="2"/>
    </font>
    <font>
      <b/>
      <sz val="7.5"/>
      <color indexed="17"/>
      <name val="Arial Mon"/>
      <family val="2"/>
    </font>
    <font>
      <sz val="9"/>
      <name val="Times New Roman Mon"/>
      <family val="1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b/>
      <sz val="9"/>
      <name val="Times New Roman Mon"/>
      <family val="1"/>
    </font>
    <font>
      <sz val="11"/>
      <name val="Times New Roman"/>
      <family val="1"/>
    </font>
    <font>
      <sz val="7.5"/>
      <name val="Arial"/>
      <family val="2"/>
    </font>
    <font>
      <i/>
      <sz val="7.5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5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 Mon"/>
      <family val="2"/>
    </font>
    <font>
      <sz val="7"/>
      <color indexed="8"/>
      <name val="Calibri"/>
      <family val="2"/>
    </font>
    <font>
      <sz val="8"/>
      <color indexed="36"/>
      <name val="Arial Mon"/>
      <family val="2"/>
    </font>
    <font>
      <b/>
      <sz val="10"/>
      <color indexed="8"/>
      <name val="Arial Mon"/>
      <family val="2"/>
    </font>
    <font>
      <b/>
      <sz val="8"/>
      <color indexed="8"/>
      <name val="Arial Mon"/>
      <family val="2"/>
    </font>
    <font>
      <b/>
      <sz val="9"/>
      <color indexed="8"/>
      <name val="Arial Mon"/>
      <family val="2"/>
    </font>
    <font>
      <sz val="8"/>
      <color indexed="8"/>
      <name val="Arial Mon"/>
      <family val="2"/>
    </font>
    <font>
      <sz val="6"/>
      <color indexed="8"/>
      <name val="Arial Mon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sz val="9"/>
      <name val="Arial"/>
      <family val="2"/>
    </font>
    <font>
      <i/>
      <sz val="9"/>
      <name val="Arial"/>
      <family val="2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 Mon"/>
      <family val="2"/>
    </font>
    <font>
      <sz val="7"/>
      <color theme="1"/>
      <name val="Calibri"/>
      <family val="2"/>
    </font>
    <font>
      <sz val="8"/>
      <color rgb="FF7030A0"/>
      <name val="Arial Mon"/>
      <family val="2"/>
    </font>
    <font>
      <sz val="8"/>
      <color rgb="FF0000FF"/>
      <name val="Arial Mon"/>
      <family val="2"/>
    </font>
    <font>
      <b/>
      <sz val="8"/>
      <color theme="1"/>
      <name val="Arial Mon"/>
      <family val="2"/>
    </font>
    <font>
      <b/>
      <sz val="9"/>
      <color theme="1"/>
      <name val="Arial Mon"/>
      <family val="2"/>
    </font>
    <font>
      <sz val="8"/>
      <color theme="1"/>
      <name val="Arial Mon"/>
      <family val="2"/>
    </font>
    <font>
      <sz val="6"/>
      <color theme="1"/>
      <name val="Arial Mon"/>
      <family val="2"/>
    </font>
    <font>
      <sz val="8"/>
      <color rgb="FF800080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Mo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3" fillId="30" borderId="1" applyNumberFormat="0" applyAlignment="0" applyProtection="0"/>
    <xf numFmtId="0" fontId="134" fillId="0" borderId="6" applyNumberFormat="0" applyFill="0" applyAlignment="0" applyProtection="0"/>
    <xf numFmtId="0" fontId="1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66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36" fillId="27" borderId="8" applyNumberFormat="0" applyAlignment="0" applyProtection="0"/>
    <xf numFmtId="9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39" fillId="0" borderId="0" applyNumberFormat="0" applyFill="0" applyBorder="0" applyAlignment="0" applyProtection="0"/>
  </cellStyleXfs>
  <cellXfs count="14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justify" textRotation="90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7" fillId="0" borderId="0" xfId="0" applyFont="1" applyAlignment="1">
      <alignment horizontal="left"/>
    </xf>
    <xf numFmtId="0" fontId="20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1" fontId="7" fillId="0" borderId="12" xfId="0" applyNumberFormat="1" applyFont="1" applyBorder="1" applyAlignment="1">
      <alignment horizontal="left" indent="1"/>
    </xf>
    <xf numFmtId="176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76" fontId="26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0" fontId="2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/>
    </xf>
    <xf numFmtId="176" fontId="20" fillId="0" borderId="17" xfId="0" applyNumberFormat="1" applyFont="1" applyBorder="1" applyAlignment="1">
      <alignment horizontal="center"/>
    </xf>
    <xf numFmtId="0" fontId="3" fillId="0" borderId="0" xfId="205">
      <alignment/>
      <protection/>
    </xf>
    <xf numFmtId="0" fontId="0" fillId="0" borderId="0" xfId="0" applyAlignment="1">
      <alignment horizontal="left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176" fontId="7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76" fontId="20" fillId="0" borderId="17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6" fillId="0" borderId="0" xfId="0" applyFont="1" applyAlignment="1">
      <alignment/>
    </xf>
    <xf numFmtId="0" fontId="11" fillId="0" borderId="13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20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3" xfId="0" applyFont="1" applyBorder="1" applyAlignment="1">
      <alignment/>
    </xf>
    <xf numFmtId="176" fontId="2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30" fillId="0" borderId="17" xfId="0" applyFont="1" applyBorder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205" applyBorder="1">
      <alignment/>
      <protection/>
    </xf>
    <xf numFmtId="0" fontId="24" fillId="0" borderId="23" xfId="0" applyFont="1" applyBorder="1" applyAlignment="1">
      <alignment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0" fontId="7" fillId="0" borderId="22" xfId="0" applyFont="1" applyBorder="1" applyAlignment="1">
      <alignment/>
    </xf>
    <xf numFmtId="191" fontId="7" fillId="0" borderId="0" xfId="42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2" fillId="0" borderId="22" xfId="0" applyFont="1" applyBorder="1" applyAlignment="1">
      <alignment horizontal="center"/>
    </xf>
    <xf numFmtId="0" fontId="26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171" applyNumberFormat="1" applyFont="1" applyFill="1" applyBorder="1" applyAlignment="1">
      <alignment/>
      <protection/>
    </xf>
    <xf numFmtId="0" fontId="6" fillId="0" borderId="16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176" fontId="6" fillId="0" borderId="0" xfId="206" applyNumberFormat="1" applyFont="1" applyBorder="1">
      <alignment/>
      <protection/>
    </xf>
    <xf numFmtId="0" fontId="6" fillId="0" borderId="0" xfId="206" applyFont="1" applyBorder="1">
      <alignment/>
      <protection/>
    </xf>
    <xf numFmtId="0" fontId="6" fillId="0" borderId="17" xfId="206" applyFont="1" applyBorder="1">
      <alignment/>
      <protection/>
    </xf>
    <xf numFmtId="176" fontId="6" fillId="0" borderId="17" xfId="206" applyNumberFormat="1" applyFont="1" applyBorder="1">
      <alignment/>
      <protection/>
    </xf>
    <xf numFmtId="176" fontId="6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/>
    </xf>
    <xf numFmtId="0" fontId="29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28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3" fillId="0" borderId="17" xfId="0" applyFont="1" applyBorder="1" applyAlignment="1">
      <alignment/>
    </xf>
    <xf numFmtId="1" fontId="10" fillId="0" borderId="17" xfId="0" applyNumberFormat="1" applyFont="1" applyBorder="1" applyAlignment="1">
      <alignment horizontal="center"/>
    </xf>
    <xf numFmtId="176" fontId="20" fillId="0" borderId="0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6" fontId="3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76" fontId="34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textRotation="45"/>
    </xf>
    <xf numFmtId="0" fontId="39" fillId="0" borderId="0" xfId="0" applyFont="1" applyAlignment="1">
      <alignment textRotation="135"/>
    </xf>
    <xf numFmtId="0" fontId="39" fillId="0" borderId="0" xfId="0" applyFont="1" applyBorder="1" applyAlignment="1">
      <alignment/>
    </xf>
    <xf numFmtId="14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1" fontId="39" fillId="0" borderId="0" xfId="0" applyNumberFormat="1" applyFont="1" applyBorder="1" applyAlignment="1">
      <alignment/>
    </xf>
    <xf numFmtId="1" fontId="39" fillId="0" borderId="0" xfId="0" applyNumberFormat="1" applyFont="1" applyBorder="1" applyAlignment="1">
      <alignment/>
    </xf>
    <xf numFmtId="0" fontId="34" fillId="0" borderId="13" xfId="0" applyFont="1" applyBorder="1" applyAlignment="1">
      <alignment/>
    </xf>
    <xf numFmtId="0" fontId="6" fillId="0" borderId="20" xfId="0" applyFont="1" applyBorder="1" applyAlignment="1">
      <alignment horizontal="left" vertical="justify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justify"/>
    </xf>
    <xf numFmtId="0" fontId="11" fillId="0" borderId="14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/>
    </xf>
    <xf numFmtId="176" fontId="11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textRotation="90"/>
    </xf>
    <xf numFmtId="14" fontId="7" fillId="0" borderId="0" xfId="0" applyNumberFormat="1" applyFont="1" applyAlignment="1">
      <alignment/>
    </xf>
    <xf numFmtId="1" fontId="8" fillId="0" borderId="17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0" fillId="0" borderId="22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8" fillId="0" borderId="17" xfId="0" applyFont="1" applyBorder="1" applyAlignment="1" applyProtection="1">
      <alignment/>
      <protection/>
    </xf>
    <xf numFmtId="176" fontId="20" fillId="0" borderId="13" xfId="0" applyNumberFormat="1" applyFont="1" applyBorder="1" applyAlignment="1">
      <alignment/>
    </xf>
    <xf numFmtId="176" fontId="37" fillId="0" borderId="0" xfId="0" applyNumberFormat="1" applyFont="1" applyAlignment="1">
      <alignment/>
    </xf>
    <xf numFmtId="0" fontId="24" fillId="0" borderId="17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34" fillId="0" borderId="12" xfId="0" applyFont="1" applyBorder="1" applyAlignment="1">
      <alignment/>
    </xf>
    <xf numFmtId="1" fontId="34" fillId="0" borderId="0" xfId="0" applyNumberFormat="1" applyFont="1" applyBorder="1" applyAlignment="1">
      <alignment/>
    </xf>
    <xf numFmtId="1" fontId="34" fillId="0" borderId="17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/>
    </xf>
    <xf numFmtId="0" fontId="44" fillId="0" borderId="0" xfId="0" applyFont="1" applyAlignment="1">
      <alignment/>
    </xf>
    <xf numFmtId="0" fontId="3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Alignment="1">
      <alignment/>
    </xf>
    <xf numFmtId="0" fontId="46" fillId="0" borderId="0" xfId="0" applyFont="1" applyAlignment="1">
      <alignment/>
    </xf>
    <xf numFmtId="0" fontId="37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right"/>
    </xf>
    <xf numFmtId="0" fontId="38" fillId="0" borderId="15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8" fillId="0" borderId="0" xfId="0" applyFont="1" applyBorder="1" applyAlignment="1">
      <alignment horizontal="left"/>
    </xf>
    <xf numFmtId="176" fontId="37" fillId="0" borderId="0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176" fontId="36" fillId="0" borderId="0" xfId="0" applyNumberFormat="1" applyFont="1" applyBorder="1" applyAlignment="1">
      <alignment/>
    </xf>
    <xf numFmtId="0" fontId="38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47" fillId="0" borderId="0" xfId="0" applyFont="1" applyAlignment="1">
      <alignment/>
    </xf>
    <xf numFmtId="0" fontId="37" fillId="0" borderId="13" xfId="0" applyFont="1" applyBorder="1" applyAlignment="1">
      <alignment/>
    </xf>
    <xf numFmtId="0" fontId="38" fillId="0" borderId="13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6" fillId="0" borderId="17" xfId="0" applyFont="1" applyBorder="1" applyAlignment="1">
      <alignment/>
    </xf>
    <xf numFmtId="0" fontId="48" fillId="0" borderId="17" xfId="0" applyFont="1" applyBorder="1" applyAlignment="1">
      <alignment horizontal="center"/>
    </xf>
    <xf numFmtId="176" fontId="36" fillId="0" borderId="17" xfId="0" applyNumberFormat="1" applyFont="1" applyBorder="1" applyAlignment="1">
      <alignment/>
    </xf>
    <xf numFmtId="0" fontId="36" fillId="0" borderId="17" xfId="0" applyFont="1" applyBorder="1" applyAlignment="1">
      <alignment horizontal="right"/>
    </xf>
    <xf numFmtId="0" fontId="34" fillId="0" borderId="17" xfId="106" applyFont="1" applyBorder="1" applyProtection="1">
      <alignment/>
      <protection/>
    </xf>
    <xf numFmtId="0" fontId="34" fillId="0" borderId="0" xfId="106" applyFont="1" applyBorder="1" applyProtection="1">
      <alignment/>
      <protection/>
    </xf>
    <xf numFmtId="0" fontId="34" fillId="0" borderId="0" xfId="106" applyFont="1" applyFill="1" applyBorder="1" applyProtection="1">
      <alignment/>
      <protection/>
    </xf>
    <xf numFmtId="0" fontId="34" fillId="0" borderId="12" xfId="106" applyFont="1" applyBorder="1" applyProtection="1">
      <alignment/>
      <protection/>
    </xf>
    <xf numFmtId="0" fontId="3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6" fontId="11" fillId="0" borderId="0" xfId="0" applyNumberFormat="1" applyFont="1" applyBorder="1" applyAlignment="1">
      <alignment horizontal="left"/>
    </xf>
    <xf numFmtId="0" fontId="37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textRotation="90"/>
    </xf>
    <xf numFmtId="0" fontId="7" fillId="0" borderId="12" xfId="0" applyFont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0" fillId="0" borderId="17" xfId="0" applyBorder="1" applyAlignment="1">
      <alignment/>
    </xf>
    <xf numFmtId="176" fontId="0" fillId="0" borderId="0" xfId="0" applyNumberFormat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176" fontId="39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8" fillId="0" borderId="0" xfId="206" applyFont="1" applyBorder="1">
      <alignment/>
      <protection/>
    </xf>
    <xf numFmtId="14" fontId="6" fillId="0" borderId="0" xfId="206" applyNumberFormat="1" applyFont="1" applyBorder="1">
      <alignment/>
      <protection/>
    </xf>
    <xf numFmtId="0" fontId="6" fillId="0" borderId="0" xfId="206" applyFont="1">
      <alignment/>
      <protection/>
    </xf>
    <xf numFmtId="0" fontId="10" fillId="0" borderId="0" xfId="206" applyFont="1">
      <alignment/>
      <protection/>
    </xf>
    <xf numFmtId="0" fontId="0" fillId="0" borderId="0" xfId="152">
      <alignment/>
      <protection/>
    </xf>
    <xf numFmtId="0" fontId="8" fillId="0" borderId="0" xfId="206" applyFont="1">
      <alignment/>
      <protection/>
    </xf>
    <xf numFmtId="0" fontId="6" fillId="0" borderId="10" xfId="206" applyFont="1" applyBorder="1">
      <alignment/>
      <protection/>
    </xf>
    <xf numFmtId="0" fontId="6" fillId="0" borderId="12" xfId="206" applyFont="1" applyBorder="1">
      <alignment/>
      <protection/>
    </xf>
    <xf numFmtId="0" fontId="6" fillId="0" borderId="22" xfId="206" applyFont="1" applyBorder="1">
      <alignment/>
      <protection/>
    </xf>
    <xf numFmtId="0" fontId="6" fillId="0" borderId="24" xfId="206" applyFont="1" applyBorder="1">
      <alignment/>
      <protection/>
    </xf>
    <xf numFmtId="0" fontId="6" fillId="0" borderId="11" xfId="206" applyFont="1" applyBorder="1">
      <alignment/>
      <protection/>
    </xf>
    <xf numFmtId="0" fontId="1" fillId="0" borderId="0" xfId="206" applyFont="1">
      <alignment/>
      <protection/>
    </xf>
    <xf numFmtId="0" fontId="28" fillId="0" borderId="0" xfId="206" applyFont="1" applyBorder="1">
      <alignment/>
      <protection/>
    </xf>
    <xf numFmtId="0" fontId="6" fillId="0" borderId="0" xfId="206" applyFont="1" applyBorder="1" applyAlignment="1">
      <alignment horizontal="center"/>
      <protection/>
    </xf>
    <xf numFmtId="0" fontId="6" fillId="0" borderId="13" xfId="206" applyFont="1" applyBorder="1">
      <alignment/>
      <protection/>
    </xf>
    <xf numFmtId="0" fontId="6" fillId="0" borderId="14" xfId="206" applyFont="1" applyBorder="1" applyAlignment="1">
      <alignment horizontal="center"/>
      <protection/>
    </xf>
    <xf numFmtId="0" fontId="28" fillId="0" borderId="0" xfId="206" applyFont="1">
      <alignment/>
      <protection/>
    </xf>
    <xf numFmtId="0" fontId="6" fillId="0" borderId="13" xfId="206" applyFont="1" applyBorder="1" applyAlignment="1">
      <alignment horizontal="center"/>
      <protection/>
    </xf>
    <xf numFmtId="0" fontId="0" fillId="0" borderId="0" xfId="152" applyBorder="1">
      <alignment/>
      <protection/>
    </xf>
    <xf numFmtId="0" fontId="6" fillId="0" borderId="15" xfId="206" applyFont="1" applyBorder="1">
      <alignment/>
      <protection/>
    </xf>
    <xf numFmtId="0" fontId="6" fillId="0" borderId="11" xfId="206" applyFont="1" applyBorder="1" applyAlignment="1">
      <alignment horizontal="center"/>
      <protection/>
    </xf>
    <xf numFmtId="0" fontId="31" fillId="0" borderId="11" xfId="206" applyFont="1" applyBorder="1">
      <alignment/>
      <protection/>
    </xf>
    <xf numFmtId="0" fontId="1" fillId="0" borderId="0" xfId="206" applyFont="1" applyBorder="1">
      <alignment/>
      <protection/>
    </xf>
    <xf numFmtId="0" fontId="6" fillId="0" borderId="0" xfId="206" applyFont="1" applyBorder="1" applyAlignment="1">
      <alignment/>
      <protection/>
    </xf>
    <xf numFmtId="0" fontId="31" fillId="0" borderId="14" xfId="206" applyFont="1" applyBorder="1">
      <alignment/>
      <protection/>
    </xf>
    <xf numFmtId="0" fontId="6" fillId="0" borderId="10" xfId="206" applyFont="1" applyBorder="1" applyAlignment="1">
      <alignment horizontal="center"/>
      <protection/>
    </xf>
    <xf numFmtId="0" fontId="1" fillId="0" borderId="17" xfId="206" applyFont="1" applyBorder="1">
      <alignment/>
      <protection/>
    </xf>
    <xf numFmtId="0" fontId="6" fillId="0" borderId="16" xfId="206" applyFont="1" applyBorder="1" applyAlignment="1">
      <alignment horizontal="center"/>
      <protection/>
    </xf>
    <xf numFmtId="0" fontId="1" fillId="0" borderId="16" xfId="206" applyFont="1" applyBorder="1">
      <alignment/>
      <protection/>
    </xf>
    <xf numFmtId="0" fontId="6" fillId="0" borderId="21" xfId="206" applyFont="1" applyBorder="1" applyAlignment="1">
      <alignment horizontal="center"/>
      <protection/>
    </xf>
    <xf numFmtId="0" fontId="6" fillId="0" borderId="23" xfId="206" applyFont="1" applyBorder="1" applyAlignment="1">
      <alignment horizontal="center"/>
      <protection/>
    </xf>
    <xf numFmtId="0" fontId="6" fillId="0" borderId="15" xfId="206" applyFont="1" applyBorder="1" applyAlignment="1">
      <alignment horizontal="center"/>
      <protection/>
    </xf>
    <xf numFmtId="0" fontId="11" fillId="0" borderId="13" xfId="206" applyFont="1" applyBorder="1">
      <alignment/>
      <protection/>
    </xf>
    <xf numFmtId="0" fontId="37" fillId="0" borderId="0" xfId="206" applyFont="1" applyBorder="1">
      <alignment/>
      <protection/>
    </xf>
    <xf numFmtId="0" fontId="17" fillId="0" borderId="13" xfId="206" applyFont="1" applyBorder="1">
      <alignment/>
      <protection/>
    </xf>
    <xf numFmtId="1" fontId="6" fillId="0" borderId="0" xfId="206" applyNumberFormat="1" applyFont="1" applyBorder="1">
      <alignment/>
      <protection/>
    </xf>
    <xf numFmtId="0" fontId="11" fillId="0" borderId="15" xfId="206" applyFont="1" applyBorder="1">
      <alignment/>
      <protection/>
    </xf>
    <xf numFmtId="0" fontId="31" fillId="0" borderId="16" xfId="206" applyFont="1" applyBorder="1">
      <alignment/>
      <protection/>
    </xf>
    <xf numFmtId="1" fontId="6" fillId="0" borderId="17" xfId="206" applyNumberFormat="1" applyFont="1" applyBorder="1">
      <alignment/>
      <protection/>
    </xf>
    <xf numFmtId="0" fontId="6" fillId="0" borderId="0" xfId="152" applyFont="1" applyAlignment="1">
      <alignment horizontal="center"/>
      <protection/>
    </xf>
    <xf numFmtId="0" fontId="10" fillId="0" borderId="0" xfId="206" applyFont="1" applyBorder="1">
      <alignment/>
      <protection/>
    </xf>
    <xf numFmtId="0" fontId="10" fillId="0" borderId="0" xfId="206" applyFont="1" applyBorder="1" applyAlignment="1">
      <alignment horizontal="left"/>
      <protection/>
    </xf>
    <xf numFmtId="0" fontId="0" fillId="0" borderId="0" xfId="206" applyFont="1" applyBorder="1">
      <alignment/>
      <protection/>
    </xf>
    <xf numFmtId="0" fontId="0" fillId="0" borderId="0" xfId="206" applyFont="1">
      <alignment/>
      <protection/>
    </xf>
    <xf numFmtId="0" fontId="10" fillId="0" borderId="0" xfId="206" applyFont="1" applyAlignment="1">
      <alignment horizontal="left"/>
      <protection/>
    </xf>
    <xf numFmtId="0" fontId="0" fillId="0" borderId="0" xfId="152" applyAlignment="1">
      <alignment horizontal="left"/>
      <protection/>
    </xf>
    <xf numFmtId="0" fontId="10" fillId="0" borderId="0" xfId="206" applyFont="1" applyBorder="1" applyAlignment="1">
      <alignment horizontal="center"/>
      <protection/>
    </xf>
    <xf numFmtId="0" fontId="6" fillId="0" borderId="0" xfId="206" applyFont="1" applyBorder="1" applyAlignment="1">
      <alignment horizontal="right"/>
      <protection/>
    </xf>
    <xf numFmtId="176" fontId="6" fillId="0" borderId="0" xfId="206" applyNumberFormat="1" applyFont="1" applyBorder="1" applyAlignment="1">
      <alignment horizontal="right"/>
      <protection/>
    </xf>
    <xf numFmtId="176" fontId="10" fillId="0" borderId="0" xfId="206" applyNumberFormat="1" applyFont="1" applyBorder="1">
      <alignment/>
      <protection/>
    </xf>
    <xf numFmtId="176" fontId="6" fillId="33" borderId="0" xfId="206" applyNumberFormat="1" applyFont="1" applyFill="1" applyBorder="1" applyAlignment="1">
      <alignment horizontal="right"/>
      <protection/>
    </xf>
    <xf numFmtId="0" fontId="10" fillId="0" borderId="0" xfId="206" applyFont="1" applyFill="1" applyBorder="1">
      <alignment/>
      <protection/>
    </xf>
    <xf numFmtId="176" fontId="8" fillId="0" borderId="0" xfId="206" applyNumberFormat="1" applyFont="1" applyBorder="1">
      <alignment/>
      <protection/>
    </xf>
    <xf numFmtId="0" fontId="32" fillId="0" borderId="0" xfId="0" applyFont="1" applyAlignment="1">
      <alignment/>
    </xf>
    <xf numFmtId="0" fontId="34" fillId="0" borderId="2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4" fillId="0" borderId="18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47" fillId="0" borderId="13" xfId="0" applyFont="1" applyBorder="1" applyAlignment="1">
      <alignment/>
    </xf>
    <xf numFmtId="0" fontId="34" fillId="0" borderId="18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50" fillId="34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8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140" fillId="0" borderId="12" xfId="0" applyNumberFormat="1" applyFont="1" applyFill="1" applyBorder="1" applyAlignment="1">
      <alignment vertical="center" readingOrder="1"/>
    </xf>
    <xf numFmtId="0" fontId="140" fillId="0" borderId="12" xfId="0" applyNumberFormat="1" applyFont="1" applyFill="1" applyBorder="1" applyAlignment="1">
      <alignment horizontal="center" vertical="center" wrapText="1" readingOrder="1"/>
    </xf>
    <xf numFmtId="0" fontId="34" fillId="0" borderId="12" xfId="0" applyFont="1" applyBorder="1" applyAlignment="1">
      <alignment horizontal="center"/>
    </xf>
    <xf numFmtId="0" fontId="140" fillId="0" borderId="12" xfId="0" applyNumberFormat="1" applyFont="1" applyFill="1" applyBorder="1" applyAlignment="1">
      <alignment horizontal="right" vertical="center" readingOrder="1"/>
    </xf>
    <xf numFmtId="0" fontId="140" fillId="0" borderId="12" xfId="0" applyNumberFormat="1" applyFont="1" applyFill="1" applyBorder="1" applyAlignment="1">
      <alignment horizontal="right" vertical="center" wrapText="1" readingOrder="1"/>
    </xf>
    <xf numFmtId="0" fontId="3" fillId="0" borderId="12" xfId="0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140" fillId="0" borderId="12" xfId="0" applyNumberFormat="1" applyFont="1" applyFill="1" applyBorder="1" applyAlignment="1">
      <alignment horizontal="right" vertical="center" wrapText="1" readingOrder="1"/>
    </xf>
    <xf numFmtId="0" fontId="140" fillId="0" borderId="0" xfId="0" applyNumberFormat="1" applyFont="1" applyFill="1" applyBorder="1" applyAlignment="1">
      <alignment vertical="center" readingOrder="1"/>
    </xf>
    <xf numFmtId="0" fontId="140" fillId="0" borderId="0" xfId="0" applyNumberFormat="1" applyFont="1" applyFill="1" applyBorder="1" applyAlignment="1">
      <alignment horizontal="center" vertical="center" wrapText="1" readingOrder="1"/>
    </xf>
    <xf numFmtId="0" fontId="140" fillId="0" borderId="0" xfId="0" applyNumberFormat="1" applyFont="1" applyFill="1" applyBorder="1" applyAlignment="1">
      <alignment horizontal="right" vertical="center" readingOrder="1"/>
    </xf>
    <xf numFmtId="0" fontId="140" fillId="0" borderId="0" xfId="0" applyNumberFormat="1" applyFont="1" applyFill="1" applyBorder="1" applyAlignment="1">
      <alignment horizontal="right" vertical="center" wrapText="1" readingOrder="1"/>
    </xf>
    <xf numFmtId="176" fontId="3" fillId="0" borderId="0" xfId="0" applyNumberFormat="1" applyFont="1" applyBorder="1" applyAlignment="1">
      <alignment/>
    </xf>
    <xf numFmtId="176" fontId="140" fillId="0" borderId="0" xfId="0" applyNumberFormat="1" applyFont="1" applyFill="1" applyBorder="1" applyAlignment="1">
      <alignment horizontal="right" vertical="center" wrapText="1" readingOrder="1"/>
    </xf>
    <xf numFmtId="0" fontId="140" fillId="0" borderId="17" xfId="0" applyNumberFormat="1" applyFont="1" applyFill="1" applyBorder="1" applyAlignment="1">
      <alignment vertical="center" readingOrder="1"/>
    </xf>
    <xf numFmtId="0" fontId="140" fillId="0" borderId="17" xfId="0" applyNumberFormat="1" applyFont="1" applyFill="1" applyBorder="1" applyAlignment="1">
      <alignment horizontal="center" vertical="center" wrapText="1" readingOrder="1"/>
    </xf>
    <xf numFmtId="0" fontId="34" fillId="0" borderId="17" xfId="0" applyFont="1" applyBorder="1" applyAlignment="1">
      <alignment horizontal="center"/>
    </xf>
    <xf numFmtId="0" fontId="140" fillId="0" borderId="17" xfId="0" applyNumberFormat="1" applyFont="1" applyFill="1" applyBorder="1" applyAlignment="1">
      <alignment horizontal="right" vertical="center" readingOrder="1"/>
    </xf>
    <xf numFmtId="0" fontId="140" fillId="0" borderId="17" xfId="0" applyNumberFormat="1" applyFont="1" applyFill="1" applyBorder="1" applyAlignment="1">
      <alignment horizontal="right" vertical="center" wrapText="1" readingOrder="1"/>
    </xf>
    <xf numFmtId="0" fontId="3" fillId="0" borderId="17" xfId="0" applyFont="1" applyBorder="1" applyAlignment="1">
      <alignment/>
    </xf>
    <xf numFmtId="176" fontId="3" fillId="0" borderId="17" xfId="0" applyNumberFormat="1" applyFont="1" applyBorder="1" applyAlignment="1">
      <alignment/>
    </xf>
    <xf numFmtId="0" fontId="32" fillId="0" borderId="17" xfId="0" applyFont="1" applyBorder="1" applyAlignment="1">
      <alignment horizontal="right"/>
    </xf>
    <xf numFmtId="0" fontId="51" fillId="0" borderId="17" xfId="0" applyFont="1" applyBorder="1" applyAlignment="1">
      <alignment horizontal="right"/>
    </xf>
    <xf numFmtId="0" fontId="32" fillId="0" borderId="17" xfId="0" applyFont="1" applyBorder="1" applyAlignment="1">
      <alignment horizontal="center"/>
    </xf>
    <xf numFmtId="0" fontId="32" fillId="0" borderId="17" xfId="0" applyFont="1" applyBorder="1" applyAlignment="1">
      <alignment/>
    </xf>
    <xf numFmtId="176" fontId="32" fillId="0" borderId="17" xfId="0" applyNumberFormat="1" applyFont="1" applyBorder="1" applyAlignment="1">
      <alignment/>
    </xf>
    <xf numFmtId="0" fontId="3" fillId="0" borderId="17" xfId="207" applyFont="1" applyBorder="1" applyAlignment="1">
      <alignment horizontal="right"/>
      <protection/>
    </xf>
    <xf numFmtId="0" fontId="50" fillId="0" borderId="17" xfId="207" applyFont="1" applyBorder="1" applyAlignment="1">
      <alignment horizontal="right"/>
      <protection/>
    </xf>
    <xf numFmtId="176" fontId="3" fillId="0" borderId="22" xfId="0" applyNumberFormat="1" applyFont="1" applyBorder="1" applyAlignment="1">
      <alignment/>
    </xf>
    <xf numFmtId="0" fontId="45" fillId="0" borderId="0" xfId="0" applyFont="1" applyAlignment="1">
      <alignment/>
    </xf>
    <xf numFmtId="14" fontId="34" fillId="0" borderId="0" xfId="0" applyNumberFormat="1" applyFont="1" applyAlignment="1">
      <alignment/>
    </xf>
    <xf numFmtId="0" fontId="39" fillId="0" borderId="1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2" fillId="0" borderId="0" xfId="122" applyFont="1" applyBorder="1">
      <alignment/>
      <protection/>
    </xf>
    <xf numFmtId="0" fontId="141" fillId="0" borderId="0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34" fillId="0" borderId="14" xfId="0" applyFont="1" applyBorder="1" applyAlignment="1">
      <alignment/>
    </xf>
    <xf numFmtId="0" fontId="52" fillId="0" borderId="13" xfId="0" applyFont="1" applyBorder="1" applyAlignment="1">
      <alignment/>
    </xf>
    <xf numFmtId="0" fontId="34" fillId="0" borderId="14" xfId="0" applyNumberFormat="1" applyFont="1" applyBorder="1" applyAlignment="1">
      <alignment horizontal="center"/>
    </xf>
    <xf numFmtId="0" fontId="47" fillId="0" borderId="14" xfId="0" applyFont="1" applyBorder="1" applyAlignment="1">
      <alignment/>
    </xf>
    <xf numFmtId="0" fontId="34" fillId="0" borderId="13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32" fillId="0" borderId="0" xfId="122" applyFont="1" applyBorder="1" applyAlignment="1">
      <alignment horizontal="center"/>
      <protection/>
    </xf>
    <xf numFmtId="0" fontId="34" fillId="0" borderId="14" xfId="0" applyFont="1" applyBorder="1" applyAlignment="1">
      <alignment/>
    </xf>
    <xf numFmtId="0" fontId="34" fillId="0" borderId="13" xfId="0" applyFont="1" applyBorder="1" applyAlignment="1">
      <alignment/>
    </xf>
    <xf numFmtId="49" fontId="138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2" fontId="3" fillId="0" borderId="12" xfId="0" applyNumberFormat="1" applyFont="1" applyBorder="1" applyAlignment="1">
      <alignment horizontal="center"/>
    </xf>
    <xf numFmtId="0" fontId="140" fillId="0" borderId="25" xfId="0" applyNumberFormat="1" applyFont="1" applyFill="1" applyBorder="1" applyAlignment="1">
      <alignment horizontal="right" vertical="center" wrapText="1" readingOrder="1"/>
    </xf>
    <xf numFmtId="0" fontId="5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53" fillId="0" borderId="0" xfId="0" applyFont="1" applyFill="1" applyBorder="1" applyAlignment="1">
      <alignment/>
    </xf>
    <xf numFmtId="0" fontId="138" fillId="0" borderId="0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right"/>
    </xf>
    <xf numFmtId="0" fontId="54" fillId="0" borderId="17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4" fillId="0" borderId="17" xfId="207" applyFont="1" applyBorder="1" applyAlignment="1">
      <alignment horizontal="right"/>
      <protection/>
    </xf>
    <xf numFmtId="0" fontId="47" fillId="0" borderId="17" xfId="207" applyFont="1" applyBorder="1" applyAlignment="1">
      <alignment horizontal="right"/>
      <protection/>
    </xf>
    <xf numFmtId="2" fontId="3" fillId="0" borderId="22" xfId="0" applyNumberFormat="1" applyFont="1" applyBorder="1" applyAlignment="1">
      <alignment horizontal="center"/>
    </xf>
    <xf numFmtId="0" fontId="34" fillId="0" borderId="22" xfId="0" applyFont="1" applyBorder="1" applyAlignment="1">
      <alignment/>
    </xf>
    <xf numFmtId="0" fontId="141" fillId="0" borderId="0" xfId="0" applyFont="1" applyAlignment="1">
      <alignment/>
    </xf>
    <xf numFmtId="0" fontId="32" fillId="0" borderId="0" xfId="122" applyFont="1">
      <alignment/>
      <protection/>
    </xf>
    <xf numFmtId="49" fontId="13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203" applyFont="1">
      <alignment/>
      <protection/>
    </xf>
    <xf numFmtId="0" fontId="34" fillId="0" borderId="0" xfId="203" applyFont="1" applyBorder="1">
      <alignment/>
      <protection/>
    </xf>
    <xf numFmtId="0" fontId="45" fillId="0" borderId="0" xfId="203" applyFont="1" applyBorder="1">
      <alignment/>
      <protection/>
    </xf>
    <xf numFmtId="0" fontId="32" fillId="0" borderId="0" xfId="203" applyFont="1" applyBorder="1">
      <alignment/>
      <protection/>
    </xf>
    <xf numFmtId="0" fontId="34" fillId="0" borderId="0" xfId="203" applyFont="1">
      <alignment/>
      <protection/>
    </xf>
    <xf numFmtId="14" fontId="34" fillId="0" borderId="0" xfId="203" applyNumberFormat="1" applyFont="1" applyBorder="1">
      <alignment/>
      <protection/>
    </xf>
    <xf numFmtId="14" fontId="34" fillId="0" borderId="0" xfId="203" applyNumberFormat="1" applyFont="1">
      <alignment/>
      <protection/>
    </xf>
    <xf numFmtId="0" fontId="6" fillId="0" borderId="0" xfId="203" applyFont="1" applyBorder="1">
      <alignment/>
      <protection/>
    </xf>
    <xf numFmtId="0" fontId="34" fillId="0" borderId="12" xfId="203" applyFont="1" applyBorder="1">
      <alignment/>
      <protection/>
    </xf>
    <xf numFmtId="0" fontId="34" fillId="0" borderId="10" xfId="203" applyFont="1" applyBorder="1">
      <alignment/>
      <protection/>
    </xf>
    <xf numFmtId="0" fontId="3" fillId="0" borderId="10" xfId="203" applyFont="1" applyBorder="1">
      <alignment/>
      <protection/>
    </xf>
    <xf numFmtId="0" fontId="3" fillId="0" borderId="12" xfId="203" applyFont="1" applyBorder="1">
      <alignment/>
      <protection/>
    </xf>
    <xf numFmtId="0" fontId="3" fillId="0" borderId="20" xfId="203" applyFont="1" applyBorder="1">
      <alignment/>
      <protection/>
    </xf>
    <xf numFmtId="0" fontId="3" fillId="0" borderId="22" xfId="203" applyFont="1" applyBorder="1">
      <alignment/>
      <protection/>
    </xf>
    <xf numFmtId="0" fontId="3" fillId="0" borderId="11" xfId="203" applyFont="1" applyBorder="1">
      <alignment/>
      <protection/>
    </xf>
    <xf numFmtId="0" fontId="3" fillId="0" borderId="0" xfId="203" applyFont="1" applyBorder="1">
      <alignment/>
      <protection/>
    </xf>
    <xf numFmtId="0" fontId="34" fillId="0" borderId="13" xfId="203" applyFont="1" applyBorder="1">
      <alignment/>
      <protection/>
    </xf>
    <xf numFmtId="0" fontId="50" fillId="0" borderId="13" xfId="203" applyFont="1" applyBorder="1">
      <alignment/>
      <protection/>
    </xf>
    <xf numFmtId="0" fontId="50" fillId="0" borderId="0" xfId="203" applyFont="1" applyBorder="1">
      <alignment/>
      <protection/>
    </xf>
    <xf numFmtId="0" fontId="3" fillId="0" borderId="18" xfId="203" applyFont="1" applyBorder="1">
      <alignment/>
      <protection/>
    </xf>
    <xf numFmtId="0" fontId="3" fillId="0" borderId="14" xfId="203" applyFont="1" applyBorder="1">
      <alignment/>
      <protection/>
    </xf>
    <xf numFmtId="0" fontId="3" fillId="0" borderId="13" xfId="203" applyFont="1" applyBorder="1" applyAlignment="1">
      <alignment horizontal="center"/>
      <protection/>
    </xf>
    <xf numFmtId="0" fontId="50" fillId="0" borderId="0" xfId="203" applyFont="1" applyBorder="1" applyAlignment="1">
      <alignment horizontal="center"/>
      <protection/>
    </xf>
    <xf numFmtId="0" fontId="3" fillId="0" borderId="0" xfId="203" applyFont="1" applyBorder="1" applyAlignment="1">
      <alignment horizontal="center"/>
      <protection/>
    </xf>
    <xf numFmtId="0" fontId="3" fillId="0" borderId="21" xfId="203" applyFont="1" applyBorder="1">
      <alignment/>
      <protection/>
    </xf>
    <xf numFmtId="0" fontId="50" fillId="0" borderId="24" xfId="203" applyFont="1" applyBorder="1">
      <alignment/>
      <protection/>
    </xf>
    <xf numFmtId="0" fontId="50" fillId="0" borderId="18" xfId="203" applyFont="1" applyBorder="1">
      <alignment/>
      <protection/>
    </xf>
    <xf numFmtId="0" fontId="3" fillId="0" borderId="13" xfId="203" applyFont="1" applyBorder="1">
      <alignment/>
      <protection/>
    </xf>
    <xf numFmtId="0" fontId="50" fillId="0" borderId="14" xfId="203" applyFont="1" applyBorder="1">
      <alignment/>
      <protection/>
    </xf>
    <xf numFmtId="0" fontId="3" fillId="0" borderId="17" xfId="203" applyFont="1" applyBorder="1">
      <alignment/>
      <protection/>
    </xf>
    <xf numFmtId="0" fontId="3" fillId="0" borderId="15" xfId="203" applyFont="1" applyBorder="1">
      <alignment/>
      <protection/>
    </xf>
    <xf numFmtId="0" fontId="3" fillId="0" borderId="16" xfId="203" applyFont="1" applyBorder="1">
      <alignment/>
      <protection/>
    </xf>
    <xf numFmtId="0" fontId="50" fillId="0" borderId="16" xfId="203" applyFont="1" applyBorder="1">
      <alignment/>
      <protection/>
    </xf>
    <xf numFmtId="0" fontId="50" fillId="0" borderId="17" xfId="203" applyFont="1" applyBorder="1">
      <alignment/>
      <protection/>
    </xf>
    <xf numFmtId="0" fontId="3" fillId="0" borderId="0" xfId="203" applyFont="1">
      <alignment/>
      <protection/>
    </xf>
    <xf numFmtId="0" fontId="50" fillId="0" borderId="0" xfId="0" applyFont="1" applyAlignment="1">
      <alignment horizontal="left"/>
    </xf>
    <xf numFmtId="176" fontId="3" fillId="0" borderId="0" xfId="203" applyNumberFormat="1" applyFont="1" applyBorder="1" applyAlignment="1">
      <alignment horizontal="right"/>
      <protection/>
    </xf>
    <xf numFmtId="176" fontId="3" fillId="0" borderId="0" xfId="203" applyNumberFormat="1" applyFont="1">
      <alignment/>
      <protection/>
    </xf>
    <xf numFmtId="0" fontId="3" fillId="0" borderId="0" xfId="203" applyFont="1" applyBorder="1" applyAlignment="1">
      <alignment horizontal="right"/>
      <protection/>
    </xf>
    <xf numFmtId="1" fontId="3" fillId="0" borderId="0" xfId="203" applyNumberFormat="1" applyFont="1" applyBorder="1" applyAlignment="1">
      <alignment horizontal="right"/>
      <protection/>
    </xf>
    <xf numFmtId="0" fontId="3" fillId="0" borderId="0" xfId="203" applyFont="1" applyAlignment="1">
      <alignment horizontal="left"/>
      <protection/>
    </xf>
    <xf numFmtId="176" fontId="3" fillId="0" borderId="17" xfId="203" applyNumberFormat="1" applyFont="1" applyBorder="1" applyAlignment="1">
      <alignment horizontal="right"/>
      <protection/>
    </xf>
    <xf numFmtId="0" fontId="3" fillId="0" borderId="17" xfId="203" applyFont="1" applyBorder="1" applyAlignment="1">
      <alignment horizontal="right"/>
      <protection/>
    </xf>
    <xf numFmtId="0" fontId="51" fillId="0" borderId="22" xfId="0" applyFont="1" applyBorder="1" applyAlignment="1">
      <alignment horizontal="center"/>
    </xf>
    <xf numFmtId="176" fontId="32" fillId="0" borderId="22" xfId="203" applyNumberFormat="1" applyFont="1" applyBorder="1" applyAlignment="1">
      <alignment horizontal="right"/>
      <protection/>
    </xf>
    <xf numFmtId="176" fontId="32" fillId="0" borderId="0" xfId="203" applyNumberFormat="1" applyFont="1" applyBorder="1" applyAlignment="1">
      <alignment horizontal="right"/>
      <protection/>
    </xf>
    <xf numFmtId="0" fontId="32" fillId="0" borderId="0" xfId="203" applyFont="1" applyBorder="1" applyAlignment="1">
      <alignment horizontal="right"/>
      <protection/>
    </xf>
    <xf numFmtId="0" fontId="3" fillId="0" borderId="0" xfId="203" applyFont="1" applyAlignment="1">
      <alignment horizontal="center"/>
      <protection/>
    </xf>
    <xf numFmtId="0" fontId="3" fillId="0" borderId="17" xfId="207" applyFont="1" applyBorder="1">
      <alignment/>
      <protection/>
    </xf>
    <xf numFmtId="0" fontId="50" fillId="0" borderId="17" xfId="207" applyFont="1" applyBorder="1">
      <alignment/>
      <protection/>
    </xf>
    <xf numFmtId="176" fontId="3" fillId="0" borderId="22" xfId="203" applyNumberFormat="1" applyFont="1" applyBorder="1" applyAlignment="1">
      <alignment horizontal="right"/>
      <protection/>
    </xf>
    <xf numFmtId="0" fontId="142" fillId="0" borderId="0" xfId="163" applyFont="1">
      <alignment/>
      <protection/>
    </xf>
    <xf numFmtId="0" fontId="143" fillId="0" borderId="0" xfId="163" applyFont="1">
      <alignment/>
      <protection/>
    </xf>
    <xf numFmtId="0" fontId="143" fillId="0" borderId="22" xfId="122" applyFont="1" applyBorder="1" applyAlignment="1">
      <alignment vertical="center" wrapText="1"/>
      <protection/>
    </xf>
    <xf numFmtId="0" fontId="143" fillId="0" borderId="23" xfId="122" applyFont="1" applyBorder="1" applyAlignment="1">
      <alignment vertical="center" wrapText="1"/>
      <protection/>
    </xf>
    <xf numFmtId="0" fontId="143" fillId="0" borderId="23" xfId="122" applyFont="1" applyBorder="1" applyAlignment="1">
      <alignment horizontal="center" wrapText="1"/>
      <protection/>
    </xf>
    <xf numFmtId="0" fontId="144" fillId="0" borderId="23" xfId="122" applyFont="1" applyBorder="1" applyAlignment="1">
      <alignment horizontal="center" wrapText="1"/>
      <protection/>
    </xf>
    <xf numFmtId="0" fontId="143" fillId="0" borderId="22" xfId="122" applyFont="1" applyBorder="1" applyAlignment="1">
      <alignment horizontal="center" wrapText="1"/>
      <protection/>
    </xf>
    <xf numFmtId="0" fontId="145" fillId="0" borderId="0" xfId="0" applyNumberFormat="1" applyFont="1" applyFill="1" applyBorder="1" applyAlignment="1">
      <alignment vertical="center" readingOrder="1"/>
    </xf>
    <xf numFmtId="0" fontId="146" fillId="0" borderId="0" xfId="0" applyNumberFormat="1" applyFont="1" applyFill="1" applyBorder="1" applyAlignment="1">
      <alignment horizontal="right" vertical="center" wrapText="1" readingOrder="1"/>
    </xf>
    <xf numFmtId="0" fontId="147" fillId="0" borderId="22" xfId="195" applyFont="1" applyBorder="1" applyAlignment="1">
      <alignment wrapText="1"/>
      <protection/>
    </xf>
    <xf numFmtId="0" fontId="147" fillId="0" borderId="22" xfId="195" applyFont="1" applyBorder="1">
      <alignment/>
      <protection/>
    </xf>
    <xf numFmtId="0" fontId="147" fillId="0" borderId="22" xfId="191" applyFont="1" applyBorder="1">
      <alignment/>
      <protection/>
    </xf>
    <xf numFmtId="0" fontId="148" fillId="0" borderId="22" xfId="191" applyFont="1" applyBorder="1">
      <alignment/>
      <protection/>
    </xf>
    <xf numFmtId="0" fontId="149" fillId="0" borderId="22" xfId="191" applyFont="1" applyBorder="1">
      <alignment/>
      <protection/>
    </xf>
    <xf numFmtId="0" fontId="150" fillId="0" borderId="0" xfId="195" applyFont="1" applyBorder="1">
      <alignment/>
      <protection/>
    </xf>
    <xf numFmtId="0" fontId="150" fillId="0" borderId="0" xfId="191" applyFont="1" applyBorder="1">
      <alignment/>
      <protection/>
    </xf>
    <xf numFmtId="0" fontId="151" fillId="0" borderId="0" xfId="191" applyFont="1" applyBorder="1">
      <alignment/>
      <protection/>
    </xf>
    <xf numFmtId="0" fontId="150" fillId="0" borderId="0" xfId="195" applyFont="1" applyFill="1" applyBorder="1">
      <alignment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2" fontId="6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183" fontId="6" fillId="0" borderId="0" xfId="9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176" fontId="6" fillId="0" borderId="26" xfId="0" applyNumberFormat="1" applyFont="1" applyBorder="1" applyAlignment="1">
      <alignment horizontal="center"/>
    </xf>
    <xf numFmtId="0" fontId="26" fillId="0" borderId="0" xfId="204" applyFont="1" applyBorder="1" applyAlignment="1">
      <alignment horizontal="left"/>
      <protection/>
    </xf>
    <xf numFmtId="0" fontId="20" fillId="0" borderId="0" xfId="204" applyFont="1" applyBorder="1" applyAlignment="1">
      <alignment horizontal="left"/>
      <protection/>
    </xf>
    <xf numFmtId="0" fontId="26" fillId="0" borderId="0" xfId="204" applyFont="1" applyBorder="1" applyAlignment="1">
      <alignment horizontal="center" vertical="center"/>
      <protection/>
    </xf>
    <xf numFmtId="0" fontId="58" fillId="0" borderId="0" xfId="204" applyFont="1" applyBorder="1" applyAlignment="1">
      <alignment horizontal="center"/>
      <protection/>
    </xf>
    <xf numFmtId="186" fontId="59" fillId="0" borderId="0" xfId="200" applyNumberFormat="1" applyFont="1" applyBorder="1" applyAlignment="1">
      <alignment/>
      <protection/>
    </xf>
    <xf numFmtId="203" fontId="8" fillId="0" borderId="1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203" fontId="6" fillId="0" borderId="0" xfId="0" applyNumberFormat="1" applyFont="1" applyBorder="1" applyAlignment="1">
      <alignment horizontal="center"/>
    </xf>
    <xf numFmtId="0" fontId="152" fillId="0" borderId="0" xfId="0" applyFont="1" applyAlignment="1">
      <alignment/>
    </xf>
    <xf numFmtId="186" fontId="60" fillId="0" borderId="0" xfId="200" applyNumberFormat="1" applyFont="1" applyBorder="1" applyAlignment="1">
      <alignment/>
      <protection/>
    </xf>
    <xf numFmtId="0" fontId="153" fillId="0" borderId="0" xfId="0" applyFont="1" applyAlignment="1">
      <alignment/>
    </xf>
    <xf numFmtId="0" fontId="61" fillId="0" borderId="0" xfId="0" applyFont="1" applyAlignment="1">
      <alignment/>
    </xf>
    <xf numFmtId="186" fontId="61" fillId="0" borderId="0" xfId="200" applyNumberFormat="1" applyFont="1" applyBorder="1" applyAlignment="1">
      <alignment/>
      <protection/>
    </xf>
    <xf numFmtId="183" fontId="61" fillId="0" borderId="0" xfId="90" applyNumberFormat="1" applyFont="1" applyBorder="1" applyAlignment="1">
      <alignment/>
    </xf>
    <xf numFmtId="0" fontId="153" fillId="0" borderId="0" xfId="0" applyFont="1" applyAlignment="1">
      <alignment/>
    </xf>
    <xf numFmtId="0" fontId="61" fillId="0" borderId="0" xfId="0" applyFont="1" applyBorder="1" applyAlignment="1">
      <alignment horizontal="left" wrapText="1" shrinkToFi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1" fillId="0" borderId="0" xfId="0" applyFont="1" applyAlignment="1">
      <alignment wrapText="1"/>
    </xf>
    <xf numFmtId="0" fontId="63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top"/>
    </xf>
    <xf numFmtId="0" fontId="64" fillId="0" borderId="0" xfId="7" applyFont="1" applyAlignment="1">
      <alignment wrapText="1"/>
    </xf>
    <xf numFmtId="0" fontId="63" fillId="0" borderId="0" xfId="5" applyFont="1" applyFill="1" applyBorder="1" applyAlignment="1">
      <alignment/>
    </xf>
    <xf numFmtId="0" fontId="65" fillId="0" borderId="0" xfId="5" applyFont="1" applyAlignment="1">
      <alignment wrapText="1"/>
    </xf>
    <xf numFmtId="0" fontId="63" fillId="0" borderId="0" xfId="0" applyFont="1" applyFill="1" applyBorder="1" applyAlignment="1">
      <alignment/>
    </xf>
    <xf numFmtId="0" fontId="61" fillId="0" borderId="0" xfId="0" applyFont="1" applyBorder="1" applyAlignment="1">
      <alignment wrapText="1"/>
    </xf>
    <xf numFmtId="0" fontId="63" fillId="0" borderId="26" xfId="0" applyFont="1" applyFill="1" applyBorder="1" applyAlignment="1">
      <alignment vertical="top"/>
    </xf>
    <xf numFmtId="0" fontId="0" fillId="0" borderId="26" xfId="0" applyBorder="1" applyAlignment="1">
      <alignment/>
    </xf>
    <xf numFmtId="203" fontId="6" fillId="0" borderId="26" xfId="0" applyNumberFormat="1" applyFont="1" applyBorder="1" applyAlignment="1">
      <alignment horizontal="center"/>
    </xf>
    <xf numFmtId="203" fontId="6" fillId="0" borderId="0" xfId="0" applyNumberFormat="1" applyFont="1" applyAlignment="1">
      <alignment horizontal="center"/>
    </xf>
    <xf numFmtId="0" fontId="61" fillId="0" borderId="0" xfId="0" applyFont="1" applyAlignment="1">
      <alignment horizontal="left" wrapText="1"/>
    </xf>
    <xf numFmtId="0" fontId="152" fillId="0" borderId="0" xfId="0" applyFont="1" applyAlignment="1">
      <alignment wrapText="1"/>
    </xf>
    <xf numFmtId="0" fontId="68" fillId="0" borderId="0" xfId="0" applyFont="1" applyAlignment="1">
      <alignment horizontal="left" wrapText="1"/>
    </xf>
    <xf numFmtId="0" fontId="152" fillId="0" borderId="26" xfId="0" applyFont="1" applyBorder="1" applyAlignment="1">
      <alignment/>
    </xf>
    <xf numFmtId="0" fontId="61" fillId="0" borderId="26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7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7" fillId="0" borderId="15" xfId="0" applyFont="1" applyBorder="1" applyAlignment="1">
      <alignment/>
    </xf>
    <xf numFmtId="0" fontId="20" fillId="0" borderId="0" xfId="0" applyFont="1" applyAlignment="1">
      <alignment horizontal="left" indent="1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left" wrapText="1" inden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vertical="center" wrapText="1" indent="3"/>
    </xf>
    <xf numFmtId="0" fontId="17" fillId="0" borderId="0" xfId="0" applyFont="1" applyBorder="1" applyAlignment="1">
      <alignment horizontal="left" indent="1"/>
    </xf>
    <xf numFmtId="0" fontId="17" fillId="0" borderId="0" xfId="0" applyFont="1" applyAlignment="1">
      <alignment horizontal="left" indent="1"/>
    </xf>
    <xf numFmtId="0" fontId="6" fillId="0" borderId="0" xfId="0" applyFont="1" applyAlignment="1">
      <alignment horizontal="left" indent="8"/>
    </xf>
    <xf numFmtId="0" fontId="69" fillId="0" borderId="0" xfId="0" applyFont="1" applyAlignment="1">
      <alignment/>
    </xf>
    <xf numFmtId="176" fontId="24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Alignment="1">
      <alignment/>
    </xf>
    <xf numFmtId="0" fontId="67" fillId="0" borderId="0" xfId="0" applyFont="1" applyBorder="1" applyAlignment="1">
      <alignment horizontal="left" indent="5"/>
    </xf>
    <xf numFmtId="0" fontId="71" fillId="0" borderId="0" xfId="0" applyFont="1" applyBorder="1" applyAlignment="1">
      <alignment horizontal="left" indent="5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176" fontId="26" fillId="0" borderId="11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0" fontId="69" fillId="0" borderId="0" xfId="0" applyFont="1" applyBorder="1" applyAlignment="1">
      <alignment/>
    </xf>
    <xf numFmtId="0" fontId="14" fillId="0" borderId="0" xfId="0" applyFont="1" applyAlignment="1">
      <alignment/>
    </xf>
    <xf numFmtId="0" fontId="76" fillId="0" borderId="0" xfId="0" applyFont="1" applyAlignment="1">
      <alignment/>
    </xf>
    <xf numFmtId="176" fontId="26" fillId="0" borderId="14" xfId="0" applyNumberFormat="1" applyFont="1" applyBorder="1" applyAlignment="1">
      <alignment/>
    </xf>
    <xf numFmtId="1" fontId="26" fillId="0" borderId="13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1" fillId="0" borderId="18" xfId="0" applyFont="1" applyBorder="1" applyAlignment="1">
      <alignment/>
    </xf>
    <xf numFmtId="176" fontId="24" fillId="0" borderId="14" xfId="0" applyNumberFormat="1" applyFont="1" applyBorder="1" applyAlignment="1">
      <alignment/>
    </xf>
    <xf numFmtId="0" fontId="24" fillId="0" borderId="13" xfId="0" applyFont="1" applyFill="1" applyBorder="1" applyAlignment="1">
      <alignment/>
    </xf>
    <xf numFmtId="1" fontId="24" fillId="0" borderId="13" xfId="0" applyNumberFormat="1" applyFont="1" applyFill="1" applyBorder="1" applyAlignment="1">
      <alignment/>
    </xf>
    <xf numFmtId="1" fontId="24" fillId="0" borderId="13" xfId="0" applyNumberFormat="1" applyFont="1" applyBorder="1" applyAlignment="1">
      <alignment/>
    </xf>
    <xf numFmtId="1" fontId="26" fillId="0" borderId="0" xfId="0" applyNumberFormat="1" applyFont="1" applyAlignment="1">
      <alignment/>
    </xf>
    <xf numFmtId="0" fontId="12" fillId="0" borderId="17" xfId="0" applyFont="1" applyBorder="1" applyAlignment="1">
      <alignment/>
    </xf>
    <xf numFmtId="0" fontId="69" fillId="0" borderId="17" xfId="0" applyFont="1" applyBorder="1" applyAlignment="1">
      <alignment/>
    </xf>
    <xf numFmtId="176" fontId="24" fillId="0" borderId="16" xfId="0" applyNumberFormat="1" applyFont="1" applyBorder="1" applyAlignment="1">
      <alignment/>
    </xf>
    <xf numFmtId="176" fontId="69" fillId="0" borderId="0" xfId="0" applyNumberFormat="1" applyFont="1" applyBorder="1" applyAlignment="1">
      <alignment/>
    </xf>
    <xf numFmtId="0" fontId="154" fillId="0" borderId="0" xfId="0" applyFont="1" applyAlignment="1">
      <alignment/>
    </xf>
    <xf numFmtId="176" fontId="155" fillId="0" borderId="0" xfId="0" applyNumberFormat="1" applyFont="1" applyAlignment="1">
      <alignment/>
    </xf>
    <xf numFmtId="176" fontId="154" fillId="0" borderId="0" xfId="0" applyNumberFormat="1" applyFont="1" applyAlignment="1">
      <alignment/>
    </xf>
    <xf numFmtId="176" fontId="154" fillId="0" borderId="23" xfId="0" applyNumberFormat="1" applyFont="1" applyBorder="1" applyAlignment="1">
      <alignment horizontal="center" vertical="center" wrapText="1"/>
    </xf>
    <xf numFmtId="176" fontId="154" fillId="0" borderId="0" xfId="0" applyNumberFormat="1" applyFont="1" applyBorder="1" applyAlignment="1">
      <alignment horizontal="left" vertical="center" wrapText="1"/>
    </xf>
    <xf numFmtId="176" fontId="154" fillId="0" borderId="0" xfId="0" applyNumberFormat="1" applyFont="1" applyBorder="1" applyAlignment="1">
      <alignment horizontal="center" vertical="center" wrapText="1"/>
    </xf>
    <xf numFmtId="176" fontId="154" fillId="0" borderId="12" xfId="0" applyNumberFormat="1" applyFont="1" applyBorder="1" applyAlignment="1">
      <alignment horizontal="center" vertical="center" wrapText="1"/>
    </xf>
    <xf numFmtId="176" fontId="156" fillId="0" borderId="0" xfId="0" applyNumberFormat="1" applyFont="1" applyAlignment="1">
      <alignment/>
    </xf>
    <xf numFmtId="176" fontId="156" fillId="0" borderId="0" xfId="0" applyNumberFormat="1" applyFont="1" applyAlignment="1">
      <alignment horizontal="center"/>
    </xf>
    <xf numFmtId="176" fontId="156" fillId="0" borderId="0" xfId="0" applyNumberFormat="1" applyFont="1" applyAlignment="1">
      <alignment horizontal="left" indent="1"/>
    </xf>
    <xf numFmtId="176" fontId="156" fillId="0" borderId="0" xfId="0" applyNumberFormat="1" applyFont="1" applyBorder="1" applyAlignment="1">
      <alignment horizontal="center" vertical="center" wrapText="1"/>
    </xf>
    <xf numFmtId="176" fontId="154" fillId="0" borderId="0" xfId="0" applyNumberFormat="1" applyFont="1" applyAlignment="1">
      <alignment wrapText="1"/>
    </xf>
    <xf numFmtId="176" fontId="154" fillId="0" borderId="0" xfId="0" applyNumberFormat="1" applyFont="1" applyAlignment="1">
      <alignment horizontal="center" wrapText="1"/>
    </xf>
    <xf numFmtId="176" fontId="156" fillId="0" borderId="17" xfId="0" applyNumberFormat="1" applyFont="1" applyBorder="1" applyAlignment="1">
      <alignment horizontal="left" indent="1"/>
    </xf>
    <xf numFmtId="176" fontId="156" fillId="0" borderId="17" xfId="0" applyNumberFormat="1" applyFont="1" applyBorder="1" applyAlignment="1">
      <alignment horizontal="center"/>
    </xf>
    <xf numFmtId="176" fontId="156" fillId="0" borderId="17" xfId="0" applyNumberFormat="1" applyFont="1" applyBorder="1" applyAlignment="1">
      <alignment horizontal="center" vertical="center" wrapText="1"/>
    </xf>
    <xf numFmtId="176" fontId="157" fillId="0" borderId="0" xfId="0" applyNumberFormat="1" applyFont="1" applyBorder="1" applyAlignment="1">
      <alignment horizontal="center"/>
    </xf>
    <xf numFmtId="176" fontId="157" fillId="0" borderId="0" xfId="0" applyNumberFormat="1" applyFont="1" applyBorder="1" applyAlignment="1">
      <alignment horizontal="left"/>
    </xf>
    <xf numFmtId="176" fontId="157" fillId="0" borderId="0" xfId="0" applyNumberFormat="1" applyFont="1" applyAlignment="1">
      <alignment horizontal="left"/>
    </xf>
    <xf numFmtId="176" fontId="154" fillId="0" borderId="0" xfId="0" applyNumberFormat="1" applyFont="1" applyBorder="1" applyAlignment="1">
      <alignment horizontal="left" wrapText="1"/>
    </xf>
    <xf numFmtId="176" fontId="154" fillId="0" borderId="0" xfId="0" applyNumberFormat="1" applyFont="1" applyBorder="1" applyAlignment="1">
      <alignment horizontal="center" wrapText="1"/>
    </xf>
    <xf numFmtId="176" fontId="156" fillId="0" borderId="0" xfId="0" applyNumberFormat="1" applyFont="1" applyBorder="1" applyAlignment="1">
      <alignment horizontal="center" wrapText="1"/>
    </xf>
    <xf numFmtId="176" fontId="156" fillId="0" borderId="17" xfId="0" applyNumberFormat="1" applyFont="1" applyBorder="1" applyAlignment="1">
      <alignment horizontal="center" wrapText="1"/>
    </xf>
    <xf numFmtId="176" fontId="156" fillId="0" borderId="17" xfId="0" applyNumberFormat="1" applyFont="1" applyFill="1" applyBorder="1" applyAlignment="1">
      <alignment horizontal="left" indent="1"/>
    </xf>
    <xf numFmtId="176" fontId="156" fillId="0" borderId="17" xfId="0" applyNumberFormat="1" applyFont="1" applyFill="1" applyBorder="1" applyAlignment="1">
      <alignment horizontal="center"/>
    </xf>
    <xf numFmtId="0" fontId="34" fillId="0" borderId="23" xfId="0" applyFont="1" applyBorder="1" applyAlignment="1">
      <alignment horizontal="center" wrapText="1"/>
    </xf>
    <xf numFmtId="0" fontId="34" fillId="0" borderId="0" xfId="0" applyFont="1" applyBorder="1" applyAlignment="1">
      <alignment textRotation="90"/>
    </xf>
    <xf numFmtId="0" fontId="34" fillId="0" borderId="23" xfId="0" applyFont="1" applyBorder="1" applyAlignment="1">
      <alignment horizontal="center"/>
    </xf>
    <xf numFmtId="0" fontId="158" fillId="0" borderId="0" xfId="0" applyFont="1" applyBorder="1" applyAlignment="1">
      <alignment/>
    </xf>
    <xf numFmtId="0" fontId="158" fillId="0" borderId="0" xfId="0" applyFont="1" applyAlignment="1">
      <alignment/>
    </xf>
    <xf numFmtId="0" fontId="145" fillId="0" borderId="0" xfId="0" applyFont="1" applyAlignment="1">
      <alignment/>
    </xf>
    <xf numFmtId="0" fontId="47" fillId="0" borderId="0" xfId="0" applyFont="1" applyAlignment="1">
      <alignment/>
    </xf>
    <xf numFmtId="176" fontId="34" fillId="0" borderId="12" xfId="0" applyNumberFormat="1" applyFont="1" applyBorder="1" applyAlignment="1">
      <alignment/>
    </xf>
    <xf numFmtId="0" fontId="45" fillId="0" borderId="17" xfId="0" applyFont="1" applyBorder="1" applyAlignment="1">
      <alignment horizontal="center"/>
    </xf>
    <xf numFmtId="176" fontId="35" fillId="0" borderId="17" xfId="0" applyNumberFormat="1" applyFont="1" applyBorder="1" applyAlignment="1">
      <alignment/>
    </xf>
    <xf numFmtId="0" fontId="159" fillId="0" borderId="0" xfId="0" applyFont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 vertical="top"/>
    </xf>
    <xf numFmtId="0" fontId="77" fillId="0" borderId="0" xfId="0" applyFont="1" applyAlignment="1">
      <alignment/>
    </xf>
    <xf numFmtId="0" fontId="77" fillId="0" borderId="0" xfId="0" applyFont="1" applyBorder="1" applyAlignment="1">
      <alignment/>
    </xf>
    <xf numFmtId="0" fontId="34" fillId="0" borderId="0" xfId="0" applyFont="1" applyAlignment="1">
      <alignment horizontal="right"/>
    </xf>
    <xf numFmtId="0" fontId="80" fillId="0" borderId="0" xfId="0" applyFont="1" applyAlignment="1">
      <alignment/>
    </xf>
    <xf numFmtId="0" fontId="74" fillId="0" borderId="0" xfId="0" applyFont="1" applyAlignment="1">
      <alignment/>
    </xf>
    <xf numFmtId="0" fontId="37" fillId="0" borderId="23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45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right"/>
    </xf>
    <xf numFmtId="0" fontId="145" fillId="0" borderId="23" xfId="0" applyFont="1" applyBorder="1" applyAlignment="1">
      <alignment wrapText="1"/>
    </xf>
    <xf numFmtId="0" fontId="81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6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3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7" fillId="0" borderId="0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textRotation="90"/>
    </xf>
    <xf numFmtId="0" fontId="37" fillId="0" borderId="18" xfId="0" applyFont="1" applyBorder="1" applyAlignment="1">
      <alignment horizontal="center" vertical="center" textRotation="90"/>
    </xf>
    <xf numFmtId="0" fontId="37" fillId="0" borderId="19" xfId="0" applyFont="1" applyBorder="1" applyAlignment="1">
      <alignment horizontal="center" vertical="center" textRotation="90"/>
    </xf>
    <xf numFmtId="0" fontId="37" fillId="0" borderId="1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0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 textRotation="90"/>
    </xf>
    <xf numFmtId="0" fontId="37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206" applyFont="1" applyBorder="1" applyAlignment="1">
      <alignment horizontal="center" wrapText="1"/>
      <protection/>
    </xf>
    <xf numFmtId="0" fontId="10" fillId="0" borderId="0" xfId="206" applyFont="1" applyBorder="1" applyAlignment="1">
      <alignment wrapText="1"/>
      <protection/>
    </xf>
    <xf numFmtId="0" fontId="6" fillId="0" borderId="0" xfId="206" applyFont="1" applyAlignment="1">
      <alignment horizontal="left" vertical="top" wrapText="1"/>
      <protection/>
    </xf>
    <xf numFmtId="0" fontId="10" fillId="0" borderId="0" xfId="152" applyFont="1" applyAlignment="1">
      <alignment horizontal="left" wrapText="1"/>
      <protection/>
    </xf>
    <xf numFmtId="0" fontId="10" fillId="0" borderId="0" xfId="152" applyFont="1" applyAlignment="1">
      <alignment horizontal="left"/>
      <protection/>
    </xf>
    <xf numFmtId="0" fontId="6" fillId="0" borderId="22" xfId="206" applyFont="1" applyBorder="1" applyAlignment="1">
      <alignment horizontal="center"/>
      <protection/>
    </xf>
    <xf numFmtId="0" fontId="6" fillId="0" borderId="0" xfId="206" applyFont="1" applyBorder="1" applyAlignment="1">
      <alignment horizontal="center"/>
      <protection/>
    </xf>
    <xf numFmtId="0" fontId="6" fillId="0" borderId="0" xfId="206" applyFont="1" applyBorder="1" applyAlignment="1">
      <alignment wrapText="1" shrinkToFit="1"/>
      <protection/>
    </xf>
    <xf numFmtId="0" fontId="6" fillId="0" borderId="0" xfId="206" applyFont="1" applyBorder="1" applyAlignment="1">
      <alignment wrapText="1"/>
      <protection/>
    </xf>
    <xf numFmtId="0" fontId="0" fillId="0" borderId="0" xfId="152" applyBorder="1" applyAlignment="1">
      <alignment wrapText="1"/>
      <protection/>
    </xf>
    <xf numFmtId="0" fontId="32" fillId="0" borderId="0" xfId="122" applyFont="1" applyBorder="1" applyAlignment="1">
      <alignment horizontal="center" vertical="center" wrapText="1"/>
      <protection/>
    </xf>
    <xf numFmtId="0" fontId="160" fillId="0" borderId="0" xfId="0" applyFont="1" applyBorder="1" applyAlignment="1">
      <alignment horizontal="center"/>
    </xf>
    <xf numFmtId="0" fontId="160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50" fillId="0" borderId="15" xfId="203" applyFont="1" applyBorder="1" applyAlignment="1">
      <alignment horizontal="center"/>
      <protection/>
    </xf>
    <xf numFmtId="0" fontId="50" fillId="0" borderId="19" xfId="203" applyFont="1" applyBorder="1" applyAlignment="1">
      <alignment horizontal="center"/>
      <protection/>
    </xf>
    <xf numFmtId="0" fontId="50" fillId="0" borderId="15" xfId="203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0" xfId="203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0" xfId="203" applyFont="1" applyBorder="1" applyAlignment="1">
      <alignment horizontal="center" vertical="center" wrapText="1"/>
      <protection/>
    </xf>
    <xf numFmtId="0" fontId="3" fillId="0" borderId="20" xfId="203" applyFont="1" applyBorder="1" applyAlignment="1">
      <alignment horizontal="center" vertical="center" wrapText="1"/>
      <protection/>
    </xf>
    <xf numFmtId="0" fontId="34" fillId="0" borderId="0" xfId="203" applyFont="1" applyBorder="1" applyAlignment="1">
      <alignment horizontal="center" vertical="justify" textRotation="90" wrapText="1"/>
      <protection/>
    </xf>
    <xf numFmtId="0" fontId="3" fillId="0" borderId="0" xfId="0" applyFont="1" applyAlignment="1">
      <alignment horizontal="center" vertical="justify" wrapText="1"/>
    </xf>
    <xf numFmtId="0" fontId="34" fillId="0" borderId="0" xfId="20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8" fillId="0" borderId="0" xfId="204" applyFont="1" applyBorder="1" applyAlignment="1">
      <alignment horizontal="center" shrinkToFit="1"/>
      <protection/>
    </xf>
    <xf numFmtId="183" fontId="6" fillId="0" borderId="11" xfId="90" applyNumberFormat="1" applyFont="1" applyBorder="1" applyAlignment="1">
      <alignment horizontal="center" vertical="center" wrapText="1" shrinkToFit="1"/>
    </xf>
    <xf numFmtId="183" fontId="6" fillId="0" borderId="16" xfId="90" applyNumberFormat="1" applyFont="1" applyBorder="1" applyAlignment="1">
      <alignment horizontal="center" vertical="center" wrapText="1" shrinkToFit="1"/>
    </xf>
    <xf numFmtId="182" fontId="67" fillId="34" borderId="17" xfId="199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76" fontId="154" fillId="0" borderId="10" xfId="0" applyNumberFormat="1" applyFont="1" applyBorder="1" applyAlignment="1">
      <alignment horizontal="center" wrapText="1"/>
    </xf>
    <xf numFmtId="176" fontId="154" fillId="0" borderId="15" xfId="0" applyNumberFormat="1" applyFont="1" applyBorder="1" applyAlignment="1">
      <alignment horizontal="center" wrapText="1"/>
    </xf>
    <xf numFmtId="176" fontId="157" fillId="0" borderId="12" xfId="0" applyNumberFormat="1" applyFont="1" applyBorder="1" applyAlignment="1">
      <alignment horizontal="left"/>
    </xf>
    <xf numFmtId="176" fontId="157" fillId="0" borderId="0" xfId="0" applyNumberFormat="1" applyFont="1" applyAlignment="1">
      <alignment horizontal="left"/>
    </xf>
    <xf numFmtId="176" fontId="154" fillId="0" borderId="20" xfId="0" applyNumberFormat="1" applyFont="1" applyBorder="1" applyAlignment="1">
      <alignment horizontal="left" wrapText="1"/>
    </xf>
    <xf numFmtId="176" fontId="154" fillId="0" borderId="19" xfId="0" applyNumberFormat="1" applyFont="1" applyBorder="1" applyAlignment="1">
      <alignment horizontal="left" wrapText="1"/>
    </xf>
    <xf numFmtId="176" fontId="154" fillId="0" borderId="23" xfId="0" applyNumberFormat="1" applyFont="1" applyBorder="1" applyAlignment="1">
      <alignment horizontal="left" wrapText="1"/>
    </xf>
    <xf numFmtId="1" fontId="154" fillId="0" borderId="21" xfId="0" applyNumberFormat="1" applyFont="1" applyBorder="1" applyAlignment="1">
      <alignment horizontal="center" vertical="center" wrapText="1"/>
    </xf>
    <xf numFmtId="1" fontId="154" fillId="0" borderId="22" xfId="0" applyNumberFormat="1" applyFont="1" applyBorder="1" applyAlignment="1">
      <alignment horizontal="center" vertical="center" wrapText="1"/>
    </xf>
    <xf numFmtId="1" fontId="154" fillId="0" borderId="24" xfId="0" applyNumberFormat="1" applyFont="1" applyBorder="1" applyAlignment="1">
      <alignment horizontal="center" vertical="center" wrapText="1"/>
    </xf>
    <xf numFmtId="176" fontId="161" fillId="0" borderId="0" xfId="0" applyNumberFormat="1" applyFont="1" applyAlignment="1">
      <alignment horizontal="center"/>
    </xf>
    <xf numFmtId="176" fontId="154" fillId="0" borderId="20" xfId="0" applyNumberFormat="1" applyFont="1" applyBorder="1" applyAlignment="1">
      <alignment horizontal="left" vertical="center" wrapText="1"/>
    </xf>
    <xf numFmtId="176" fontId="154" fillId="0" borderId="19" xfId="0" applyNumberFormat="1" applyFont="1" applyBorder="1" applyAlignment="1">
      <alignment horizontal="left" vertical="center" wrapText="1"/>
    </xf>
    <xf numFmtId="176" fontId="154" fillId="0" borderId="23" xfId="0" applyNumberFormat="1" applyFont="1" applyBorder="1" applyAlignment="1">
      <alignment horizontal="left" vertical="center" wrapText="1"/>
    </xf>
    <xf numFmtId="176" fontId="154" fillId="0" borderId="10" xfId="0" applyNumberFormat="1" applyFont="1" applyBorder="1" applyAlignment="1">
      <alignment horizontal="center" vertical="center" wrapText="1"/>
    </xf>
    <xf numFmtId="176" fontId="154" fillId="0" borderId="15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wrapText="1"/>
    </xf>
    <xf numFmtId="0" fontId="34" fillId="0" borderId="17" xfId="0" applyFont="1" applyBorder="1" applyAlignment="1">
      <alignment horizontal="center"/>
    </xf>
    <xf numFmtId="0" fontId="34" fillId="0" borderId="23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wrapText="1"/>
    </xf>
    <xf numFmtId="0" fontId="34" fillId="0" borderId="0" xfId="0" applyFont="1" applyAlignment="1">
      <alignment/>
    </xf>
    <xf numFmtId="0" fontId="34" fillId="0" borderId="2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23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7" fillId="0" borderId="21" xfId="0" applyFont="1" applyBorder="1" applyAlignment="1">
      <alignment horizont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0" fontId="34" fillId="0" borderId="23" xfId="0" applyFont="1" applyBorder="1" applyAlignment="1">
      <alignment horizontal="center" vertical="center" textRotation="90" wrapText="1"/>
    </xf>
    <xf numFmtId="0" fontId="39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horizontal="center" textRotation="90" wrapText="1"/>
    </xf>
    <xf numFmtId="0" fontId="78" fillId="0" borderId="23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7" fillId="0" borderId="18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204" fontId="3" fillId="0" borderId="0" xfId="42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207" applyFont="1" applyFill="1" applyBorder="1">
      <alignment/>
      <protection/>
    </xf>
    <xf numFmtId="0" fontId="3" fillId="0" borderId="20" xfId="0" applyFont="1" applyFill="1" applyBorder="1" applyAlignment="1">
      <alignment/>
    </xf>
    <xf numFmtId="0" fontId="32" fillId="0" borderId="21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204" fontId="3" fillId="0" borderId="12" xfId="42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17" fillId="0" borderId="11" xfId="0" applyFont="1" applyFill="1" applyBorder="1" applyAlignment="1">
      <alignment horizontal="center"/>
    </xf>
    <xf numFmtId="0" fontId="117" fillId="0" borderId="23" xfId="0" applyFont="1" applyFill="1" applyBorder="1" applyAlignment="1">
      <alignment horizontal="center"/>
    </xf>
    <xf numFmtId="0" fontId="117" fillId="0" borderId="21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204" fontId="3" fillId="0" borderId="17" xfId="42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76" fontId="32" fillId="0" borderId="10" xfId="0" applyNumberFormat="1" applyFont="1" applyFill="1" applyBorder="1" applyAlignment="1">
      <alignment/>
    </xf>
    <xf numFmtId="176" fontId="32" fillId="0" borderId="12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205" fontId="3" fillId="0" borderId="0" xfId="42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2" fillId="0" borderId="14" xfId="0" applyNumberFormat="1" applyFont="1" applyFill="1" applyBorder="1" applyAlignment="1">
      <alignment/>
    </xf>
    <xf numFmtId="176" fontId="32" fillId="0" borderId="18" xfId="0" applyNumberFormat="1" applyFont="1" applyFill="1" applyBorder="1" applyAlignment="1">
      <alignment/>
    </xf>
    <xf numFmtId="176" fontId="32" fillId="0" borderId="13" xfId="0" applyNumberFormat="1" applyFont="1" applyFill="1" applyBorder="1" applyAlignment="1">
      <alignment/>
    </xf>
    <xf numFmtId="176" fontId="32" fillId="0" borderId="0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8" xfId="0" applyFont="1" applyFill="1" applyBorder="1" applyAlignment="1">
      <alignment/>
    </xf>
    <xf numFmtId="176" fontId="3" fillId="0" borderId="13" xfId="207" applyNumberFormat="1" applyFont="1" applyFill="1" applyBorder="1">
      <alignment/>
      <protection/>
    </xf>
    <xf numFmtId="176" fontId="3" fillId="0" borderId="18" xfId="207" applyNumberFormat="1" applyFont="1" applyFill="1" applyBorder="1">
      <alignment/>
      <protection/>
    </xf>
    <xf numFmtId="176" fontId="3" fillId="0" borderId="17" xfId="207" applyNumberFormat="1" applyFont="1" applyFill="1" applyBorder="1">
      <alignment/>
      <protection/>
    </xf>
    <xf numFmtId="176" fontId="3" fillId="0" borderId="17" xfId="0" applyNumberFormat="1" applyFont="1" applyFill="1" applyBorder="1" applyAlignment="1">
      <alignment/>
    </xf>
    <xf numFmtId="176" fontId="3" fillId="0" borderId="15" xfId="207" applyNumberFormat="1" applyFont="1" applyFill="1" applyBorder="1">
      <alignment/>
      <protection/>
    </xf>
    <xf numFmtId="176" fontId="3" fillId="0" borderId="16" xfId="0" applyNumberFormat="1" applyFont="1" applyFill="1" applyBorder="1" applyAlignment="1">
      <alignment/>
    </xf>
    <xf numFmtId="205" fontId="3" fillId="0" borderId="15" xfId="42" applyNumberFormat="1" applyFont="1" applyFill="1" applyBorder="1" applyAlignment="1">
      <alignment/>
    </xf>
    <xf numFmtId="0" fontId="34" fillId="0" borderId="0" xfId="207" applyFont="1" applyFill="1">
      <alignment/>
      <protection/>
    </xf>
    <xf numFmtId="0" fontId="3" fillId="0" borderId="0" xfId="207" applyFont="1" applyFill="1">
      <alignment/>
      <protection/>
    </xf>
    <xf numFmtId="0" fontId="120" fillId="0" borderId="0" xfId="207" applyFont="1" applyFill="1" applyBorder="1">
      <alignment/>
      <protection/>
    </xf>
    <xf numFmtId="0" fontId="120" fillId="0" borderId="0" xfId="207" applyFont="1" applyFill="1">
      <alignment/>
      <protection/>
    </xf>
    <xf numFmtId="0" fontId="120" fillId="0" borderId="0" xfId="0" applyFont="1" applyFill="1" applyBorder="1" applyAlignment="1">
      <alignment horizontal="center" vertical="center" wrapText="1"/>
    </xf>
    <xf numFmtId="0" fontId="120" fillId="0" borderId="0" xfId="207" applyFont="1" applyFill="1" applyBorder="1" applyAlignment="1">
      <alignment horizontal="center" vertical="center" wrapText="1"/>
      <protection/>
    </xf>
    <xf numFmtId="0" fontId="120" fillId="0" borderId="0" xfId="207" applyFont="1" applyFill="1" applyBorder="1" applyAlignment="1">
      <alignment horizontal="left"/>
      <protection/>
    </xf>
    <xf numFmtId="14" fontId="120" fillId="0" borderId="0" xfId="207" applyNumberFormat="1" applyFont="1" applyFill="1" applyBorder="1">
      <alignment/>
      <protection/>
    </xf>
    <xf numFmtId="0" fontId="120" fillId="0" borderId="0" xfId="0" applyFont="1" applyFill="1" applyAlignment="1">
      <alignment/>
    </xf>
    <xf numFmtId="0" fontId="44" fillId="0" borderId="0" xfId="207" applyFont="1" applyFill="1" applyBorder="1">
      <alignment/>
      <protection/>
    </xf>
    <xf numFmtId="0" fontId="120" fillId="0" borderId="0" xfId="0" applyFont="1" applyFill="1" applyBorder="1" applyAlignment="1">
      <alignment/>
    </xf>
    <xf numFmtId="0" fontId="120" fillId="0" borderId="17" xfId="207" applyFont="1" applyFill="1" applyBorder="1">
      <alignment/>
      <protection/>
    </xf>
    <xf numFmtId="14" fontId="120" fillId="0" borderId="17" xfId="207" applyNumberFormat="1" applyFont="1" applyFill="1" applyBorder="1">
      <alignment/>
      <protection/>
    </xf>
    <xf numFmtId="0" fontId="120" fillId="0" borderId="17" xfId="207" applyFont="1" applyFill="1" applyBorder="1" applyAlignment="1">
      <alignment horizontal="left"/>
      <protection/>
    </xf>
    <xf numFmtId="0" fontId="120" fillId="0" borderId="12" xfId="207" applyFont="1" applyFill="1" applyBorder="1">
      <alignment/>
      <protection/>
    </xf>
    <xf numFmtId="0" fontId="120" fillId="0" borderId="20" xfId="207" applyFont="1" applyFill="1" applyBorder="1">
      <alignment/>
      <protection/>
    </xf>
    <xf numFmtId="0" fontId="120" fillId="0" borderId="10" xfId="207" applyFont="1" applyFill="1" applyBorder="1" applyAlignment="1">
      <alignment horizontal="center" vertical="center" wrapText="1"/>
      <protection/>
    </xf>
    <xf numFmtId="0" fontId="120" fillId="0" borderId="20" xfId="207" applyFont="1" applyFill="1" applyBorder="1" applyAlignment="1">
      <alignment horizontal="center" vertical="center" wrapText="1"/>
      <protection/>
    </xf>
    <xf numFmtId="0" fontId="120" fillId="0" borderId="21" xfId="207" applyFont="1" applyFill="1" applyBorder="1" applyAlignment="1">
      <alignment horizontal="center" wrapText="1"/>
      <protection/>
    </xf>
    <xf numFmtId="0" fontId="120" fillId="0" borderId="22" xfId="0" applyFont="1" applyFill="1" applyBorder="1" applyAlignment="1">
      <alignment horizontal="center" wrapText="1"/>
    </xf>
    <xf numFmtId="0" fontId="120" fillId="0" borderId="24" xfId="0" applyFont="1" applyFill="1" applyBorder="1" applyAlignment="1">
      <alignment horizontal="center" wrapText="1"/>
    </xf>
    <xf numFmtId="0" fontId="120" fillId="0" borderId="21" xfId="0" applyFont="1" applyFill="1" applyBorder="1" applyAlignment="1">
      <alignment horizontal="center" vertical="center" wrapText="1"/>
    </xf>
    <xf numFmtId="0" fontId="120" fillId="0" borderId="22" xfId="0" applyFont="1" applyFill="1" applyBorder="1" applyAlignment="1">
      <alignment horizontal="center" vertical="center" wrapText="1"/>
    </xf>
    <xf numFmtId="0" fontId="120" fillId="0" borderId="12" xfId="0" applyFont="1" applyFill="1" applyBorder="1" applyAlignment="1">
      <alignment horizontal="center" vertical="center" wrapText="1"/>
    </xf>
    <xf numFmtId="0" fontId="120" fillId="0" borderId="12" xfId="207" applyFont="1" applyFill="1" applyBorder="1" applyAlignment="1">
      <alignment horizontal="center" vertical="center" wrapText="1"/>
      <protection/>
    </xf>
    <xf numFmtId="0" fontId="120" fillId="0" borderId="11" xfId="207" applyFont="1" applyFill="1" applyBorder="1" applyAlignment="1">
      <alignment horizontal="center" vertical="center"/>
      <protection/>
    </xf>
    <xf numFmtId="0" fontId="120" fillId="0" borderId="20" xfId="0" applyFont="1" applyFill="1" applyBorder="1" applyAlignment="1">
      <alignment horizontal="center" vertical="center" wrapText="1"/>
    </xf>
    <xf numFmtId="0" fontId="120" fillId="0" borderId="23" xfId="207" applyFont="1" applyFill="1" applyBorder="1" applyAlignment="1">
      <alignment horizontal="center" vertical="center" wrapText="1"/>
      <protection/>
    </xf>
    <xf numFmtId="0" fontId="120" fillId="0" borderId="24" xfId="207" applyFont="1" applyFill="1" applyBorder="1" applyAlignment="1">
      <alignment horizontal="center" vertical="center" wrapText="1"/>
      <protection/>
    </xf>
    <xf numFmtId="0" fontId="120" fillId="0" borderId="21" xfId="207" applyFont="1" applyFill="1" applyBorder="1" applyAlignment="1">
      <alignment horizontal="center" vertical="center" wrapText="1"/>
      <protection/>
    </xf>
    <xf numFmtId="0" fontId="120" fillId="0" borderId="22" xfId="207" applyFont="1" applyFill="1" applyBorder="1" applyAlignment="1">
      <alignment horizontal="center" vertical="center" wrapText="1"/>
      <protection/>
    </xf>
    <xf numFmtId="0" fontId="120" fillId="0" borderId="10" xfId="0" applyFont="1" applyFill="1" applyBorder="1" applyAlignment="1">
      <alignment horizontal="center" vertical="center" wrapText="1"/>
    </xf>
    <xf numFmtId="0" fontId="120" fillId="0" borderId="0" xfId="207" applyFont="1" applyFill="1" applyBorder="1" applyAlignment="1">
      <alignment horizontal="center" vertical="center" wrapText="1"/>
      <protection/>
    </xf>
    <xf numFmtId="0" fontId="120" fillId="0" borderId="0" xfId="207" applyFont="1" applyFill="1" applyBorder="1" applyAlignment="1">
      <alignment/>
      <protection/>
    </xf>
    <xf numFmtId="0" fontId="120" fillId="0" borderId="0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/>
    </xf>
    <xf numFmtId="0" fontId="120" fillId="0" borderId="0" xfId="0" applyFont="1" applyFill="1" applyBorder="1" applyAlignment="1">
      <alignment/>
    </xf>
    <xf numFmtId="0" fontId="120" fillId="0" borderId="0" xfId="207" applyFont="1" applyFill="1" applyBorder="1" applyAlignment="1">
      <alignment horizontal="center" vertical="center"/>
      <protection/>
    </xf>
    <xf numFmtId="0" fontId="121" fillId="0" borderId="18" xfId="207" applyFont="1" applyFill="1" applyBorder="1" applyAlignment="1">
      <alignment horizontal="center" vertical="center"/>
      <protection/>
    </xf>
    <xf numFmtId="0" fontId="120" fillId="0" borderId="15" xfId="207" applyFont="1" applyFill="1" applyBorder="1" applyAlignment="1">
      <alignment horizontal="center" vertical="center" wrapText="1"/>
      <protection/>
    </xf>
    <xf numFmtId="0" fontId="120" fillId="0" borderId="19" xfId="207" applyFont="1" applyFill="1" applyBorder="1" applyAlignment="1">
      <alignment horizontal="center" vertical="center" wrapText="1"/>
      <protection/>
    </xf>
    <xf numFmtId="0" fontId="120" fillId="0" borderId="24" xfId="0" applyFont="1" applyFill="1" applyBorder="1" applyAlignment="1">
      <alignment horizontal="center" vertical="center" wrapText="1"/>
    </xf>
    <xf numFmtId="0" fontId="120" fillId="0" borderId="18" xfId="0" applyFont="1" applyFill="1" applyBorder="1" applyAlignment="1">
      <alignment horizontal="center" vertical="center"/>
    </xf>
    <xf numFmtId="0" fontId="120" fillId="0" borderId="14" xfId="0" applyFont="1" applyFill="1" applyBorder="1" applyAlignment="1">
      <alignment horizontal="center" vertical="center"/>
    </xf>
    <xf numFmtId="0" fontId="120" fillId="0" borderId="17" xfId="207" applyFont="1" applyFill="1" applyBorder="1" applyAlignment="1">
      <alignment horizontal="center" vertical="center" wrapText="1"/>
      <protection/>
    </xf>
    <xf numFmtId="0" fontId="120" fillId="0" borderId="15" xfId="0" applyFont="1" applyFill="1" applyBorder="1" applyAlignment="1">
      <alignment horizontal="center" vertical="center" wrapText="1"/>
    </xf>
    <xf numFmtId="0" fontId="120" fillId="0" borderId="17" xfId="0" applyFont="1" applyFill="1" applyBorder="1" applyAlignment="1">
      <alignment horizontal="center" vertical="center" wrapText="1"/>
    </xf>
    <xf numFmtId="0" fontId="120" fillId="0" borderId="19" xfId="0" applyFont="1" applyFill="1" applyBorder="1" applyAlignment="1">
      <alignment horizontal="center" vertical="center" wrapText="1"/>
    </xf>
    <xf numFmtId="0" fontId="120" fillId="0" borderId="24" xfId="0" applyFont="1" applyFill="1" applyBorder="1" applyAlignment="1">
      <alignment horizontal="center" vertical="center"/>
    </xf>
    <xf numFmtId="0" fontId="120" fillId="0" borderId="22" xfId="207" applyFont="1" applyFill="1" applyBorder="1" applyAlignment="1">
      <alignment horizontal="center" vertical="center" wrapText="1"/>
      <protection/>
    </xf>
    <xf numFmtId="0" fontId="121" fillId="0" borderId="11" xfId="207" applyFont="1" applyFill="1" applyBorder="1" applyAlignment="1">
      <alignment horizontal="center" wrapText="1"/>
      <protection/>
    </xf>
    <xf numFmtId="0" fontId="120" fillId="0" borderId="23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left" vertical="center" wrapText="1"/>
    </xf>
    <xf numFmtId="0" fontId="120" fillId="0" borderId="0" xfId="207" applyFont="1" applyFill="1" applyBorder="1" applyAlignment="1">
      <alignment horizontal="center"/>
      <protection/>
    </xf>
    <xf numFmtId="0" fontId="120" fillId="0" borderId="18" xfId="207" applyFont="1" applyFill="1" applyBorder="1" applyAlignment="1">
      <alignment horizontal="center"/>
      <protection/>
    </xf>
    <xf numFmtId="0" fontId="120" fillId="0" borderId="11" xfId="207" applyFont="1" applyFill="1" applyBorder="1" applyAlignment="1">
      <alignment horizontal="center"/>
      <protection/>
    </xf>
    <xf numFmtId="0" fontId="120" fillId="0" borderId="12" xfId="207" applyFont="1" applyFill="1" applyBorder="1" applyAlignment="1">
      <alignment horizontal="center"/>
      <protection/>
    </xf>
    <xf numFmtId="0" fontId="120" fillId="0" borderId="0" xfId="207" applyFont="1" applyFill="1" applyBorder="1" applyAlignment="1">
      <alignment horizontal="center"/>
      <protection/>
    </xf>
    <xf numFmtId="0" fontId="120" fillId="0" borderId="18" xfId="207" applyFont="1" applyFill="1" applyBorder="1" applyAlignment="1">
      <alignment horizontal="center"/>
      <protection/>
    </xf>
    <xf numFmtId="0" fontId="120" fillId="0" borderId="20" xfId="207" applyFont="1" applyFill="1" applyBorder="1" applyAlignment="1">
      <alignment horizontal="center"/>
      <protection/>
    </xf>
    <xf numFmtId="0" fontId="120" fillId="0" borderId="14" xfId="0" applyFont="1" applyFill="1" applyBorder="1" applyAlignment="1">
      <alignment horizontal="center" wrapText="1"/>
    </xf>
    <xf numFmtId="0" fontId="120" fillId="0" borderId="12" xfId="207" applyFont="1" applyFill="1" applyBorder="1" applyAlignment="1">
      <alignment horizontal="left"/>
      <protection/>
    </xf>
    <xf numFmtId="0" fontId="120" fillId="0" borderId="19" xfId="207" applyFont="1" applyFill="1" applyBorder="1">
      <alignment/>
      <protection/>
    </xf>
    <xf numFmtId="0" fontId="121" fillId="0" borderId="16" xfId="207" applyFont="1" applyFill="1" applyBorder="1" applyAlignment="1">
      <alignment horizontal="center"/>
      <protection/>
    </xf>
    <xf numFmtId="0" fontId="121" fillId="0" borderId="17" xfId="207" applyFont="1" applyFill="1" applyBorder="1" applyAlignment="1">
      <alignment horizontal="center"/>
      <protection/>
    </xf>
    <xf numFmtId="0" fontId="121" fillId="0" borderId="15" xfId="207" applyFont="1" applyFill="1" applyBorder="1" applyAlignment="1">
      <alignment horizontal="center"/>
      <protection/>
    </xf>
    <xf numFmtId="0" fontId="121" fillId="0" borderId="19" xfId="207" applyFont="1" applyFill="1" applyBorder="1" applyAlignment="1">
      <alignment horizontal="center"/>
      <protection/>
    </xf>
    <xf numFmtId="0" fontId="120" fillId="0" borderId="19" xfId="0" applyFont="1" applyFill="1" applyBorder="1" applyAlignment="1">
      <alignment horizontal="center" vertical="center"/>
    </xf>
    <xf numFmtId="0" fontId="120" fillId="0" borderId="16" xfId="0" applyFont="1" applyFill="1" applyBorder="1" applyAlignment="1">
      <alignment horizontal="center" vertical="center"/>
    </xf>
    <xf numFmtId="0" fontId="120" fillId="0" borderId="16" xfId="0" applyFont="1" applyFill="1" applyBorder="1" applyAlignment="1">
      <alignment horizontal="center" wrapText="1"/>
    </xf>
    <xf numFmtId="0" fontId="121" fillId="0" borderId="17" xfId="207" applyFont="1" applyFill="1" applyBorder="1" applyAlignment="1">
      <alignment horizontal="left"/>
      <protection/>
    </xf>
    <xf numFmtId="0" fontId="121" fillId="0" borderId="0" xfId="207" applyFont="1" applyFill="1" applyBorder="1" applyAlignment="1">
      <alignment horizontal="center"/>
      <protection/>
    </xf>
    <xf numFmtId="0" fontId="121" fillId="0" borderId="0" xfId="0" applyFont="1" applyFill="1" applyBorder="1" applyAlignment="1">
      <alignment horizontal="left"/>
    </xf>
    <xf numFmtId="176" fontId="120" fillId="0" borderId="0" xfId="207" applyNumberFormat="1" applyFont="1" applyFill="1" applyBorder="1" applyAlignment="1">
      <alignment horizontal="right"/>
      <protection/>
    </xf>
    <xf numFmtId="176" fontId="120" fillId="0" borderId="0" xfId="207" applyNumberFormat="1" applyFont="1" applyFill="1" applyBorder="1">
      <alignment/>
      <protection/>
    </xf>
    <xf numFmtId="176" fontId="120" fillId="0" borderId="0" xfId="0" applyNumberFormat="1" applyFont="1" applyFill="1" applyBorder="1" applyAlignment="1">
      <alignment/>
    </xf>
    <xf numFmtId="176" fontId="120" fillId="0" borderId="12" xfId="207" applyNumberFormat="1" applyFont="1" applyFill="1" applyBorder="1">
      <alignment/>
      <protection/>
    </xf>
    <xf numFmtId="176" fontId="120" fillId="0" borderId="0" xfId="0" applyNumberFormat="1" applyFont="1" applyFill="1" applyBorder="1" applyAlignment="1">
      <alignment/>
    </xf>
    <xf numFmtId="0" fontId="121" fillId="0" borderId="0" xfId="0" applyFont="1" applyFill="1" applyAlignment="1">
      <alignment horizontal="left"/>
    </xf>
    <xf numFmtId="176" fontId="120" fillId="0" borderId="0" xfId="0" applyNumberFormat="1" applyFont="1" applyFill="1" applyAlignment="1">
      <alignment/>
    </xf>
    <xf numFmtId="0" fontId="120" fillId="0" borderId="0" xfId="0" applyFont="1" applyFill="1" applyAlignment="1">
      <alignment horizontal="left"/>
    </xf>
    <xf numFmtId="176" fontId="120" fillId="0" borderId="0" xfId="207" applyNumberFormat="1" applyFont="1" applyFill="1">
      <alignment/>
      <protection/>
    </xf>
    <xf numFmtId="176" fontId="120" fillId="0" borderId="0" xfId="0" applyNumberFormat="1" applyFont="1" applyFill="1" applyBorder="1" applyAlignment="1">
      <alignment horizontal="right"/>
    </xf>
    <xf numFmtId="176" fontId="34" fillId="0" borderId="0" xfId="207" applyNumberFormat="1" applyFont="1" applyFill="1" applyBorder="1">
      <alignment/>
      <protection/>
    </xf>
    <xf numFmtId="176" fontId="34" fillId="0" borderId="0" xfId="207" applyNumberFormat="1" applyFont="1" applyFill="1" applyBorder="1" applyAlignment="1">
      <alignment horizontal="right"/>
      <protection/>
    </xf>
    <xf numFmtId="176" fontId="37" fillId="0" borderId="0" xfId="207" applyNumberFormat="1" applyFont="1" applyFill="1" applyBorder="1">
      <alignment/>
      <protection/>
    </xf>
    <xf numFmtId="205" fontId="120" fillId="0" borderId="0" xfId="42" applyNumberFormat="1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17" xfId="0" applyFont="1" applyFill="1" applyBorder="1" applyAlignment="1">
      <alignment horizontal="center"/>
    </xf>
    <xf numFmtId="176" fontId="35" fillId="0" borderId="0" xfId="207" applyNumberFormat="1" applyFont="1" applyFill="1" applyBorder="1" applyAlignment="1">
      <alignment horizontal="right"/>
      <protection/>
    </xf>
    <xf numFmtId="176" fontId="44" fillId="0" borderId="0" xfId="207" applyNumberFormat="1" applyFont="1" applyFill="1" applyBorder="1" applyAlignment="1">
      <alignment horizontal="right"/>
      <protection/>
    </xf>
    <xf numFmtId="176" fontId="44" fillId="0" borderId="17" xfId="207" applyNumberFormat="1" applyFont="1" applyFill="1" applyBorder="1">
      <alignment/>
      <protection/>
    </xf>
    <xf numFmtId="176" fontId="35" fillId="0" borderId="17" xfId="207" applyNumberFormat="1" applyFont="1" applyFill="1" applyBorder="1">
      <alignment/>
      <protection/>
    </xf>
    <xf numFmtId="176" fontId="36" fillId="0" borderId="17" xfId="207" applyNumberFormat="1" applyFont="1" applyFill="1" applyBorder="1">
      <alignment/>
      <protection/>
    </xf>
    <xf numFmtId="176" fontId="35" fillId="0" borderId="0" xfId="207" applyNumberFormat="1" applyFont="1" applyFill="1" applyBorder="1">
      <alignment/>
      <protection/>
    </xf>
    <xf numFmtId="176" fontId="44" fillId="0" borderId="0" xfId="207" applyNumberFormat="1" applyFont="1" applyFill="1" applyBorder="1">
      <alignment/>
      <protection/>
    </xf>
    <xf numFmtId="0" fontId="120" fillId="0" borderId="17" xfId="0" applyFont="1" applyFill="1" applyBorder="1" applyAlignment="1">
      <alignment/>
    </xf>
    <xf numFmtId="0" fontId="120" fillId="0" borderId="17" xfId="0" applyFont="1" applyFill="1" applyBorder="1" applyAlignment="1">
      <alignment horizontal="center"/>
    </xf>
    <xf numFmtId="176" fontId="120" fillId="0" borderId="17" xfId="207" applyNumberFormat="1" applyFont="1" applyFill="1" applyBorder="1" applyAlignment="1">
      <alignment/>
      <protection/>
    </xf>
    <xf numFmtId="176" fontId="44" fillId="0" borderId="17" xfId="0" applyNumberFormat="1" applyFont="1" applyFill="1" applyBorder="1" applyAlignment="1">
      <alignment/>
    </xf>
    <xf numFmtId="176" fontId="44" fillId="0" borderId="17" xfId="207" applyNumberFormat="1" applyFont="1" applyFill="1" applyBorder="1" applyAlignment="1">
      <alignment horizontal="right"/>
      <protection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121" fillId="0" borderId="17" xfId="207" applyFont="1" applyFill="1" applyBorder="1">
      <alignment/>
      <protection/>
    </xf>
    <xf numFmtId="176" fontId="120" fillId="0" borderId="22" xfId="207" applyNumberFormat="1" applyFont="1" applyFill="1" applyBorder="1" applyAlignment="1">
      <alignment horizontal="right"/>
      <protection/>
    </xf>
    <xf numFmtId="176" fontId="120" fillId="0" borderId="17" xfId="207" applyNumberFormat="1" applyFont="1" applyFill="1" applyBorder="1" applyAlignment="1">
      <alignment horizontal="right"/>
      <protection/>
    </xf>
    <xf numFmtId="176" fontId="120" fillId="0" borderId="17" xfId="207" applyNumberFormat="1" applyFont="1" applyFill="1" applyBorder="1">
      <alignment/>
      <protection/>
    </xf>
    <xf numFmtId="176" fontId="120" fillId="0" borderId="22" xfId="207" applyNumberFormat="1" applyFont="1" applyFill="1" applyBorder="1">
      <alignment/>
      <protection/>
    </xf>
    <xf numFmtId="176" fontId="34" fillId="0" borderId="17" xfId="207" applyNumberFormat="1" applyFont="1" applyFill="1" applyBorder="1">
      <alignment/>
      <protection/>
    </xf>
    <xf numFmtId="176" fontId="37" fillId="0" borderId="17" xfId="207" applyNumberFormat="1" applyFont="1" applyFill="1" applyBorder="1">
      <alignment/>
      <protection/>
    </xf>
    <xf numFmtId="176" fontId="34" fillId="0" borderId="22" xfId="207" applyNumberFormat="1" applyFont="1" applyFill="1" applyBorder="1">
      <alignment/>
      <protection/>
    </xf>
    <xf numFmtId="176" fontId="120" fillId="0" borderId="22" xfId="0" applyNumberFormat="1" applyFont="1" applyFill="1" applyBorder="1" applyAlignment="1">
      <alignment/>
    </xf>
    <xf numFmtId="0" fontId="120" fillId="0" borderId="22" xfId="0" applyFont="1" applyFill="1" applyBorder="1" applyAlignment="1">
      <alignment horizontal="left"/>
    </xf>
    <xf numFmtId="176" fontId="120" fillId="0" borderId="17" xfId="0" applyNumberFormat="1" applyFont="1" applyFill="1" applyBorder="1" applyAlignment="1">
      <alignment/>
    </xf>
    <xf numFmtId="176" fontId="44" fillId="0" borderId="22" xfId="207" applyNumberFormat="1" applyFont="1" applyFill="1" applyBorder="1" applyAlignment="1">
      <alignment horizontal="right"/>
      <protection/>
    </xf>
    <xf numFmtId="0" fontId="34" fillId="0" borderId="0" xfId="0" applyFont="1" applyFill="1" applyAlignment="1">
      <alignment/>
    </xf>
    <xf numFmtId="0" fontId="120" fillId="0" borderId="0" xfId="207" applyFont="1" applyFill="1" applyAlignment="1">
      <alignment horizontal="left"/>
      <protection/>
    </xf>
    <xf numFmtId="14" fontId="120" fillId="0" borderId="0" xfId="0" applyNumberFormat="1" applyFont="1" applyFill="1" applyAlignment="1">
      <alignment horizontal="center"/>
    </xf>
    <xf numFmtId="0" fontId="6" fillId="0" borderId="0" xfId="201" applyFont="1">
      <alignment/>
      <protection/>
    </xf>
    <xf numFmtId="0" fontId="6" fillId="0" borderId="17" xfId="0" applyFont="1" applyBorder="1" applyAlignment="1">
      <alignment vertical="center" wrapText="1"/>
    </xf>
    <xf numFmtId="0" fontId="6" fillId="0" borderId="17" xfId="201" applyFont="1" applyBorder="1">
      <alignment/>
      <protection/>
    </xf>
    <xf numFmtId="0" fontId="11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8" xfId="201" applyFont="1" applyBorder="1" applyAlignment="1">
      <alignment horizontal="center"/>
      <protection/>
    </xf>
    <xf numFmtId="0" fontId="6" fillId="0" borderId="14" xfId="201" applyFont="1" applyBorder="1" applyAlignment="1">
      <alignment horizontal="center"/>
      <protection/>
    </xf>
    <xf numFmtId="0" fontId="6" fillId="0" borderId="14" xfId="201" applyFont="1" applyBorder="1" applyAlignment="1">
      <alignment/>
      <protection/>
    </xf>
    <xf numFmtId="0" fontId="11" fillId="0" borderId="14" xfId="201" applyFont="1" applyBorder="1" applyAlignment="1">
      <alignment horizontal="center"/>
      <protection/>
    </xf>
    <xf numFmtId="0" fontId="11" fillId="0" borderId="18" xfId="201" applyFont="1" applyBorder="1" applyAlignment="1">
      <alignment horizontal="center"/>
      <protection/>
    </xf>
    <xf numFmtId="0" fontId="6" fillId="0" borderId="0" xfId="201" applyFont="1" applyBorder="1" applyAlignment="1">
      <alignment horizontal="center"/>
      <protection/>
    </xf>
    <xf numFmtId="0" fontId="11" fillId="0" borderId="13" xfId="201" applyFont="1" applyBorder="1" applyAlignment="1">
      <alignment horizontal="center"/>
      <protection/>
    </xf>
    <xf numFmtId="0" fontId="11" fillId="0" borderId="14" xfId="201" applyFont="1" applyBorder="1">
      <alignment/>
      <protection/>
    </xf>
    <xf numFmtId="0" fontId="11" fillId="0" borderId="13" xfId="201" applyFont="1" applyBorder="1">
      <alignment/>
      <protection/>
    </xf>
    <xf numFmtId="0" fontId="11" fillId="0" borderId="14" xfId="0" applyFont="1" applyBorder="1" applyAlignment="1">
      <alignment/>
    </xf>
    <xf numFmtId="0" fontId="6" fillId="0" borderId="14" xfId="201" applyFont="1" applyBorder="1">
      <alignment/>
      <protection/>
    </xf>
    <xf numFmtId="0" fontId="6" fillId="0" borderId="0" xfId="201" applyFont="1" applyBorder="1">
      <alignment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201" applyFont="1" applyBorder="1">
      <alignment/>
      <protection/>
    </xf>
    <xf numFmtId="0" fontId="11" fillId="0" borderId="16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1" fillId="0" borderId="0" xfId="201" applyFont="1" applyBorder="1">
      <alignment/>
      <protection/>
    </xf>
    <xf numFmtId="0" fontId="17" fillId="0" borderId="0" xfId="0" applyFont="1" applyBorder="1" applyAlignment="1">
      <alignment horizontal="left" vertical="center" wrapText="1"/>
    </xf>
    <xf numFmtId="176" fontId="8" fillId="0" borderId="0" xfId="201" applyNumberFormat="1" applyFont="1">
      <alignment/>
      <protection/>
    </xf>
    <xf numFmtId="0" fontId="7" fillId="0" borderId="24" xfId="0" applyFont="1" applyBorder="1" applyAlignment="1">
      <alignment vertical="center" wrapText="1"/>
    </xf>
    <xf numFmtId="0" fontId="17" fillId="0" borderId="24" xfId="0" applyFont="1" applyBorder="1" applyAlignment="1">
      <alignment horizontal="left"/>
    </xf>
    <xf numFmtId="0" fontId="6" fillId="0" borderId="23" xfId="201" applyFont="1" applyBorder="1">
      <alignment/>
      <protection/>
    </xf>
    <xf numFmtId="0" fontId="6" fillId="0" borderId="21" xfId="201" applyFont="1" applyBorder="1">
      <alignment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76" fontId="34" fillId="0" borderId="0" xfId="201" applyNumberFormat="1" applyFont="1" applyBorder="1">
      <alignment/>
      <protection/>
    </xf>
    <xf numFmtId="176" fontId="6" fillId="0" borderId="0" xfId="201" applyNumberFormat="1" applyFont="1">
      <alignment/>
      <protection/>
    </xf>
    <xf numFmtId="0" fontId="34" fillId="0" borderId="0" xfId="201" applyFont="1" applyBorder="1">
      <alignment/>
      <protection/>
    </xf>
    <xf numFmtId="0" fontId="7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17" xfId="0" applyFont="1" applyBorder="1" applyAlignment="1">
      <alignment/>
    </xf>
    <xf numFmtId="176" fontId="8" fillId="0" borderId="0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201" applyFont="1" applyAlignment="1">
      <alignment vertical="center" wrapText="1"/>
      <protection/>
    </xf>
    <xf numFmtId="0" fontId="7" fillId="0" borderId="0" xfId="201" applyFont="1">
      <alignment/>
      <protection/>
    </xf>
    <xf numFmtId="0" fontId="6" fillId="0" borderId="0" xfId="201" applyFont="1" applyAlignment="1">
      <alignment vertical="center" wrapText="1"/>
      <protection/>
    </xf>
    <xf numFmtId="0" fontId="6" fillId="0" borderId="0" xfId="0" applyFont="1" applyFill="1" applyAlignment="1">
      <alignment/>
    </xf>
    <xf numFmtId="14" fontId="120" fillId="0" borderId="0" xfId="0" applyNumberFormat="1" applyFont="1" applyBorder="1" applyAlignment="1">
      <alignment/>
    </xf>
    <xf numFmtId="14" fontId="34" fillId="0" borderId="0" xfId="0" applyNumberFormat="1" applyFont="1" applyBorder="1" applyAlignment="1">
      <alignment/>
    </xf>
    <xf numFmtId="14" fontId="34" fillId="0" borderId="0" xfId="0" applyNumberFormat="1" applyFont="1" applyFill="1" applyBorder="1" applyAlignment="1">
      <alignment/>
    </xf>
    <xf numFmtId="0" fontId="120" fillId="0" borderId="0" xfId="0" applyFont="1" applyBorder="1" applyAlignment="1">
      <alignment/>
    </xf>
    <xf numFmtId="0" fontId="120" fillId="0" borderId="0" xfId="0" applyFont="1" applyAlignment="1">
      <alignment/>
    </xf>
    <xf numFmtId="0" fontId="120" fillId="0" borderId="11" xfId="0" applyFont="1" applyBorder="1" applyAlignment="1">
      <alignment/>
    </xf>
    <xf numFmtId="0" fontId="34" fillId="35" borderId="10" xfId="0" applyFont="1" applyFill="1" applyBorder="1" applyAlignment="1">
      <alignment horizontal="center"/>
    </xf>
    <xf numFmtId="17" fontId="34" fillId="0" borderId="21" xfId="0" applyNumberFormat="1" applyFont="1" applyBorder="1" applyAlignment="1">
      <alignment horizontal="center" vertical="center"/>
    </xf>
    <xf numFmtId="0" fontId="34" fillId="34" borderId="11" xfId="0" applyFont="1" applyFill="1" applyBorder="1" applyAlignment="1">
      <alignment/>
    </xf>
    <xf numFmtId="0" fontId="120" fillId="0" borderId="14" xfId="0" applyFont="1" applyBorder="1" applyAlignment="1">
      <alignment/>
    </xf>
    <xf numFmtId="0" fontId="34" fillId="35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120" fillId="0" borderId="16" xfId="0" applyFont="1" applyBorder="1" applyAlignment="1">
      <alignment/>
    </xf>
    <xf numFmtId="0" fontId="47" fillId="35" borderId="17" xfId="0" applyFont="1" applyFill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44" fillId="0" borderId="23" xfId="0" applyFont="1" applyBorder="1" applyAlignment="1">
      <alignment/>
    </xf>
    <xf numFmtId="0" fontId="34" fillId="35" borderId="23" xfId="0" applyFont="1" applyFill="1" applyBorder="1" applyAlignment="1">
      <alignment/>
    </xf>
    <xf numFmtId="176" fontId="35" fillId="0" borderId="23" xfId="0" applyNumberFormat="1" applyFont="1" applyFill="1" applyBorder="1" applyAlignment="1">
      <alignment/>
    </xf>
    <xf numFmtId="176" fontId="120" fillId="0" borderId="14" xfId="0" applyNumberFormat="1" applyFont="1" applyBorder="1" applyAlignment="1">
      <alignment/>
    </xf>
    <xf numFmtId="176" fontId="120" fillId="0" borderId="11" xfId="0" applyNumberFormat="1" applyFont="1" applyBorder="1" applyAlignment="1">
      <alignment/>
    </xf>
    <xf numFmtId="176" fontId="120" fillId="0" borderId="11" xfId="0" applyNumberFormat="1" applyFont="1" applyFill="1" applyBorder="1" applyAlignment="1">
      <alignment/>
    </xf>
    <xf numFmtId="176" fontId="120" fillId="0" borderId="0" xfId="0" applyNumberFormat="1" applyFont="1" applyBorder="1" applyAlignment="1">
      <alignment/>
    </xf>
    <xf numFmtId="176" fontId="120" fillId="0" borderId="14" xfId="0" applyNumberFormat="1" applyFont="1" applyFill="1" applyBorder="1" applyAlignment="1">
      <alignment/>
    </xf>
    <xf numFmtId="176" fontId="120" fillId="0" borderId="13" xfId="0" applyNumberFormat="1" applyFont="1" applyBorder="1" applyAlignment="1">
      <alignment/>
    </xf>
    <xf numFmtId="0" fontId="120" fillId="0" borderId="14" xfId="0" applyFont="1" applyFill="1" applyBorder="1" applyAlignment="1">
      <alignment/>
    </xf>
    <xf numFmtId="0" fontId="120" fillId="0" borderId="23" xfId="0" applyFont="1" applyBorder="1" applyAlignment="1">
      <alignment/>
    </xf>
    <xf numFmtId="0" fontId="120" fillId="0" borderId="23" xfId="0" applyFont="1" applyFill="1" applyBorder="1" applyAlignment="1">
      <alignment/>
    </xf>
    <xf numFmtId="176" fontId="120" fillId="0" borderId="10" xfId="0" applyNumberFormat="1" applyFont="1" applyBorder="1" applyAlignment="1">
      <alignment/>
    </xf>
    <xf numFmtId="176" fontId="120" fillId="0" borderId="13" xfId="0" applyNumberFormat="1" applyFont="1" applyFill="1" applyBorder="1" applyAlignment="1">
      <alignment/>
    </xf>
    <xf numFmtId="0" fontId="120" fillId="0" borderId="13" xfId="0" applyFont="1" applyBorder="1" applyAlignment="1">
      <alignment/>
    </xf>
    <xf numFmtId="0" fontId="26" fillId="0" borderId="23" xfId="0" applyFont="1" applyBorder="1" applyAlignment="1">
      <alignment/>
    </xf>
    <xf numFmtId="176" fontId="120" fillId="0" borderId="18" xfId="0" applyNumberFormat="1" applyFont="1" applyBorder="1" applyAlignment="1">
      <alignment/>
    </xf>
    <xf numFmtId="176" fontId="120" fillId="0" borderId="18" xfId="0" applyNumberFormat="1" applyFont="1" applyFill="1" applyBorder="1" applyAlignment="1">
      <alignment/>
    </xf>
    <xf numFmtId="0" fontId="120" fillId="0" borderId="18" xfId="0" applyFont="1" applyBorder="1" applyAlignment="1">
      <alignment/>
    </xf>
    <xf numFmtId="0" fontId="120" fillId="0" borderId="16" xfId="0" applyFont="1" applyFill="1" applyBorder="1" applyAlignment="1">
      <alignment/>
    </xf>
    <xf numFmtId="0" fontId="24" fillId="0" borderId="14" xfId="0" applyFont="1" applyBorder="1" applyAlignment="1">
      <alignment/>
    </xf>
    <xf numFmtId="176" fontId="24" fillId="0" borderId="11" xfId="0" applyNumberFormat="1" applyFont="1" applyBorder="1" applyAlignment="1">
      <alignment/>
    </xf>
    <xf numFmtId="176" fontId="24" fillId="0" borderId="11" xfId="0" applyNumberFormat="1" applyFont="1" applyFill="1" applyBorder="1" applyAlignment="1">
      <alignment/>
    </xf>
    <xf numFmtId="176" fontId="24" fillId="0" borderId="14" xfId="0" applyNumberFormat="1" applyFont="1" applyFill="1" applyBorder="1" applyAlignment="1">
      <alignment/>
    </xf>
    <xf numFmtId="176" fontId="24" fillId="0" borderId="13" xfId="0" applyNumberFormat="1" applyFont="1" applyBorder="1" applyAlignment="1">
      <alignment/>
    </xf>
    <xf numFmtId="176" fontId="24" fillId="0" borderId="13" xfId="0" applyNumberFormat="1" applyFont="1" applyFill="1" applyBorder="1" applyAlignment="1">
      <alignment/>
    </xf>
    <xf numFmtId="0" fontId="26" fillId="0" borderId="21" xfId="0" applyFont="1" applyBorder="1" applyAlignment="1">
      <alignment/>
    </xf>
    <xf numFmtId="176" fontId="120" fillId="0" borderId="0" xfId="0" applyNumberFormat="1" applyFont="1" applyAlignment="1">
      <alignment/>
    </xf>
    <xf numFmtId="0" fontId="24" fillId="0" borderId="18" xfId="0" applyFont="1" applyBorder="1" applyAlignment="1">
      <alignment/>
    </xf>
    <xf numFmtId="176" fontId="24" fillId="0" borderId="18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34" fillId="0" borderId="23" xfId="0" applyFont="1" applyBorder="1" applyAlignment="1">
      <alignment/>
    </xf>
    <xf numFmtId="0" fontId="34" fillId="0" borderId="23" xfId="0" applyFont="1" applyFill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Fill="1" applyBorder="1" applyAlignment="1">
      <alignment/>
    </xf>
    <xf numFmtId="0" fontId="34" fillId="0" borderId="16" xfId="0" applyFont="1" applyBorder="1" applyAlignment="1">
      <alignment/>
    </xf>
    <xf numFmtId="0" fontId="24" fillId="0" borderId="0" xfId="207" applyFont="1">
      <alignment/>
      <protection/>
    </xf>
    <xf numFmtId="176" fontId="6" fillId="0" borderId="0" xfId="207" applyNumberFormat="1" applyFont="1">
      <alignment/>
      <protection/>
    </xf>
    <xf numFmtId="176" fontId="6" fillId="0" borderId="0" xfId="0" applyNumberFormat="1" applyFont="1" applyFill="1" applyAlignment="1">
      <alignment/>
    </xf>
    <xf numFmtId="176" fontId="3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28" fillId="0" borderId="0" xfId="201" applyFont="1">
      <alignment/>
      <protection/>
    </xf>
    <xf numFmtId="0" fontId="8" fillId="35" borderId="0" xfId="201" applyFont="1" applyFill="1">
      <alignment/>
      <protection/>
    </xf>
    <xf numFmtId="0" fontId="8" fillId="0" borderId="0" xfId="201" applyFont="1">
      <alignment/>
      <protection/>
    </xf>
    <xf numFmtId="0" fontId="21" fillId="0" borderId="0" xfId="201" applyFont="1">
      <alignment/>
      <protection/>
    </xf>
    <xf numFmtId="0" fontId="6" fillId="35" borderId="0" xfId="201" applyFont="1" applyFill="1" applyBorder="1">
      <alignment/>
      <protection/>
    </xf>
    <xf numFmtId="0" fontId="11" fillId="0" borderId="0" xfId="201" applyFont="1" applyAlignment="1">
      <alignment horizontal="left"/>
      <protection/>
    </xf>
    <xf numFmtId="0" fontId="6" fillId="0" borderId="10" xfId="201" applyFont="1" applyBorder="1">
      <alignment/>
      <protection/>
    </xf>
    <xf numFmtId="0" fontId="6" fillId="0" borderId="12" xfId="201" applyFont="1" applyBorder="1">
      <alignment/>
      <protection/>
    </xf>
    <xf numFmtId="0" fontId="6" fillId="0" borderId="20" xfId="201" applyFont="1" applyBorder="1">
      <alignment/>
      <protection/>
    </xf>
    <xf numFmtId="0" fontId="6" fillId="35" borderId="10" xfId="201" applyFont="1" applyFill="1" applyBorder="1" applyAlignment="1">
      <alignment horizontal="center" vertical="center" wrapText="1"/>
      <protection/>
    </xf>
    <xf numFmtId="0" fontId="6" fillId="35" borderId="12" xfId="201" applyFont="1" applyFill="1" applyBorder="1" applyAlignment="1">
      <alignment horizontal="center" vertical="center" wrapText="1"/>
      <protection/>
    </xf>
    <xf numFmtId="0" fontId="6" fillId="0" borderId="11" xfId="201" applyFont="1" applyFill="1" applyBorder="1" applyAlignment="1">
      <alignment horizontal="center"/>
      <protection/>
    </xf>
    <xf numFmtId="0" fontId="6" fillId="0" borderId="22" xfId="201" applyFont="1" applyBorder="1">
      <alignment/>
      <protection/>
    </xf>
    <xf numFmtId="0" fontId="6" fillId="0" borderId="24" xfId="201" applyFont="1" applyBorder="1">
      <alignment/>
      <protection/>
    </xf>
    <xf numFmtId="0" fontId="6" fillId="0" borderId="13" xfId="201" applyFont="1" applyBorder="1">
      <alignment/>
      <protection/>
    </xf>
    <xf numFmtId="0" fontId="6" fillId="0" borderId="18" xfId="201" applyFont="1" applyBorder="1">
      <alignment/>
      <protection/>
    </xf>
    <xf numFmtId="0" fontId="6" fillId="35" borderId="15" xfId="201" applyFont="1" applyFill="1" applyBorder="1" applyAlignment="1">
      <alignment horizontal="center" vertical="center" wrapText="1"/>
      <protection/>
    </xf>
    <xf numFmtId="0" fontId="6" fillId="35" borderId="17" xfId="201" applyFont="1" applyFill="1" applyBorder="1" applyAlignment="1">
      <alignment horizontal="center" vertical="center" wrapText="1"/>
      <protection/>
    </xf>
    <xf numFmtId="0" fontId="6" fillId="0" borderId="14" xfId="201" applyFont="1" applyFill="1" applyBorder="1" applyAlignment="1">
      <alignment horizontal="center"/>
      <protection/>
    </xf>
    <xf numFmtId="0" fontId="6" fillId="0" borderId="18" xfId="201" applyFont="1" applyBorder="1" applyAlignment="1">
      <alignment horizontal="center" vertical="center"/>
      <protection/>
    </xf>
    <xf numFmtId="0" fontId="6" fillId="0" borderId="12" xfId="201" applyFont="1" applyBorder="1" applyAlignment="1">
      <alignment horizontal="left" vertical="center"/>
      <protection/>
    </xf>
    <xf numFmtId="0" fontId="6" fillId="0" borderId="11" xfId="201" applyFont="1" applyBorder="1" applyAlignment="1">
      <alignment vertical="center"/>
      <protection/>
    </xf>
    <xf numFmtId="0" fontId="6" fillId="0" borderId="12" xfId="201" applyFont="1" applyBorder="1" applyAlignment="1">
      <alignment vertical="center"/>
      <protection/>
    </xf>
    <xf numFmtId="0" fontId="24" fillId="0" borderId="11" xfId="201" applyFont="1" applyBorder="1" applyAlignment="1">
      <alignment horizontal="center" wrapText="1"/>
      <protection/>
    </xf>
    <xf numFmtId="0" fontId="6" fillId="0" borderId="15" xfId="201" applyFont="1" applyBorder="1">
      <alignment/>
      <protection/>
    </xf>
    <xf numFmtId="0" fontId="6" fillId="0" borderId="19" xfId="201" applyFont="1" applyBorder="1">
      <alignment/>
      <protection/>
    </xf>
    <xf numFmtId="0" fontId="6" fillId="35" borderId="10" xfId="201" applyFont="1" applyFill="1" applyBorder="1" applyAlignment="1">
      <alignment horizontal="center" vertical="center"/>
      <protection/>
    </xf>
    <xf numFmtId="0" fontId="6" fillId="0" borderId="16" xfId="201" applyFont="1" applyFill="1" applyBorder="1" applyAlignment="1">
      <alignment horizontal="center"/>
      <protection/>
    </xf>
    <xf numFmtId="0" fontId="11" fillId="0" borderId="19" xfId="201" applyFont="1" applyBorder="1" applyAlignment="1">
      <alignment horizontal="center" vertical="center"/>
      <protection/>
    </xf>
    <xf numFmtId="0" fontId="6" fillId="0" borderId="17" xfId="201" applyFont="1" applyBorder="1" applyAlignment="1">
      <alignment vertical="center"/>
      <protection/>
    </xf>
    <xf numFmtId="0" fontId="6" fillId="0" borderId="16" xfId="201" applyFont="1" applyBorder="1" applyAlignment="1">
      <alignment vertical="center"/>
      <protection/>
    </xf>
    <xf numFmtId="0" fontId="6" fillId="0" borderId="19" xfId="201" applyFont="1" applyBorder="1" applyAlignment="1">
      <alignment vertical="center"/>
      <protection/>
    </xf>
    <xf numFmtId="176" fontId="6" fillId="35" borderId="11" xfId="201" applyNumberFormat="1" applyFont="1" applyFill="1" applyBorder="1" applyAlignment="1">
      <alignment horizontal="right"/>
      <protection/>
    </xf>
    <xf numFmtId="176" fontId="6" fillId="0" borderId="18" xfId="201" applyNumberFormat="1" applyFont="1" applyBorder="1" applyAlignment="1">
      <alignment horizontal="right"/>
      <protection/>
    </xf>
    <xf numFmtId="176" fontId="6" fillId="0" borderId="0" xfId="201" applyNumberFormat="1" applyFont="1" applyBorder="1">
      <alignment/>
      <protection/>
    </xf>
    <xf numFmtId="176" fontId="6" fillId="0" borderId="12" xfId="201" applyNumberFormat="1" applyFont="1" applyBorder="1">
      <alignment/>
      <protection/>
    </xf>
    <xf numFmtId="176" fontId="6" fillId="0" borderId="18" xfId="201" applyNumberFormat="1" applyFont="1" applyBorder="1">
      <alignment/>
      <protection/>
    </xf>
    <xf numFmtId="0" fontId="6" fillId="0" borderId="16" xfId="201" applyFont="1" applyBorder="1">
      <alignment/>
      <protection/>
    </xf>
    <xf numFmtId="0" fontId="11" fillId="0" borderId="15" xfId="201" applyFont="1" applyBorder="1">
      <alignment/>
      <protection/>
    </xf>
    <xf numFmtId="176" fontId="6" fillId="35" borderId="14" xfId="201" applyNumberFormat="1" applyFont="1" applyFill="1" applyBorder="1" applyAlignment="1">
      <alignment horizontal="right"/>
      <protection/>
    </xf>
    <xf numFmtId="176" fontId="6" fillId="0" borderId="0" xfId="201" applyNumberFormat="1" applyFont="1" applyFill="1" applyBorder="1">
      <alignment/>
      <protection/>
    </xf>
    <xf numFmtId="0" fontId="11" fillId="0" borderId="13" xfId="201" applyFont="1" applyBorder="1" applyAlignment="1">
      <alignment horizontal="left"/>
      <protection/>
    </xf>
    <xf numFmtId="1" fontId="6" fillId="35" borderId="14" xfId="201" applyNumberFormat="1" applyFont="1" applyFill="1" applyBorder="1" applyAlignment="1">
      <alignment horizontal="right"/>
      <protection/>
    </xf>
    <xf numFmtId="1" fontId="6" fillId="0" borderId="0" xfId="201" applyNumberFormat="1" applyFont="1" applyBorder="1">
      <alignment/>
      <protection/>
    </xf>
    <xf numFmtId="1" fontId="6" fillId="0" borderId="18" xfId="201" applyNumberFormat="1" applyFont="1" applyBorder="1">
      <alignment/>
      <protection/>
    </xf>
    <xf numFmtId="0" fontId="11" fillId="0" borderId="15" xfId="201" applyFont="1" applyBorder="1" applyAlignment="1">
      <alignment horizontal="left"/>
      <protection/>
    </xf>
    <xf numFmtId="176" fontId="6" fillId="35" borderId="16" xfId="201" applyNumberFormat="1" applyFont="1" applyFill="1" applyBorder="1" applyAlignment="1">
      <alignment horizontal="right"/>
      <protection/>
    </xf>
    <xf numFmtId="176" fontId="6" fillId="0" borderId="16" xfId="201" applyNumberFormat="1" applyFont="1" applyBorder="1" applyAlignment="1">
      <alignment horizontal="right"/>
      <protection/>
    </xf>
    <xf numFmtId="176" fontId="6" fillId="0" borderId="19" xfId="201" applyNumberFormat="1" applyFont="1" applyBorder="1" applyAlignment="1">
      <alignment horizontal="right"/>
      <protection/>
    </xf>
    <xf numFmtId="176" fontId="6" fillId="0" borderId="17" xfId="201" applyNumberFormat="1" applyFont="1" applyBorder="1">
      <alignment/>
      <protection/>
    </xf>
    <xf numFmtId="176" fontId="6" fillId="0" borderId="19" xfId="201" applyNumberFormat="1" applyFont="1" applyBorder="1">
      <alignment/>
      <protection/>
    </xf>
    <xf numFmtId="176" fontId="6" fillId="35" borderId="0" xfId="0" applyNumberFormat="1" applyFont="1" applyFill="1" applyAlignment="1">
      <alignment/>
    </xf>
    <xf numFmtId="0" fontId="11" fillId="0" borderId="0" xfId="0" applyFont="1" applyBorder="1" applyAlignment="1">
      <alignment horizontal="center"/>
    </xf>
    <xf numFmtId="0" fontId="0" fillId="35" borderId="0" xfId="0" applyFill="1" applyAlignment="1">
      <alignment/>
    </xf>
    <xf numFmtId="0" fontId="7" fillId="0" borderId="0" xfId="202" applyFont="1">
      <alignment/>
      <protection/>
    </xf>
    <xf numFmtId="0" fontId="6" fillId="0" borderId="0" xfId="202" applyFont="1">
      <alignment/>
      <protection/>
    </xf>
    <xf numFmtId="0" fontId="28" fillId="0" borderId="0" xfId="202" applyFont="1">
      <alignment/>
      <protection/>
    </xf>
    <xf numFmtId="0" fontId="8" fillId="0" borderId="0" xfId="202" applyFont="1">
      <alignment/>
      <protection/>
    </xf>
    <xf numFmtId="0" fontId="29" fillId="0" borderId="0" xfId="202" applyFont="1">
      <alignment/>
      <protection/>
    </xf>
    <xf numFmtId="0" fontId="21" fillId="0" borderId="0" xfId="202" applyFont="1">
      <alignment/>
      <protection/>
    </xf>
    <xf numFmtId="0" fontId="10" fillId="0" borderId="12" xfId="202" applyFont="1" applyBorder="1">
      <alignment/>
      <protection/>
    </xf>
    <xf numFmtId="0" fontId="8" fillId="0" borderId="20" xfId="202" applyFont="1" applyBorder="1" applyAlignment="1">
      <alignment horizontal="center" vertical="center" shrinkToFit="1"/>
      <protection/>
    </xf>
    <xf numFmtId="0" fontId="21" fillId="0" borderId="11" xfId="202" applyFont="1" applyBorder="1" applyAlignment="1">
      <alignment horizontal="center" vertical="center" wrapText="1" shrinkToFit="1"/>
      <protection/>
    </xf>
    <xf numFmtId="0" fontId="6" fillId="0" borderId="11" xfId="202" applyFont="1" applyBorder="1" applyAlignment="1">
      <alignment horizontal="center" vertical="center" wrapText="1"/>
      <protection/>
    </xf>
    <xf numFmtId="0" fontId="10" fillId="0" borderId="0" xfId="202" applyFont="1" applyBorder="1">
      <alignment/>
      <protection/>
    </xf>
    <xf numFmtId="0" fontId="8" fillId="0" borderId="18" xfId="202" applyFont="1" applyBorder="1" applyAlignment="1">
      <alignment horizontal="center" vertical="center" shrinkToFit="1"/>
      <protection/>
    </xf>
    <xf numFmtId="0" fontId="21" fillId="0" borderId="14" xfId="202" applyFont="1" applyBorder="1" applyAlignment="1">
      <alignment horizontal="center" vertical="center" wrapText="1" shrinkToFit="1"/>
      <protection/>
    </xf>
    <xf numFmtId="0" fontId="6" fillId="0" borderId="14" xfId="202" applyFont="1" applyBorder="1" applyAlignment="1">
      <alignment horizontal="center" vertical="center" wrapText="1"/>
      <protection/>
    </xf>
    <xf numFmtId="0" fontId="11" fillId="0" borderId="14" xfId="202" applyFont="1" applyBorder="1" applyAlignment="1">
      <alignment horizontal="center"/>
      <protection/>
    </xf>
    <xf numFmtId="0" fontId="11" fillId="0" borderId="0" xfId="202" applyFont="1" applyBorder="1" applyAlignment="1">
      <alignment horizontal="left"/>
      <protection/>
    </xf>
    <xf numFmtId="0" fontId="6" fillId="0" borderId="14" xfId="202" applyFont="1" applyBorder="1" applyAlignment="1">
      <alignment horizontal="center"/>
      <protection/>
    </xf>
    <xf numFmtId="0" fontId="11" fillId="0" borderId="14" xfId="202" applyFont="1" applyBorder="1">
      <alignment/>
      <protection/>
    </xf>
    <xf numFmtId="0" fontId="10" fillId="0" borderId="14" xfId="0" applyFont="1" applyBorder="1" applyAlignment="1">
      <alignment/>
    </xf>
    <xf numFmtId="0" fontId="10" fillId="0" borderId="17" xfId="202" applyFont="1" applyBorder="1">
      <alignment/>
      <protection/>
    </xf>
    <xf numFmtId="0" fontId="8" fillId="0" borderId="19" xfId="202" applyFont="1" applyBorder="1" applyAlignment="1">
      <alignment horizontal="center" vertical="center" shrinkToFit="1"/>
      <protection/>
    </xf>
    <xf numFmtId="0" fontId="21" fillId="0" borderId="16" xfId="202" applyFont="1" applyBorder="1" applyAlignment="1">
      <alignment horizontal="center" vertical="center" wrapText="1" shrinkToFit="1"/>
      <protection/>
    </xf>
    <xf numFmtId="0" fontId="6" fillId="0" borderId="16" xfId="202" applyFont="1" applyBorder="1">
      <alignment/>
      <protection/>
    </xf>
    <xf numFmtId="0" fontId="6" fillId="0" borderId="17" xfId="202" applyFont="1" applyBorder="1">
      <alignment/>
      <protection/>
    </xf>
    <xf numFmtId="0" fontId="61" fillId="0" borderId="0" xfId="202" applyFont="1" applyAlignment="1">
      <alignment horizontal="left"/>
      <protection/>
    </xf>
    <xf numFmtId="0" fontId="10" fillId="0" borderId="0" xfId="0" applyFont="1" applyAlignment="1">
      <alignment wrapText="1"/>
    </xf>
    <xf numFmtId="1" fontId="6" fillId="0" borderId="0" xfId="202" applyNumberFormat="1" applyFont="1">
      <alignment/>
      <protection/>
    </xf>
    <xf numFmtId="176" fontId="6" fillId="0" borderId="0" xfId="202" applyNumberFormat="1" applyFont="1">
      <alignment/>
      <protection/>
    </xf>
    <xf numFmtId="0" fontId="6" fillId="0" borderId="0" xfId="202" applyFont="1" applyBorder="1">
      <alignment/>
      <protection/>
    </xf>
    <xf numFmtId="176" fontId="6" fillId="0" borderId="0" xfId="202" applyNumberFormat="1" applyFont="1" applyBorder="1">
      <alignment/>
      <protection/>
    </xf>
    <xf numFmtId="0" fontId="6" fillId="0" borderId="0" xfId="202" applyFont="1" applyAlignment="1">
      <alignment/>
      <protection/>
    </xf>
    <xf numFmtId="1" fontId="6" fillId="0" borderId="0" xfId="202" applyNumberFormat="1" applyFont="1" applyBorder="1">
      <alignment/>
      <protection/>
    </xf>
    <xf numFmtId="0" fontId="8" fillId="0" borderId="17" xfId="202" applyFont="1" applyBorder="1">
      <alignment/>
      <protection/>
    </xf>
    <xf numFmtId="1" fontId="8" fillId="0" borderId="17" xfId="202" applyNumberFormat="1" applyFont="1" applyBorder="1">
      <alignment/>
      <protection/>
    </xf>
    <xf numFmtId="176" fontId="8" fillId="0" borderId="17" xfId="202" applyNumberFormat="1" applyFont="1" applyBorder="1">
      <alignment/>
      <protection/>
    </xf>
    <xf numFmtId="0" fontId="20" fillId="0" borderId="0" xfId="202" applyFont="1" applyBorder="1">
      <alignment/>
      <protection/>
    </xf>
    <xf numFmtId="1" fontId="20" fillId="0" borderId="0" xfId="202" applyNumberFormat="1" applyFont="1" applyBorder="1">
      <alignment/>
      <protection/>
    </xf>
    <xf numFmtId="176" fontId="20" fillId="0" borderId="0" xfId="202" applyNumberFormat="1" applyFont="1" applyBorder="1">
      <alignment/>
      <protection/>
    </xf>
    <xf numFmtId="176" fontId="8" fillId="0" borderId="0" xfId="202" applyNumberFormat="1" applyFont="1" applyBorder="1">
      <alignment/>
      <protection/>
    </xf>
    <xf numFmtId="0" fontId="8" fillId="0" borderId="0" xfId="202" applyFont="1" applyBorder="1">
      <alignment/>
      <protection/>
    </xf>
    <xf numFmtId="0" fontId="10" fillId="0" borderId="0" xfId="202" applyFont="1">
      <alignment/>
      <protection/>
    </xf>
    <xf numFmtId="0" fontId="6" fillId="0" borderId="0" xfId="202" applyFont="1" applyBorder="1" applyAlignment="1">
      <alignment horizontal="left" vertical="center"/>
      <protection/>
    </xf>
    <xf numFmtId="0" fontId="11" fillId="0" borderId="0" xfId="202" applyFont="1" applyBorder="1">
      <alignment/>
      <protection/>
    </xf>
    <xf numFmtId="0" fontId="11" fillId="0" borderId="0" xfId="202" applyFont="1">
      <alignment/>
      <protection/>
    </xf>
    <xf numFmtId="0" fontId="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76" fontId="17" fillId="0" borderId="1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76" fontId="7" fillId="0" borderId="1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17" fillId="0" borderId="17" xfId="0" applyFont="1" applyFill="1" applyBorder="1" applyAlignment="1">
      <alignment horizontal="left"/>
    </xf>
    <xf numFmtId="176" fontId="7" fillId="0" borderId="17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17" fillId="0" borderId="12" xfId="0" applyFont="1" applyFill="1" applyBorder="1" applyAlignment="1">
      <alignment horizontal="left"/>
    </xf>
    <xf numFmtId="1" fontId="37" fillId="0" borderId="0" xfId="0" applyNumberFormat="1" applyFont="1" applyFill="1" applyAlignment="1">
      <alignment/>
    </xf>
    <xf numFmtId="0" fontId="37" fillId="0" borderId="12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37" fillId="0" borderId="0" xfId="0" applyFont="1" applyFill="1" applyBorder="1" applyAlignment="1">
      <alignment/>
    </xf>
    <xf numFmtId="1" fontId="37" fillId="0" borderId="17" xfId="0" applyNumberFormat="1" applyFont="1" applyFill="1" applyBorder="1" applyAlignment="1">
      <alignment/>
    </xf>
    <xf numFmtId="0" fontId="37" fillId="0" borderId="17" xfId="0" applyFont="1" applyFill="1" applyBorder="1" applyAlignment="1">
      <alignment/>
    </xf>
  </cellXfs>
  <cellStyles count="203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32" xfId="68"/>
    <cellStyle name="Comma 33" xfId="69"/>
    <cellStyle name="Comma 34" xfId="70"/>
    <cellStyle name="Comma 35" xfId="71"/>
    <cellStyle name="Comma 36" xfId="72"/>
    <cellStyle name="Comma 37" xfId="73"/>
    <cellStyle name="Comma 38" xfId="74"/>
    <cellStyle name="Comma 39" xfId="75"/>
    <cellStyle name="Comma 4" xfId="76"/>
    <cellStyle name="Comma 40" xfId="77"/>
    <cellStyle name="Comma 41" xfId="78"/>
    <cellStyle name="Comma 42" xfId="79"/>
    <cellStyle name="Comma 43" xfId="80"/>
    <cellStyle name="Comma 44" xfId="81"/>
    <cellStyle name="Comma 45" xfId="82"/>
    <cellStyle name="Comma 46" xfId="83"/>
    <cellStyle name="Comma 47" xfId="84"/>
    <cellStyle name="Comma 5" xfId="85"/>
    <cellStyle name="Comma 6" xfId="86"/>
    <cellStyle name="Comma 7" xfId="87"/>
    <cellStyle name="Comma 8" xfId="88"/>
    <cellStyle name="Comma 9" xfId="89"/>
    <cellStyle name="Comma_AR-CPI" xfId="90"/>
    <cellStyle name="Currency" xfId="91"/>
    <cellStyle name="Currency [0]" xfId="92"/>
    <cellStyle name="Explanatory Text" xfId="93"/>
    <cellStyle name="Followed Hyperlink" xfId="94"/>
    <cellStyle name="Good" xfId="95"/>
    <cellStyle name="Heading 1" xfId="96"/>
    <cellStyle name="Heading 2" xfId="97"/>
    <cellStyle name="Heading 3" xfId="98"/>
    <cellStyle name="Heading 4" xfId="99"/>
    <cellStyle name="Hyperlink" xfId="100"/>
    <cellStyle name="Input" xfId="101"/>
    <cellStyle name="Linked Cell" xfId="102"/>
    <cellStyle name="Neutral" xfId="103"/>
    <cellStyle name="Normal 10" xfId="104"/>
    <cellStyle name="Normal 11" xfId="105"/>
    <cellStyle name="Normal 12" xfId="106"/>
    <cellStyle name="Normal 13" xfId="107"/>
    <cellStyle name="Normal 2" xfId="108"/>
    <cellStyle name="Normal 2 10" xfId="109"/>
    <cellStyle name="Normal 2 11" xfId="110"/>
    <cellStyle name="Normal 2 12" xfId="111"/>
    <cellStyle name="Normal 2 13" xfId="112"/>
    <cellStyle name="Normal 2 14" xfId="113"/>
    <cellStyle name="Normal 2 15" xfId="114"/>
    <cellStyle name="Normal 2 16" xfId="115"/>
    <cellStyle name="Normal 2 17" xfId="116"/>
    <cellStyle name="Normal 2 18" xfId="117"/>
    <cellStyle name="Normal 2 19" xfId="118"/>
    <cellStyle name="Normal 2 2" xfId="119"/>
    <cellStyle name="Normal 2 2 2" xfId="120"/>
    <cellStyle name="Normal 2 2 3" xfId="121"/>
    <cellStyle name="Normal 2 2 4" xfId="122"/>
    <cellStyle name="Normal 2 20" xfId="123"/>
    <cellStyle name="Normal 2 21" xfId="124"/>
    <cellStyle name="Normal 2 22" xfId="125"/>
    <cellStyle name="Normal 2 23" xfId="126"/>
    <cellStyle name="Normal 2 24" xfId="127"/>
    <cellStyle name="Normal 2 25" xfId="128"/>
    <cellStyle name="Normal 2 26" xfId="129"/>
    <cellStyle name="Normal 2 3" xfId="130"/>
    <cellStyle name="Normal 2 3 2" xfId="131"/>
    <cellStyle name="Normal 2 3 3" xfId="132"/>
    <cellStyle name="Normal 2 3 4" xfId="133"/>
    <cellStyle name="Normal 2 3 5" xfId="134"/>
    <cellStyle name="Normal 2 3 6" xfId="135"/>
    <cellStyle name="Normal 2 3 7" xfId="136"/>
    <cellStyle name="Normal 2 3 8" xfId="137"/>
    <cellStyle name="Normal 2 4" xfId="138"/>
    <cellStyle name="Normal 2 4 2" xfId="139"/>
    <cellStyle name="Normal 2 4 3" xfId="140"/>
    <cellStyle name="Normal 2 5" xfId="141"/>
    <cellStyle name="Normal 2 6" xfId="142"/>
    <cellStyle name="Normal 2 7" xfId="143"/>
    <cellStyle name="Normal 2 8" xfId="144"/>
    <cellStyle name="Normal 2 9" xfId="145"/>
    <cellStyle name="Normal 3" xfId="146"/>
    <cellStyle name="Normal 3 2" xfId="147"/>
    <cellStyle name="Normal 3 3" xfId="148"/>
    <cellStyle name="Normal 3 4" xfId="149"/>
    <cellStyle name="Normal 3 5" xfId="150"/>
    <cellStyle name="Normal 3 6" xfId="151"/>
    <cellStyle name="Normal 3 7" xfId="152"/>
    <cellStyle name="Normal 4" xfId="153"/>
    <cellStyle name="Normal 4 10" xfId="154"/>
    <cellStyle name="Normal 4 11" xfId="155"/>
    <cellStyle name="Normal 4 12" xfId="156"/>
    <cellStyle name="Normal 4 13" xfId="157"/>
    <cellStyle name="Normal 4 14" xfId="158"/>
    <cellStyle name="Normal 4 15" xfId="159"/>
    <cellStyle name="Normal 4 16" xfId="160"/>
    <cellStyle name="Normal 4 17" xfId="161"/>
    <cellStyle name="Normal 4 18" xfId="162"/>
    <cellStyle name="Normal 4 2" xfId="163"/>
    <cellStyle name="Normal 4 3" xfId="164"/>
    <cellStyle name="Normal 4 4" xfId="165"/>
    <cellStyle name="Normal 4 5" xfId="166"/>
    <cellStyle name="Normal 4 6" xfId="167"/>
    <cellStyle name="Normal 4 7" xfId="168"/>
    <cellStyle name="Normal 4 8" xfId="169"/>
    <cellStyle name="Normal 4 9" xfId="170"/>
    <cellStyle name="Normal 5" xfId="171"/>
    <cellStyle name="Normal 5 10" xfId="172"/>
    <cellStyle name="Normal 5 11" xfId="173"/>
    <cellStyle name="Normal 5 12" xfId="174"/>
    <cellStyle name="Normal 5 13" xfId="175"/>
    <cellStyle name="Normal 5 14" xfId="176"/>
    <cellStyle name="Normal 5 15" xfId="177"/>
    <cellStyle name="Normal 5 16" xfId="178"/>
    <cellStyle name="Normal 5 17" xfId="179"/>
    <cellStyle name="Normal 5 18" xfId="180"/>
    <cellStyle name="Normal 5 19" xfId="181"/>
    <cellStyle name="Normal 5 2" xfId="182"/>
    <cellStyle name="Normal 5 20" xfId="183"/>
    <cellStyle name="Normal 5 21" xfId="184"/>
    <cellStyle name="Normal 5 22" xfId="185"/>
    <cellStyle name="Normal 5 23" xfId="186"/>
    <cellStyle name="Normal 5 24" xfId="187"/>
    <cellStyle name="Normal 5 3" xfId="188"/>
    <cellStyle name="Normal 5 4" xfId="189"/>
    <cellStyle name="Normal 5 5" xfId="190"/>
    <cellStyle name="Normal 5 6" xfId="191"/>
    <cellStyle name="Normal 5 7" xfId="192"/>
    <cellStyle name="Normal 5 8" xfId="193"/>
    <cellStyle name="Normal 5 9" xfId="194"/>
    <cellStyle name="Normal 6" xfId="195"/>
    <cellStyle name="Normal 7" xfId="196"/>
    <cellStyle name="Normal 8" xfId="197"/>
    <cellStyle name="Normal 9" xfId="198"/>
    <cellStyle name="Normal_AR-00-01" xfId="199"/>
    <cellStyle name="Normal_AR-CPI" xfId="200"/>
    <cellStyle name="Normal_BANK" xfId="201"/>
    <cellStyle name="Normal_HYANALT" xfId="202"/>
    <cellStyle name="Normal_OM-1" xfId="203"/>
    <cellStyle name="Normal_PrCR" xfId="204"/>
    <cellStyle name="Normal_Sheet2" xfId="205"/>
    <cellStyle name="Normal_TXM 2" xfId="206"/>
    <cellStyle name="Normal_ZYKA" xfId="207"/>
    <cellStyle name="Note" xfId="208"/>
    <cellStyle name="Output" xfId="209"/>
    <cellStyle name="Percent" xfId="210"/>
    <cellStyle name="Title" xfId="211"/>
    <cellStyle name="Total" xfId="212"/>
    <cellStyle name="Warning Text" xfId="213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19050</xdr:rowOff>
    </xdr:from>
    <xdr:to>
      <xdr:col>8</xdr:col>
      <xdr:colOff>609600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39175" y="666750"/>
          <a:ext cx="561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24</xdr:row>
      <xdr:rowOff>38100</xdr:rowOff>
    </xdr:from>
    <xdr:to>
      <xdr:col>8</xdr:col>
      <xdr:colOff>619125</xdr:colOff>
      <xdr:row>25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4105275"/>
          <a:ext cx="561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247650</xdr:rowOff>
    </xdr:from>
    <xdr:to>
      <xdr:col>4</xdr:col>
      <xdr:colOff>0</xdr:colOff>
      <xdr:row>6</xdr:row>
      <xdr:rowOff>19050</xdr:rowOff>
    </xdr:to>
    <xdr:sp>
      <xdr:nvSpPr>
        <xdr:cNvPr id="1" name="Line 4"/>
        <xdr:cNvSpPr>
          <a:spLocks/>
        </xdr:cNvSpPr>
      </xdr:nvSpPr>
      <xdr:spPr>
        <a:xfrm>
          <a:off x="1200150" y="10191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1</xdr:col>
      <xdr:colOff>314325</xdr:colOff>
      <xdr:row>4</xdr:row>
      <xdr:rowOff>180975</xdr:rowOff>
    </xdr:from>
    <xdr:to>
      <xdr:col>1</xdr:col>
      <xdr:colOff>314325</xdr:colOff>
      <xdr:row>4</xdr:row>
      <xdr:rowOff>180975</xdr:rowOff>
    </xdr:to>
    <xdr:sp>
      <xdr:nvSpPr>
        <xdr:cNvPr id="2" name="Line 4"/>
        <xdr:cNvSpPr>
          <a:spLocks/>
        </xdr:cNvSpPr>
      </xdr:nvSpPr>
      <xdr:spPr>
        <a:xfrm>
          <a:off x="390525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28575</xdr:rowOff>
    </xdr:from>
    <xdr:to>
      <xdr:col>12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3154025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638175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8763000" y="447675"/>
          <a:ext cx="3514725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94"/>
            <a:ext cx="37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6" y="62"/>
            <a:ext cx="5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609600" cy="523875"/>
    <xdr:sp>
      <xdr:nvSpPr>
        <xdr:cNvPr id="10" name="AutoShape 3"/>
        <xdr:cNvSpPr>
          <a:spLocks noChangeAspect="1"/>
        </xdr:cNvSpPr>
      </xdr:nvSpPr>
      <xdr:spPr>
        <a:xfrm>
          <a:off x="10201275" y="1514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19050</xdr:rowOff>
    </xdr:from>
    <xdr:to>
      <xdr:col>14</xdr:col>
      <xdr:colOff>161925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9039225" y="476250"/>
          <a:ext cx="6753225" cy="609600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6" y="54"/>
            <a:ext cx="5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2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4" y="49"/>
            <a:ext cx="2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685800</xdr:colOff>
      <xdr:row>13</xdr:row>
      <xdr:rowOff>142875</xdr:rowOff>
    </xdr:from>
    <xdr:ext cx="390525" cy="219075"/>
    <xdr:sp>
      <xdr:nvSpPr>
        <xdr:cNvPr id="1" name="Text Box 1"/>
        <xdr:cNvSpPr txBox="1">
          <a:spLocks noChangeArrowheads="1"/>
        </xdr:cNvSpPr>
      </xdr:nvSpPr>
      <xdr:spPr>
        <a:xfrm>
          <a:off x="11106150" y="23907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685800</xdr:colOff>
      <xdr:row>14</xdr:row>
      <xdr:rowOff>0</xdr:rowOff>
    </xdr:from>
    <xdr:ext cx="390525" cy="228600"/>
    <xdr:sp>
      <xdr:nvSpPr>
        <xdr:cNvPr id="2" name="Text Box 2"/>
        <xdr:cNvSpPr txBox="1">
          <a:spLocks noChangeArrowheads="1"/>
        </xdr:cNvSpPr>
      </xdr:nvSpPr>
      <xdr:spPr>
        <a:xfrm>
          <a:off x="11106150" y="243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685800</xdr:colOff>
      <xdr:row>14</xdr:row>
      <xdr:rowOff>0</xdr:rowOff>
    </xdr:from>
    <xdr:ext cx="390525" cy="228600"/>
    <xdr:sp>
      <xdr:nvSpPr>
        <xdr:cNvPr id="3" name="Text Box 3"/>
        <xdr:cNvSpPr txBox="1">
          <a:spLocks noChangeArrowheads="1"/>
        </xdr:cNvSpPr>
      </xdr:nvSpPr>
      <xdr:spPr>
        <a:xfrm>
          <a:off x="11106150" y="243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0</xdr:rowOff>
    </xdr:from>
    <xdr:to>
      <xdr:col>11</xdr:col>
      <xdr:colOff>514350</xdr:colOff>
      <xdr:row>13</xdr:row>
      <xdr:rowOff>123825</xdr:rowOff>
    </xdr:to>
    <xdr:grpSp>
      <xdr:nvGrpSpPr>
        <xdr:cNvPr id="4" name="Group 34"/>
        <xdr:cNvGrpSpPr>
          <a:grpSpLocks noChangeAspect="1"/>
        </xdr:cNvGrpSpPr>
      </xdr:nvGrpSpPr>
      <xdr:grpSpPr>
        <a:xfrm>
          <a:off x="7372350" y="1619250"/>
          <a:ext cx="3562350" cy="752475"/>
          <a:chOff x="621" y="62"/>
          <a:chExt cx="505" cy="112"/>
        </a:xfrm>
        <a:solidFill>
          <a:srgbClr val="FFFFFF"/>
        </a:solidFill>
      </xdr:grpSpPr>
      <xdr:sp>
        <xdr:nvSpPr>
          <xdr:cNvPr id="5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Line 35"/>
          <xdr:cNvSpPr>
            <a:spLocks/>
          </xdr:cNvSpPr>
        </xdr:nvSpPr>
        <xdr:spPr>
          <a:xfrm flipV="1">
            <a:off x="621" y="94"/>
            <a:ext cx="42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7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8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9" name="Rectangle 38"/>
          <xdr:cNvSpPr>
            <a:spLocks/>
          </xdr:cNvSpPr>
        </xdr:nvSpPr>
        <xdr:spPr>
          <a:xfrm>
            <a:off x="689" y="83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0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  <xdr:sp>
        <xdr:nvSpPr>
          <xdr:cNvPr id="11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</xdr:grp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628650</xdr:colOff>
      <xdr:row>13</xdr:row>
      <xdr:rowOff>123825</xdr:rowOff>
    </xdr:to>
    <xdr:grpSp>
      <xdr:nvGrpSpPr>
        <xdr:cNvPr id="12" name="Group 34"/>
        <xdr:cNvGrpSpPr>
          <a:grpSpLocks noChangeAspect="1"/>
        </xdr:cNvGrpSpPr>
      </xdr:nvGrpSpPr>
      <xdr:grpSpPr>
        <a:xfrm>
          <a:off x="8191500" y="1619250"/>
          <a:ext cx="3543300" cy="752475"/>
          <a:chOff x="621" y="62"/>
          <a:chExt cx="505" cy="112"/>
        </a:xfrm>
        <a:solidFill>
          <a:srgbClr val="FFFFFF"/>
        </a:solidFill>
      </xdr:grpSpPr>
      <xdr:sp>
        <xdr:nvSpPr>
          <xdr:cNvPr id="1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4" name="Line 35"/>
          <xdr:cNvSpPr>
            <a:spLocks/>
          </xdr:cNvSpPr>
        </xdr:nvSpPr>
        <xdr:spPr>
          <a:xfrm flipV="1">
            <a:off x="621" y="94"/>
            <a:ext cx="40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6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7" name="Rectangle 38"/>
          <xdr:cNvSpPr>
            <a:spLocks/>
          </xdr:cNvSpPr>
        </xdr:nvSpPr>
        <xdr:spPr>
          <a:xfrm>
            <a:off x="689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19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2015\M2015.04.08\mONTHL-ot-201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s"/>
      <sheetName val="ebs1"/>
      <sheetName val="ebs2"/>
      <sheetName val="culture"/>
      <sheetName val="main"/>
      <sheetName val="pop1"/>
      <sheetName val="pop2"/>
      <sheetName val="pop3"/>
      <sheetName val="pop4"/>
      <sheetName val="pop-sar"/>
      <sheetName val="Gross"/>
      <sheetName val="Gross1"/>
      <sheetName val="major"/>
      <sheetName val="Sheet1"/>
      <sheetName val="XC-1 new"/>
      <sheetName val="cons"/>
      <sheetName val="health"/>
      <sheetName val="health2"/>
      <sheetName val="health3"/>
      <sheetName val="health4"/>
      <sheetName val="health1"/>
      <sheetName val="AX-3 (2)"/>
      <sheetName val="ajliin bair (2)"/>
      <sheetName val="txm"/>
      <sheetName val="Sheet2"/>
      <sheetName val="Sheet3"/>
    </sheetNames>
    <sheetDataSet>
      <sheetData sheetId="10">
        <row r="50">
          <cell r="H50">
            <v>358.9</v>
          </cell>
          <cell r="I50">
            <v>4.7</v>
          </cell>
          <cell r="K50">
            <v>6.4</v>
          </cell>
          <cell r="M50">
            <v>9.6</v>
          </cell>
          <cell r="O50">
            <v>0.6</v>
          </cell>
          <cell r="Q50">
            <v>59.6</v>
          </cell>
          <cell r="W50">
            <v>16</v>
          </cell>
          <cell r="X50">
            <v>27.4</v>
          </cell>
          <cell r="Y50">
            <v>4.2</v>
          </cell>
          <cell r="Z50">
            <v>0.3</v>
          </cell>
        </row>
        <row r="51">
          <cell r="F51">
            <v>7</v>
          </cell>
          <cell r="H51">
            <v>774.1</v>
          </cell>
          <cell r="I51">
            <v>15.6</v>
          </cell>
          <cell r="K51">
            <v>10.3</v>
          </cell>
          <cell r="M51">
            <v>15.6</v>
          </cell>
          <cell r="Q51">
            <v>138.9</v>
          </cell>
          <cell r="W51">
            <v>29.3</v>
          </cell>
          <cell r="X51">
            <v>41</v>
          </cell>
          <cell r="Y51">
            <v>10.2</v>
          </cell>
          <cell r="Z51">
            <v>1.1</v>
          </cell>
        </row>
        <row r="52">
          <cell r="F52">
            <v>15.5</v>
          </cell>
          <cell r="H52">
            <v>1189.3</v>
          </cell>
          <cell r="I52">
            <v>24.9</v>
          </cell>
          <cell r="K52">
            <v>20.1</v>
          </cell>
          <cell r="M52">
            <v>25.3</v>
          </cell>
          <cell r="O52">
            <v>3.1</v>
          </cell>
          <cell r="Q52">
            <v>215.9</v>
          </cell>
          <cell r="W52">
            <v>49.5</v>
          </cell>
          <cell r="X52">
            <v>52.8</v>
          </cell>
          <cell r="Y52">
            <v>11.7</v>
          </cell>
          <cell r="Z52">
            <v>1.5</v>
          </cell>
        </row>
        <row r="99">
          <cell r="H99">
            <v>358.9</v>
          </cell>
          <cell r="I99">
            <v>4.7</v>
          </cell>
          <cell r="K99">
            <v>6.4</v>
          </cell>
          <cell r="M99">
            <v>9.6</v>
          </cell>
          <cell r="O99">
            <v>0.6</v>
          </cell>
          <cell r="Q99">
            <v>59.6</v>
          </cell>
          <cell r="W99">
            <v>16</v>
          </cell>
          <cell r="X99">
            <v>27.4</v>
          </cell>
          <cell r="Y99">
            <v>4.2</v>
          </cell>
          <cell r="Z99">
            <v>0.3</v>
          </cell>
        </row>
        <row r="100">
          <cell r="F100">
            <v>7</v>
          </cell>
          <cell r="H100">
            <v>774.1</v>
          </cell>
          <cell r="I100">
            <v>15.6</v>
          </cell>
          <cell r="K100">
            <v>10.3</v>
          </cell>
          <cell r="M100">
            <v>15.6</v>
          </cell>
          <cell r="Q100">
            <v>138.9</v>
          </cell>
          <cell r="W100">
            <v>29.3</v>
          </cell>
          <cell r="X100">
            <v>41</v>
          </cell>
          <cell r="Y100">
            <v>10.2</v>
          </cell>
          <cell r="Z100">
            <v>1.1</v>
          </cell>
        </row>
        <row r="101">
          <cell r="F101">
            <v>15.5</v>
          </cell>
          <cell r="H101">
            <v>1189.3</v>
          </cell>
          <cell r="I101">
            <v>24.9</v>
          </cell>
          <cell r="K101">
            <v>20.1</v>
          </cell>
          <cell r="M101">
            <v>25.3</v>
          </cell>
          <cell r="O101">
            <v>3.1</v>
          </cell>
          <cell r="Q101">
            <v>215.9</v>
          </cell>
          <cell r="W101">
            <v>49.5</v>
          </cell>
          <cell r="X101">
            <v>52.8</v>
          </cell>
          <cell r="Y101">
            <v>11.7</v>
          </cell>
          <cell r="Z101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oleObject" Target="../embeddings/oleObject_17_1.bin" /><Relationship Id="rId3" Type="http://schemas.openxmlformats.org/officeDocument/2006/relationships/oleObject" Target="../embeddings/oleObject_17_2.bin" /><Relationship Id="rId4" Type="http://schemas.openxmlformats.org/officeDocument/2006/relationships/oleObject" Target="../embeddings/oleObject_17_3.bin" /><Relationship Id="rId5" Type="http://schemas.openxmlformats.org/officeDocument/2006/relationships/oleObject" Target="../embeddings/oleObject_17_4.bin" /><Relationship Id="rId6" Type="http://schemas.openxmlformats.org/officeDocument/2006/relationships/oleObject" Target="../embeddings/oleObject_17_5.bin" /><Relationship Id="rId7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67"/>
  <sheetViews>
    <sheetView workbookViewId="0" topLeftCell="A1">
      <selection activeCell="C31" sqref="C31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125" style="49" customWidth="1"/>
    <col min="5" max="5" width="6.375" style="49" customWidth="1"/>
    <col min="6" max="6" width="7.25390625" style="49" customWidth="1"/>
    <col min="7" max="7" width="7.00390625" style="49" customWidth="1"/>
    <col min="8" max="8" width="7.125" style="49" customWidth="1"/>
    <col min="9" max="9" width="6.375" style="49" customWidth="1"/>
    <col min="10" max="12" width="7.375" style="49" customWidth="1"/>
    <col min="13" max="13" width="6.875" style="49" customWidth="1"/>
    <col min="14" max="16384" width="9.125" style="49" customWidth="1"/>
  </cols>
  <sheetData>
    <row r="7" spans="1:15" ht="12.75">
      <c r="A7"/>
      <c r="B7"/>
      <c r="C7" s="148" t="s">
        <v>364</v>
      </c>
      <c r="D7" s="140"/>
      <c r="E7" s="140"/>
      <c r="F7" s="140"/>
      <c r="G7" s="140"/>
      <c r="H7" s="140"/>
      <c r="I7"/>
      <c r="J7"/>
      <c r="K7"/>
      <c r="L7"/>
      <c r="M7"/>
      <c r="N7"/>
      <c r="O7"/>
    </row>
    <row r="8" spans="1:15" ht="12.75">
      <c r="A8"/>
      <c r="B8"/>
      <c r="C8" s="136" t="s">
        <v>32</v>
      </c>
      <c r="D8" s="140"/>
      <c r="E8" s="140"/>
      <c r="F8" s="140"/>
      <c r="G8" s="140"/>
      <c r="H8" s="140"/>
      <c r="I8"/>
      <c r="J8"/>
      <c r="K8"/>
      <c r="L8"/>
      <c r="M8"/>
      <c r="N8"/>
      <c r="O8"/>
    </row>
    <row r="9" ht="7.5" customHeight="1"/>
    <row r="10" spans="1:15" ht="12.75">
      <c r="A10" s="52"/>
      <c r="B10" s="214"/>
      <c r="C10" s="171"/>
      <c r="D10" s="230">
        <v>2006</v>
      </c>
      <c r="E10" s="229">
        <v>2007</v>
      </c>
      <c r="F10" s="229">
        <v>2008</v>
      </c>
      <c r="G10" s="229">
        <v>2009</v>
      </c>
      <c r="H10" s="229">
        <v>2010</v>
      </c>
      <c r="I10" s="229">
        <v>2011</v>
      </c>
      <c r="J10" s="229">
        <v>2012</v>
      </c>
      <c r="K10" s="229">
        <v>2013</v>
      </c>
      <c r="L10" s="229">
        <v>2014</v>
      </c>
      <c r="M10" s="229" t="s">
        <v>884</v>
      </c>
      <c r="N10"/>
      <c r="O10"/>
    </row>
    <row r="11" spans="1:15" ht="18" customHeight="1" hidden="1">
      <c r="A11"/>
      <c r="B11" s="49" t="s">
        <v>210</v>
      </c>
      <c r="C11" s="83" t="s">
        <v>513</v>
      </c>
      <c r="D11" s="76">
        <v>90.5</v>
      </c>
      <c r="E11" s="76">
        <v>88.7</v>
      </c>
      <c r="F11" s="76">
        <v>89.3</v>
      </c>
      <c r="G11" s="76">
        <v>89.3</v>
      </c>
      <c r="H11" s="76">
        <v>91</v>
      </c>
      <c r="I11" s="76">
        <v>91.4</v>
      </c>
      <c r="J11" s="76">
        <v>91.9</v>
      </c>
      <c r="K11" s="76"/>
      <c r="L11" s="76">
        <v>92.5</v>
      </c>
      <c r="M11" s="76">
        <v>92.5</v>
      </c>
      <c r="N11"/>
      <c r="O11"/>
    </row>
    <row r="12" spans="1:15" ht="18.75" customHeight="1">
      <c r="A12"/>
      <c r="B12" s="49" t="s">
        <v>512</v>
      </c>
      <c r="C12" s="51" t="s">
        <v>514</v>
      </c>
      <c r="D12" s="76">
        <v>1.6</v>
      </c>
      <c r="E12" s="76">
        <v>1.5</v>
      </c>
      <c r="F12" s="76">
        <v>1.8</v>
      </c>
      <c r="G12" s="76">
        <v>1.8</v>
      </c>
      <c r="H12" s="76">
        <v>2.173</v>
      </c>
      <c r="I12" s="76">
        <v>1.993</v>
      </c>
      <c r="J12" s="76">
        <v>1.8</v>
      </c>
      <c r="K12" s="76">
        <v>1.5</v>
      </c>
      <c r="L12" s="76">
        <v>1.2</v>
      </c>
      <c r="M12" s="76">
        <v>0.6</v>
      </c>
      <c r="N12"/>
      <c r="O12"/>
    </row>
    <row r="13" spans="1:15" ht="14.25" customHeight="1">
      <c r="A13"/>
      <c r="B13" s="49" t="s">
        <v>607</v>
      </c>
      <c r="C13" s="51" t="s">
        <v>122</v>
      </c>
      <c r="D13" s="76">
        <v>791.4</v>
      </c>
      <c r="E13" s="76">
        <v>1372.5</v>
      </c>
      <c r="F13" s="76">
        <v>2808.1</v>
      </c>
      <c r="G13" s="76">
        <v>2901.2</v>
      </c>
      <c r="H13" s="76">
        <v>2972.4</v>
      </c>
      <c r="I13" s="76">
        <v>3953.9</v>
      </c>
      <c r="J13" s="76">
        <v>5195.3</v>
      </c>
      <c r="K13" s="76">
        <v>5925.2</v>
      </c>
      <c r="L13" s="76">
        <v>5337.5</v>
      </c>
      <c r="M13" s="76">
        <v>1367.4</v>
      </c>
      <c r="N13" s="76"/>
      <c r="O13" s="76"/>
    </row>
    <row r="14" spans="1:15" ht="12.75" customHeight="1">
      <c r="A14"/>
      <c r="B14" s="49" t="s">
        <v>745</v>
      </c>
      <c r="C14" s="51" t="s">
        <v>63</v>
      </c>
      <c r="D14" s="76">
        <v>1694.3</v>
      </c>
      <c r="E14" s="76">
        <v>3205.8</v>
      </c>
      <c r="F14" s="76">
        <v>4627.2</v>
      </c>
      <c r="G14" s="76">
        <v>3800</v>
      </c>
      <c r="H14" s="76">
        <v>5199.8</v>
      </c>
      <c r="I14" s="76">
        <v>6600.4</v>
      </c>
      <c r="J14" s="76">
        <v>9103.7</v>
      </c>
      <c r="K14" s="76">
        <v>55045.2</v>
      </c>
      <c r="L14" s="76">
        <v>54872.6</v>
      </c>
      <c r="M14" s="76">
        <v>13161.7</v>
      </c>
      <c r="O14"/>
    </row>
    <row r="15" spans="1:15" ht="14.25" customHeight="1" hidden="1">
      <c r="A15"/>
      <c r="B15" s="49" t="s">
        <v>269</v>
      </c>
      <c r="C15" s="51" t="s">
        <v>279</v>
      </c>
      <c r="D15" s="76">
        <v>2530.508</v>
      </c>
      <c r="E15" s="76">
        <v>2912.5</v>
      </c>
      <c r="F15" s="76">
        <v>3379.2</v>
      </c>
      <c r="G15" s="76">
        <v>3619.1</v>
      </c>
      <c r="H15" s="76">
        <v>2679.2</v>
      </c>
      <c r="I15" s="76">
        <v>2984.3</v>
      </c>
      <c r="J15" s="76">
        <f>J16+J17+J18+J19+J20</f>
        <v>3403.3</v>
      </c>
      <c r="K15" s="76">
        <v>3772.3</v>
      </c>
      <c r="L15" s="76">
        <v>3772.3</v>
      </c>
      <c r="M15" s="76">
        <v>3772.3</v>
      </c>
      <c r="N15"/>
      <c r="O15"/>
    </row>
    <row r="16" spans="1:15" ht="12.75" customHeight="1" hidden="1">
      <c r="A16"/>
      <c r="B16" s="49" t="s">
        <v>270</v>
      </c>
      <c r="C16" s="51" t="s">
        <v>280</v>
      </c>
      <c r="D16" s="49">
        <v>0.8</v>
      </c>
      <c r="E16" s="49">
        <v>0.8</v>
      </c>
      <c r="F16" s="49">
        <v>0.8</v>
      </c>
      <c r="G16" s="49">
        <v>0.8</v>
      </c>
      <c r="H16" s="49">
        <v>0.9</v>
      </c>
      <c r="I16" s="49">
        <v>0.9</v>
      </c>
      <c r="J16" s="49">
        <v>1.1</v>
      </c>
      <c r="K16" s="49">
        <v>1.1</v>
      </c>
      <c r="L16" s="49">
        <v>1.1</v>
      </c>
      <c r="M16" s="49">
        <v>1.1</v>
      </c>
      <c r="N16"/>
      <c r="O16"/>
    </row>
    <row r="17" spans="1:15" ht="12.75" customHeight="1" hidden="1">
      <c r="A17"/>
      <c r="B17" s="49" t="s">
        <v>271</v>
      </c>
      <c r="C17" s="51" t="s">
        <v>281</v>
      </c>
      <c r="D17" s="49">
        <v>205.198</v>
      </c>
      <c r="E17" s="76">
        <v>219.7</v>
      </c>
      <c r="F17" s="76">
        <v>236.2</v>
      </c>
      <c r="G17" s="76">
        <v>251.2</v>
      </c>
      <c r="H17" s="76">
        <v>196.1</v>
      </c>
      <c r="I17" s="76">
        <v>218.7</v>
      </c>
      <c r="J17" s="76">
        <v>238.6</v>
      </c>
      <c r="K17" s="76">
        <v>268.2</v>
      </c>
      <c r="L17" s="76">
        <v>268.2</v>
      </c>
      <c r="M17" s="76">
        <v>268.2</v>
      </c>
      <c r="N17"/>
      <c r="O17"/>
    </row>
    <row r="18" spans="1:15" ht="12.75" customHeight="1" hidden="1">
      <c r="A18"/>
      <c r="B18" s="49" t="s">
        <v>272</v>
      </c>
      <c r="C18" s="51" t="s">
        <v>282</v>
      </c>
      <c r="D18" s="49">
        <v>281.346</v>
      </c>
      <c r="E18" s="76">
        <v>316.3</v>
      </c>
      <c r="F18" s="76">
        <v>352.8</v>
      </c>
      <c r="G18" s="76">
        <v>385.9</v>
      </c>
      <c r="H18" s="76">
        <v>301.9</v>
      </c>
      <c r="I18" s="76">
        <v>335.9</v>
      </c>
      <c r="J18" s="76">
        <v>371.1</v>
      </c>
      <c r="K18" s="76">
        <v>427.1</v>
      </c>
      <c r="L18" s="76">
        <v>427.1</v>
      </c>
      <c r="M18" s="76">
        <v>427.1</v>
      </c>
      <c r="N18"/>
      <c r="O18"/>
    </row>
    <row r="19" spans="1:15" ht="12.75" customHeight="1" hidden="1">
      <c r="A19"/>
      <c r="B19" s="49" t="s">
        <v>273</v>
      </c>
      <c r="C19" s="51" t="s">
        <v>536</v>
      </c>
      <c r="D19" s="49">
        <v>1162.417</v>
      </c>
      <c r="E19" s="76">
        <v>1358.1</v>
      </c>
      <c r="F19" s="76">
        <v>1614.4</v>
      </c>
      <c r="G19" s="76">
        <v>1786.1</v>
      </c>
      <c r="H19" s="76">
        <v>1327.5</v>
      </c>
      <c r="I19" s="76">
        <v>1464.6</v>
      </c>
      <c r="J19" s="76">
        <v>1746.8</v>
      </c>
      <c r="K19" s="76">
        <v>1944.1</v>
      </c>
      <c r="L19" s="76">
        <v>1944.1</v>
      </c>
      <c r="M19" s="76">
        <v>1944.1</v>
      </c>
      <c r="N19"/>
      <c r="O19"/>
    </row>
    <row r="20" spans="2:13" ht="12.75" customHeight="1" hidden="1">
      <c r="B20" s="49" t="s">
        <v>278</v>
      </c>
      <c r="C20" s="51" t="s">
        <v>537</v>
      </c>
      <c r="D20" s="49">
        <v>880.747</v>
      </c>
      <c r="E20" s="76">
        <v>1017.6</v>
      </c>
      <c r="F20" s="76">
        <v>1175</v>
      </c>
      <c r="G20" s="76">
        <v>1195.1</v>
      </c>
      <c r="H20" s="76">
        <v>852.8</v>
      </c>
      <c r="I20" s="76">
        <v>964.2</v>
      </c>
      <c r="J20" s="76">
        <v>1045.7</v>
      </c>
      <c r="K20" s="76">
        <v>1131.8</v>
      </c>
      <c r="L20" s="76">
        <v>1131.8</v>
      </c>
      <c r="M20" s="76">
        <v>1131.8</v>
      </c>
    </row>
    <row r="21" spans="2:13" ht="16.5" customHeight="1">
      <c r="B21" s="49" t="s">
        <v>109</v>
      </c>
      <c r="C21" s="51" t="s">
        <v>110</v>
      </c>
      <c r="D21" s="76">
        <v>21.4</v>
      </c>
      <c r="E21" s="76">
        <v>17.3</v>
      </c>
      <c r="F21" s="76">
        <v>41.6</v>
      </c>
      <c r="G21" s="76">
        <v>56.7</v>
      </c>
      <c r="H21" s="76">
        <v>1084.2</v>
      </c>
      <c r="I21" s="76">
        <v>88.3</v>
      </c>
      <c r="J21" s="76">
        <v>59.7</v>
      </c>
      <c r="K21" s="76">
        <v>196.2</v>
      </c>
      <c r="L21" s="76">
        <v>89.8</v>
      </c>
      <c r="M21" s="76">
        <v>11.2</v>
      </c>
    </row>
    <row r="22" spans="2:13" ht="10.5" customHeight="1" hidden="1">
      <c r="B22" s="49" t="s">
        <v>44</v>
      </c>
      <c r="C22" s="51" t="s">
        <v>14</v>
      </c>
      <c r="D22" s="76">
        <v>773.2</v>
      </c>
      <c r="E22" s="76">
        <v>907</v>
      </c>
      <c r="F22" s="76">
        <v>1007.9</v>
      </c>
      <c r="G22" s="76">
        <v>1142.1</v>
      </c>
      <c r="H22" s="76">
        <v>583.6</v>
      </c>
      <c r="I22" s="76">
        <v>934.8</v>
      </c>
      <c r="J22" s="76">
        <v>1105.3</v>
      </c>
      <c r="K22" s="76">
        <v>1270.2</v>
      </c>
      <c r="L22" s="76">
        <v>1357</v>
      </c>
      <c r="M22" s="76">
        <v>1357</v>
      </c>
    </row>
    <row r="23" spans="2:13" ht="10.5" hidden="1">
      <c r="B23" s="49" t="s">
        <v>538</v>
      </c>
      <c r="C23" s="51" t="s">
        <v>128</v>
      </c>
      <c r="D23" s="76">
        <v>520</v>
      </c>
      <c r="E23" s="76">
        <v>728</v>
      </c>
      <c r="F23" s="76">
        <v>1280</v>
      </c>
      <c r="G23" s="76">
        <v>4000</v>
      </c>
      <c r="H23" s="76">
        <v>3515</v>
      </c>
      <c r="I23" s="76">
        <v>3050</v>
      </c>
      <c r="J23" s="76">
        <v>3780</v>
      </c>
      <c r="K23" s="76">
        <v>2097</v>
      </c>
      <c r="L23" s="76">
        <v>2666</v>
      </c>
      <c r="M23" s="76">
        <v>2666</v>
      </c>
    </row>
    <row r="24" spans="2:13" ht="10.5" hidden="1">
      <c r="B24" s="49" t="s">
        <v>539</v>
      </c>
      <c r="C24" s="51" t="s">
        <v>129</v>
      </c>
      <c r="D24" s="76">
        <v>536.9</v>
      </c>
      <c r="E24" s="76">
        <v>434.4</v>
      </c>
      <c r="F24" s="76">
        <v>613.4</v>
      </c>
      <c r="G24" s="76">
        <v>600.5</v>
      </c>
      <c r="H24" s="76">
        <v>363.4</v>
      </c>
      <c r="I24" s="76">
        <v>438.2</v>
      </c>
      <c r="J24" s="76">
        <v>383.5</v>
      </c>
      <c r="K24" s="76">
        <v>486.6</v>
      </c>
      <c r="L24" s="76">
        <v>514.9</v>
      </c>
      <c r="M24" s="76">
        <v>514.9</v>
      </c>
    </row>
    <row r="25" spans="2:13" ht="10.5" hidden="1">
      <c r="B25" s="49" t="s">
        <v>720</v>
      </c>
      <c r="C25" s="51" t="s">
        <v>130</v>
      </c>
      <c r="D25" s="76">
        <v>72.4</v>
      </c>
      <c r="E25" s="76">
        <v>187.8</v>
      </c>
      <c r="F25" s="76">
        <v>152</v>
      </c>
      <c r="G25" s="76">
        <v>170</v>
      </c>
      <c r="H25" s="76">
        <v>128.8</v>
      </c>
      <c r="I25" s="76">
        <v>138.8</v>
      </c>
      <c r="J25" s="76">
        <v>135.2</v>
      </c>
      <c r="K25" s="76">
        <v>160.5</v>
      </c>
      <c r="L25" s="76">
        <v>178.2</v>
      </c>
      <c r="M25" s="76">
        <v>178.2</v>
      </c>
    </row>
    <row r="26" spans="2:13" ht="10.5" hidden="1">
      <c r="B26" s="49" t="s">
        <v>125</v>
      </c>
      <c r="C26" s="51" t="s">
        <v>131</v>
      </c>
      <c r="D26" s="76">
        <v>648</v>
      </c>
      <c r="E26" s="76">
        <v>190</v>
      </c>
      <c r="F26" s="76">
        <v>1833</v>
      </c>
      <c r="G26" s="76">
        <v>2395</v>
      </c>
      <c r="H26" s="76">
        <v>2753</v>
      </c>
      <c r="I26" s="76">
        <v>3619</v>
      </c>
      <c r="J26" s="250">
        <v>3550</v>
      </c>
      <c r="K26" s="250">
        <v>1967</v>
      </c>
      <c r="L26" s="250">
        <v>3290</v>
      </c>
      <c r="M26" s="250">
        <v>3290</v>
      </c>
    </row>
    <row r="27" spans="2:13" ht="10.5" hidden="1">
      <c r="B27" s="49" t="s">
        <v>126</v>
      </c>
      <c r="C27" s="51" t="s">
        <v>132</v>
      </c>
      <c r="D27" s="76">
        <v>3348.4</v>
      </c>
      <c r="E27" s="76">
        <v>2926.5</v>
      </c>
      <c r="F27" s="76">
        <v>4520</v>
      </c>
      <c r="G27" s="76">
        <v>3283.9</v>
      </c>
      <c r="H27" s="76">
        <v>4015.1</v>
      </c>
      <c r="I27" s="76">
        <v>4020.2</v>
      </c>
      <c r="J27" s="76">
        <v>3508.3</v>
      </c>
      <c r="K27" s="76">
        <v>3784.5</v>
      </c>
      <c r="L27" s="76">
        <v>3947</v>
      </c>
      <c r="M27" s="76">
        <v>3947</v>
      </c>
    </row>
    <row r="28" spans="2:13" ht="10.5" hidden="1">
      <c r="B28" s="49" t="s">
        <v>127</v>
      </c>
      <c r="C28" s="51" t="s">
        <v>375</v>
      </c>
      <c r="D28" s="76">
        <v>478.9</v>
      </c>
      <c r="E28" s="76">
        <v>1255.4</v>
      </c>
      <c r="F28" s="76">
        <v>1120</v>
      </c>
      <c r="G28" s="76">
        <v>1103.8</v>
      </c>
      <c r="H28" s="76">
        <v>1247.5</v>
      </c>
      <c r="I28" s="76">
        <v>1245.5</v>
      </c>
      <c r="J28" s="76">
        <v>1346.9</v>
      </c>
      <c r="K28" s="76">
        <v>1406.3</v>
      </c>
      <c r="L28" s="76">
        <v>1341.8</v>
      </c>
      <c r="M28" s="76">
        <v>1341.8</v>
      </c>
    </row>
    <row r="29" spans="2:13" ht="10.5" hidden="1">
      <c r="B29" s="49" t="s">
        <v>681</v>
      </c>
      <c r="C29" s="51"/>
      <c r="D29" s="76">
        <v>69.9</v>
      </c>
      <c r="E29" s="76">
        <v>55</v>
      </c>
      <c r="F29" s="76">
        <v>80.9</v>
      </c>
      <c r="G29" s="76">
        <v>53.5</v>
      </c>
      <c r="H29" s="76">
        <v>84.7</v>
      </c>
      <c r="I29" s="76">
        <v>85.1</v>
      </c>
      <c r="J29" s="76">
        <v>82.5</v>
      </c>
      <c r="K29" s="76">
        <v>75.4</v>
      </c>
      <c r="L29" s="76">
        <v>81.3</v>
      </c>
      <c r="M29" s="76">
        <v>81.3</v>
      </c>
    </row>
    <row r="30" spans="2:13" ht="21">
      <c r="B30" s="215" t="s">
        <v>89</v>
      </c>
      <c r="C30" s="216" t="s">
        <v>90</v>
      </c>
      <c r="D30" s="76">
        <v>948.2</v>
      </c>
      <c r="E30" s="76">
        <v>1717.1</v>
      </c>
      <c r="F30" s="76">
        <v>3319.4</v>
      </c>
      <c r="G30" s="76">
        <v>4027.0000000000005</v>
      </c>
      <c r="H30" s="76">
        <v>4255.1</v>
      </c>
      <c r="I30" s="76">
        <v>4610.6</v>
      </c>
      <c r="J30" s="76">
        <v>5111.6</v>
      </c>
      <c r="K30" s="76">
        <v>5054.3</v>
      </c>
      <c r="L30" s="76">
        <v>4564.4</v>
      </c>
      <c r="M30" s="76">
        <v>1609.6</v>
      </c>
    </row>
    <row r="31" spans="2:13" ht="21">
      <c r="B31" s="217" t="s">
        <v>91</v>
      </c>
      <c r="C31" s="216" t="s">
        <v>112</v>
      </c>
      <c r="D31" s="76">
        <v>337.2</v>
      </c>
      <c r="E31" s="76">
        <v>1557.1</v>
      </c>
      <c r="F31" s="76">
        <v>2019.4</v>
      </c>
      <c r="G31" s="76">
        <v>2400.666580511111</v>
      </c>
      <c r="H31" s="76">
        <v>2476.3</v>
      </c>
      <c r="I31" s="76">
        <v>1675.7</v>
      </c>
      <c r="J31" s="76">
        <v>1643.4</v>
      </c>
      <c r="K31" s="76">
        <v>1615.5</v>
      </c>
      <c r="L31" s="76">
        <v>1467.8</v>
      </c>
      <c r="M31" s="76">
        <v>604.7</v>
      </c>
    </row>
    <row r="32" spans="2:13" ht="21" hidden="1">
      <c r="B32" s="217" t="s">
        <v>77</v>
      </c>
      <c r="C32" s="216" t="s">
        <v>78</v>
      </c>
      <c r="D32" s="76">
        <v>1013.1</v>
      </c>
      <c r="E32" s="76">
        <v>13330.3</v>
      </c>
      <c r="F32" s="76">
        <v>5134.4</v>
      </c>
      <c r="G32" s="76">
        <v>3620.7</v>
      </c>
      <c r="H32" s="76">
        <v>4691.4</v>
      </c>
      <c r="I32" s="76">
        <v>10058.7</v>
      </c>
      <c r="J32" s="76">
        <v>10064.8</v>
      </c>
      <c r="K32" s="76">
        <v>24552.1</v>
      </c>
      <c r="L32" s="76">
        <v>31785.2</v>
      </c>
      <c r="M32" s="76">
        <v>31785.2</v>
      </c>
    </row>
    <row r="33" spans="2:13" ht="10.5" hidden="1">
      <c r="B33" s="49" t="s">
        <v>229</v>
      </c>
      <c r="C33" s="51" t="s">
        <v>545</v>
      </c>
      <c r="D33" s="49">
        <v>132.5</v>
      </c>
      <c r="E33" s="49">
        <v>182.9</v>
      </c>
      <c r="F33" s="49">
        <v>361.1</v>
      </c>
      <c r="G33" s="76">
        <v>248</v>
      </c>
      <c r="H33" s="76">
        <v>247.8</v>
      </c>
      <c r="I33" s="76">
        <v>388.6</v>
      </c>
      <c r="J33" s="76">
        <v>583.4</v>
      </c>
      <c r="K33" s="76">
        <v>862.5</v>
      </c>
      <c r="L33" s="76">
        <v>716.6</v>
      </c>
      <c r="M33" s="76">
        <v>716.6</v>
      </c>
    </row>
    <row r="34" spans="2:13" ht="10.5" hidden="1">
      <c r="B34" s="49" t="s">
        <v>544</v>
      </c>
      <c r="C34" s="51" t="s">
        <v>546</v>
      </c>
      <c r="D34" s="76">
        <v>499.3</v>
      </c>
      <c r="E34" s="76">
        <v>504.9</v>
      </c>
      <c r="F34" s="76">
        <v>323.6</v>
      </c>
      <c r="G34" s="76">
        <v>219.9</v>
      </c>
      <c r="H34" s="76">
        <v>216.8</v>
      </c>
      <c r="I34" s="76">
        <v>236.1</v>
      </c>
      <c r="J34" s="76">
        <v>273.8</v>
      </c>
      <c r="K34" s="76">
        <v>280.8</v>
      </c>
      <c r="L34" s="76">
        <v>302.5</v>
      </c>
      <c r="M34" s="76">
        <v>302.5</v>
      </c>
    </row>
    <row r="35" spans="2:13" ht="24" customHeight="1">
      <c r="B35" s="218" t="s">
        <v>301</v>
      </c>
      <c r="C35" s="219" t="s">
        <v>302</v>
      </c>
      <c r="D35" s="49">
        <v>1165</v>
      </c>
      <c r="E35" s="76">
        <v>1170</v>
      </c>
      <c r="F35" s="76">
        <v>1267</v>
      </c>
      <c r="G35" s="76">
        <v>1440.2</v>
      </c>
      <c r="H35" s="76">
        <v>1257.12</v>
      </c>
      <c r="I35" s="76">
        <v>1396.4</v>
      </c>
      <c r="J35" s="76">
        <v>1392</v>
      </c>
      <c r="K35" s="76">
        <v>1659.3</v>
      </c>
      <c r="L35" s="76">
        <v>1875.7</v>
      </c>
      <c r="M35" s="76">
        <v>1986</v>
      </c>
    </row>
    <row r="36" spans="2:13" ht="13.5" customHeight="1">
      <c r="B36" s="218" t="s">
        <v>696</v>
      </c>
      <c r="C36" s="219" t="s">
        <v>695</v>
      </c>
      <c r="D36" s="204">
        <v>1556</v>
      </c>
      <c r="E36" s="204">
        <v>1742</v>
      </c>
      <c r="F36" s="204">
        <v>1989</v>
      </c>
      <c r="G36" s="204">
        <v>2049</v>
      </c>
      <c r="H36" s="223">
        <v>1950</v>
      </c>
      <c r="I36" s="93">
        <v>2013</v>
      </c>
      <c r="J36" s="93">
        <v>1985</v>
      </c>
      <c r="K36" s="93">
        <v>2115</v>
      </c>
      <c r="L36" s="93">
        <v>2009</v>
      </c>
      <c r="M36" s="93">
        <v>529</v>
      </c>
    </row>
    <row r="37" spans="2:14" ht="13.5" customHeight="1">
      <c r="B37" s="96" t="s">
        <v>303</v>
      </c>
      <c r="C37" s="189" t="s">
        <v>304</v>
      </c>
      <c r="D37" s="122">
        <v>618</v>
      </c>
      <c r="E37" s="122">
        <v>939</v>
      </c>
      <c r="F37" s="122">
        <v>825</v>
      </c>
      <c r="G37" s="122">
        <v>564</v>
      </c>
      <c r="H37" s="122">
        <v>627</v>
      </c>
      <c r="I37" s="122">
        <v>1076</v>
      </c>
      <c r="J37" s="122">
        <v>760</v>
      </c>
      <c r="K37" s="122">
        <v>748</v>
      </c>
      <c r="L37" s="122">
        <v>489</v>
      </c>
      <c r="M37" s="122">
        <v>124</v>
      </c>
      <c r="N37"/>
    </row>
    <row r="38" spans="2:14" ht="13.5" customHeight="1">
      <c r="B38" s="50" t="s">
        <v>305</v>
      </c>
      <c r="C38" s="188" t="s">
        <v>306</v>
      </c>
      <c r="D38" s="50">
        <v>398</v>
      </c>
      <c r="E38" s="50">
        <v>486</v>
      </c>
      <c r="F38" s="50">
        <v>526</v>
      </c>
      <c r="G38" s="50">
        <v>431</v>
      </c>
      <c r="H38" s="50">
        <v>458</v>
      </c>
      <c r="I38" s="50">
        <v>385</v>
      </c>
      <c r="J38" s="50">
        <v>418</v>
      </c>
      <c r="K38" s="50">
        <v>437</v>
      </c>
      <c r="L38" s="50">
        <v>433</v>
      </c>
      <c r="M38" s="50">
        <v>148</v>
      </c>
      <c r="N38"/>
    </row>
    <row r="39" spans="2:14" ht="8.25" customHeight="1">
      <c r="B39" s="97"/>
      <c r="C39" s="97"/>
      <c r="D39" s="97"/>
      <c r="E39" s="97"/>
      <c r="F39" s="97"/>
      <c r="G39" s="97"/>
      <c r="H39" s="97"/>
      <c r="I39" s="97"/>
      <c r="J39" s="97"/>
      <c r="K39"/>
      <c r="L39"/>
      <c r="M39"/>
      <c r="N39"/>
    </row>
    <row r="40" spans="2:14" ht="12.75">
      <c r="B40" s="140" t="s">
        <v>79</v>
      </c>
      <c r="C40" s="140"/>
      <c r="D40" s="97"/>
      <c r="E40" s="97"/>
      <c r="F40" s="97"/>
      <c r="G40" s="97"/>
      <c r="H40" s="97"/>
      <c r="I40" s="97"/>
      <c r="J40" s="97"/>
      <c r="K40"/>
      <c r="L40"/>
      <c r="M40"/>
      <c r="N40"/>
    </row>
    <row r="41" spans="2:14" ht="12.75">
      <c r="B41" s="140" t="s">
        <v>58</v>
      </c>
      <c r="C41" s="140"/>
      <c r="D41"/>
      <c r="E41"/>
      <c r="F41"/>
      <c r="G41"/>
      <c r="H41"/>
      <c r="I41"/>
      <c r="J41"/>
      <c r="K41"/>
      <c r="L41"/>
      <c r="M41"/>
      <c r="N41"/>
    </row>
    <row r="42" spans="2:14" s="52" customFormat="1" ht="10.5">
      <c r="B42" s="140"/>
      <c r="C42" s="140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2:14" s="52" customFormat="1" ht="10.5">
      <c r="B43" s="140" t="s">
        <v>80</v>
      </c>
      <c r="C43" s="140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2:14" s="52" customFormat="1" ht="10.5">
      <c r="B44" s="140" t="s">
        <v>81</v>
      </c>
      <c r="C44" s="140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2:3" ht="10.5">
      <c r="B45" s="140"/>
      <c r="C45" s="140"/>
    </row>
    <row r="46" spans="2:14" ht="12" customHeight="1">
      <c r="B46"/>
      <c r="C46" s="251" t="s">
        <v>896</v>
      </c>
      <c r="D46"/>
      <c r="E46"/>
      <c r="F46"/>
      <c r="G46"/>
      <c r="H46"/>
      <c r="I46"/>
      <c r="J46"/>
      <c r="K46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ht="12.75">
      <c r="B48"/>
      <c r="C48"/>
      <c r="D48" s="140"/>
      <c r="E48" s="140"/>
      <c r="F48" s="140"/>
      <c r="G48" s="140"/>
      <c r="H48" s="140"/>
      <c r="I48" s="140"/>
      <c r="J48" s="140"/>
      <c r="K48"/>
      <c r="L48"/>
      <c r="M48"/>
      <c r="N48"/>
    </row>
    <row r="49" spans="2:14" ht="12" customHeight="1">
      <c r="B49"/>
      <c r="C49"/>
      <c r="D49" s="140"/>
      <c r="E49" s="140"/>
      <c r="F49" s="140"/>
      <c r="G49" s="140"/>
      <c r="H49" s="140"/>
      <c r="I49" s="140"/>
      <c r="J49" s="140"/>
      <c r="K49"/>
      <c r="L49"/>
      <c r="M49"/>
      <c r="N49"/>
    </row>
    <row r="50" spans="2:14" ht="12.75">
      <c r="B50"/>
      <c r="C50"/>
      <c r="D50"/>
      <c r="E50"/>
      <c r="F50"/>
      <c r="G50"/>
      <c r="H50"/>
      <c r="I50"/>
      <c r="J50"/>
      <c r="K50"/>
      <c r="L50"/>
      <c r="M50"/>
      <c r="N50"/>
    </row>
    <row r="52" ht="12.75" customHeight="1"/>
    <row r="53" spans="2:10" ht="11.25" customHeight="1">
      <c r="B53"/>
      <c r="C53"/>
      <c r="D53"/>
      <c r="E53"/>
      <c r="F53"/>
      <c r="G53"/>
      <c r="H53"/>
      <c r="I53"/>
      <c r="J53"/>
    </row>
    <row r="54" spans="2:10" ht="12.75">
      <c r="B54"/>
      <c r="C54"/>
      <c r="D54"/>
      <c r="E54"/>
      <c r="F54"/>
      <c r="G54"/>
      <c r="H54"/>
      <c r="I54"/>
      <c r="J54"/>
    </row>
    <row r="57" spans="4:10" ht="10.5">
      <c r="D57" s="140"/>
      <c r="E57" s="140"/>
      <c r="F57" s="140"/>
      <c r="G57" s="140"/>
      <c r="H57" s="140"/>
      <c r="I57" s="140"/>
      <c r="J57" s="140"/>
    </row>
    <row r="58" spans="2:10" ht="12.75">
      <c r="B58"/>
      <c r="C58"/>
      <c r="D58" s="140"/>
      <c r="E58" s="140"/>
      <c r="F58" s="140"/>
      <c r="G58" s="140"/>
      <c r="H58" s="140"/>
      <c r="I58" s="140"/>
      <c r="J58" s="140"/>
    </row>
    <row r="59" spans="2:10" ht="12.75">
      <c r="B59"/>
      <c r="C59"/>
      <c r="D59" s="140"/>
      <c r="E59" s="140"/>
      <c r="F59" s="140"/>
      <c r="G59" s="140"/>
      <c r="H59" s="140"/>
      <c r="I59" s="140"/>
      <c r="J59" s="140"/>
    </row>
    <row r="61" spans="4:6" ht="10.5">
      <c r="D61" s="140"/>
      <c r="E61" s="140"/>
      <c r="F61" s="140"/>
    </row>
    <row r="62" spans="2:10" ht="12.75">
      <c r="B62"/>
      <c r="C62"/>
      <c r="D62" s="140"/>
      <c r="E62" s="140"/>
      <c r="F62" s="140"/>
      <c r="G62"/>
      <c r="H62"/>
      <c r="I62"/>
      <c r="J62"/>
    </row>
    <row r="64" spans="2:10" ht="10.5">
      <c r="B64" s="75"/>
      <c r="C64" s="75"/>
      <c r="D64" s="75"/>
      <c r="E64" s="75"/>
      <c r="F64" s="75"/>
      <c r="G64" s="75"/>
      <c r="H64" s="75"/>
      <c r="I64" s="75"/>
      <c r="J64" s="75"/>
    </row>
    <row r="65" spans="2:10" ht="10.5">
      <c r="B65" s="75"/>
      <c r="C65" s="75"/>
      <c r="D65" s="75"/>
      <c r="E65" s="75"/>
      <c r="F65" s="75"/>
      <c r="G65" s="75"/>
      <c r="H65" s="75"/>
      <c r="I65" s="75"/>
      <c r="J65" s="75"/>
    </row>
    <row r="66" ht="10.5">
      <c r="G66" s="75"/>
    </row>
    <row r="67" spans="2:10" ht="12.75">
      <c r="B67"/>
      <c r="C67"/>
      <c r="D67"/>
      <c r="E67"/>
      <c r="F67"/>
      <c r="G67" s="75"/>
      <c r="H67"/>
      <c r="I67"/>
      <c r="J67"/>
    </row>
  </sheetData>
  <sheetProtection/>
  <printOptions/>
  <pageMargins left="0.2" right="0.2" top="0.22" bottom="0.21" header="0.22" footer="0.21"/>
  <pageSetup firstPageNumber="5" useFirstPageNumber="1" horizontalDpi="600" verticalDpi="600" orientation="landscape" paperSize="9" r:id="rId1"/>
  <headerFooter alignWithMargins="0">
    <oddFooter>&amp;R&amp;"Arial Mon,Regular"&amp;16 &amp;18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519</v>
      </c>
      <c r="S1" s="22"/>
      <c r="T1" s="22"/>
      <c r="U1" s="22"/>
      <c r="V1" s="22" t="s">
        <v>124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828" t="s">
        <v>517</v>
      </c>
      <c r="E2" s="828"/>
      <c r="M2" s="1" t="s">
        <v>470</v>
      </c>
      <c r="S2" s="22"/>
      <c r="T2" s="22"/>
      <c r="U2" s="22"/>
      <c r="V2" s="22" t="s">
        <v>135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828" t="s">
        <v>518</v>
      </c>
      <c r="E3" s="828"/>
      <c r="K3" s="1" t="s">
        <v>449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469</v>
      </c>
      <c r="K4" s="2"/>
      <c r="L4" s="3" t="s">
        <v>421</v>
      </c>
      <c r="M4" s="7" t="s">
        <v>486</v>
      </c>
      <c r="N4" s="2" t="s">
        <v>487</v>
      </c>
      <c r="O4" s="2" t="s">
        <v>488</v>
      </c>
      <c r="P4" s="3" t="s">
        <v>466</v>
      </c>
      <c r="S4" s="34"/>
      <c r="T4" s="40" t="s">
        <v>467</v>
      </c>
      <c r="U4" s="41"/>
      <c r="V4" s="42"/>
      <c r="W4" s="42"/>
      <c r="X4" s="42" t="s">
        <v>246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136</v>
      </c>
      <c r="K5" s="8" t="s">
        <v>405</v>
      </c>
      <c r="L5" s="9" t="s">
        <v>406</v>
      </c>
      <c r="M5" s="12" t="s">
        <v>407</v>
      </c>
      <c r="N5" s="6" t="s">
        <v>618</v>
      </c>
      <c r="O5" s="6" t="s">
        <v>619</v>
      </c>
      <c r="P5" s="9" t="s">
        <v>620</v>
      </c>
      <c r="S5" s="43" t="s">
        <v>405</v>
      </c>
      <c r="T5" s="36" t="s">
        <v>621</v>
      </c>
      <c r="U5" s="43" t="s">
        <v>622</v>
      </c>
      <c r="V5" s="36" t="s">
        <v>623</v>
      </c>
      <c r="W5" s="36" t="s">
        <v>467</v>
      </c>
      <c r="X5" s="36" t="s">
        <v>624</v>
      </c>
      <c r="Y5" s="36" t="s">
        <v>625</v>
      </c>
      <c r="Z5" s="36" t="s">
        <v>48</v>
      </c>
      <c r="AA5" s="36" t="s">
        <v>49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396</v>
      </c>
      <c r="AN5" s="34" t="s">
        <v>630</v>
      </c>
      <c r="AO5" s="34" t="s">
        <v>117</v>
      </c>
      <c r="AP5" s="48"/>
    </row>
    <row r="6" spans="2:42" ht="12.75">
      <c r="B6" s="1" t="s">
        <v>526</v>
      </c>
      <c r="K6" s="6" t="s">
        <v>211</v>
      </c>
      <c r="L6" s="9" t="s">
        <v>212</v>
      </c>
      <c r="M6" s="12" t="s">
        <v>401</v>
      </c>
      <c r="N6" s="6" t="s">
        <v>381</v>
      </c>
      <c r="O6" s="6" t="s">
        <v>382</v>
      </c>
      <c r="P6" s="9" t="s">
        <v>383</v>
      </c>
      <c r="S6" s="36" t="s">
        <v>211</v>
      </c>
      <c r="T6" s="36" t="s">
        <v>642</v>
      </c>
      <c r="U6" s="43" t="s">
        <v>643</v>
      </c>
      <c r="V6" s="36" t="s">
        <v>644</v>
      </c>
      <c r="W6" s="36" t="s">
        <v>645</v>
      </c>
      <c r="X6" s="36" t="s">
        <v>646</v>
      </c>
      <c r="Y6" s="36" t="s">
        <v>647</v>
      </c>
      <c r="Z6" s="36" t="s">
        <v>648</v>
      </c>
      <c r="AA6" s="36" t="s">
        <v>649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397</v>
      </c>
      <c r="AN6" s="36" t="s">
        <v>631</v>
      </c>
      <c r="AO6" s="36" t="s">
        <v>118</v>
      </c>
      <c r="AP6" s="48"/>
    </row>
    <row r="7" spans="2:42" ht="12.75">
      <c r="B7" s="2"/>
      <c r="C7" s="3" t="s">
        <v>137</v>
      </c>
      <c r="D7" s="4" t="s">
        <v>173</v>
      </c>
      <c r="E7" s="3" t="s">
        <v>174</v>
      </c>
      <c r="F7" s="5" t="s">
        <v>564</v>
      </c>
      <c r="G7" s="3" t="s">
        <v>565</v>
      </c>
      <c r="H7" s="6"/>
      <c r="K7" s="13"/>
      <c r="L7" s="14"/>
      <c r="M7" s="17"/>
      <c r="N7" s="13"/>
      <c r="O7" s="13"/>
      <c r="P7" s="14" t="s">
        <v>224</v>
      </c>
      <c r="S7" s="36"/>
      <c r="T7" s="36" t="s">
        <v>225</v>
      </c>
      <c r="U7" s="43" t="s">
        <v>226</v>
      </c>
      <c r="V7" s="36" t="s">
        <v>227</v>
      </c>
      <c r="W7" s="36" t="s">
        <v>66</v>
      </c>
      <c r="X7" s="36" t="s">
        <v>67</v>
      </c>
      <c r="Y7" s="36" t="s">
        <v>68</v>
      </c>
      <c r="Z7" s="36" t="s">
        <v>69</v>
      </c>
      <c r="AA7" s="36" t="s">
        <v>70</v>
      </c>
      <c r="AB7" s="36" t="s">
        <v>71</v>
      </c>
      <c r="AC7" s="36" t="s">
        <v>478</v>
      </c>
      <c r="AD7" s="36" t="s">
        <v>548</v>
      </c>
      <c r="AE7" s="36" t="s">
        <v>479</v>
      </c>
      <c r="AF7" s="36" t="s">
        <v>480</v>
      </c>
      <c r="AG7" s="36" t="s">
        <v>481</v>
      </c>
      <c r="AH7" s="36" t="s">
        <v>482</v>
      </c>
      <c r="AI7" s="35" t="s">
        <v>483</v>
      </c>
      <c r="AJ7" s="35" t="s">
        <v>23</v>
      </c>
      <c r="AK7" s="35" t="s">
        <v>610</v>
      </c>
      <c r="AL7" s="35" t="s">
        <v>611</v>
      </c>
      <c r="AM7" s="35" t="s">
        <v>398</v>
      </c>
      <c r="AN7" s="36" t="s">
        <v>632</v>
      </c>
      <c r="AO7" s="36"/>
      <c r="AP7" s="48"/>
    </row>
    <row r="8" spans="2:42" ht="12.75">
      <c r="B8" s="8" t="s">
        <v>247</v>
      </c>
      <c r="C8" s="9" t="s">
        <v>248</v>
      </c>
      <c r="D8" s="10" t="s">
        <v>113</v>
      </c>
      <c r="E8" s="9" t="s">
        <v>640</v>
      </c>
      <c r="F8" s="11" t="s">
        <v>641</v>
      </c>
      <c r="G8" s="9" t="s">
        <v>404</v>
      </c>
      <c r="H8" s="6"/>
      <c r="K8" s="2" t="s">
        <v>147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138</v>
      </c>
      <c r="U8" s="36" t="s">
        <v>188</v>
      </c>
      <c r="V8" s="36"/>
      <c r="W8" s="36" t="s">
        <v>348</v>
      </c>
      <c r="X8" s="36" t="s">
        <v>349</v>
      </c>
      <c r="Y8" s="36" t="s">
        <v>323</v>
      </c>
      <c r="Z8" s="36" t="s">
        <v>326</v>
      </c>
      <c r="AA8" s="36" t="s">
        <v>327</v>
      </c>
      <c r="AB8" s="36" t="s">
        <v>328</v>
      </c>
      <c r="AC8" s="36" t="s">
        <v>329</v>
      </c>
      <c r="AD8" s="44" t="s">
        <v>549</v>
      </c>
      <c r="AE8" s="36" t="s">
        <v>330</v>
      </c>
      <c r="AF8" s="36" t="s">
        <v>331</v>
      </c>
      <c r="AG8" s="36" t="s">
        <v>332</v>
      </c>
      <c r="AH8" s="36"/>
      <c r="AI8" s="35" t="s">
        <v>333</v>
      </c>
      <c r="AJ8" s="35" t="s">
        <v>24</v>
      </c>
      <c r="AK8" s="35"/>
      <c r="AL8" s="35" t="s">
        <v>612</v>
      </c>
      <c r="AM8" s="35" t="s">
        <v>399</v>
      </c>
      <c r="AN8" s="36" t="s">
        <v>74</v>
      </c>
      <c r="AO8" s="36"/>
      <c r="AP8" s="48"/>
    </row>
    <row r="9" spans="2:42" ht="12.75">
      <c r="B9" s="6"/>
      <c r="C9" s="9"/>
      <c r="D9" s="10" t="s">
        <v>637</v>
      </c>
      <c r="E9" s="9" t="s">
        <v>677</v>
      </c>
      <c r="F9" s="11" t="s">
        <v>678</v>
      </c>
      <c r="G9" s="9" t="s">
        <v>441</v>
      </c>
      <c r="H9" s="6"/>
      <c r="K9" s="6" t="s">
        <v>335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336</v>
      </c>
      <c r="U9" s="36"/>
      <c r="V9" s="36"/>
      <c r="W9" s="36"/>
      <c r="X9" s="36"/>
      <c r="Y9" s="36" t="s">
        <v>337</v>
      </c>
      <c r="Z9" s="36"/>
      <c r="AA9" s="36" t="s">
        <v>338</v>
      </c>
      <c r="AB9" s="36" t="s">
        <v>339</v>
      </c>
      <c r="AC9" s="36" t="s">
        <v>340</v>
      </c>
      <c r="AD9" s="36" t="s">
        <v>550</v>
      </c>
      <c r="AE9" s="36" t="s">
        <v>341</v>
      </c>
      <c r="AF9" s="36"/>
      <c r="AG9" s="36" t="s">
        <v>314</v>
      </c>
      <c r="AH9" s="36"/>
      <c r="AI9" s="35" t="s">
        <v>342</v>
      </c>
      <c r="AJ9" s="35" t="s">
        <v>75</v>
      </c>
      <c r="AK9" s="35"/>
      <c r="AL9" s="35" t="s">
        <v>613</v>
      </c>
      <c r="AM9" s="35" t="s">
        <v>400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7</v>
      </c>
      <c r="G10" s="14" t="s">
        <v>223</v>
      </c>
      <c r="H10" s="6"/>
      <c r="K10" s="6" t="s">
        <v>344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345</v>
      </c>
      <c r="U10" s="38"/>
      <c r="V10" s="38"/>
      <c r="W10" s="38"/>
      <c r="X10" s="38"/>
      <c r="Y10" s="38" t="s">
        <v>346</v>
      </c>
      <c r="Z10" s="38"/>
      <c r="AA10" s="38" t="s">
        <v>347</v>
      </c>
      <c r="AB10" s="38"/>
      <c r="AC10" s="38"/>
      <c r="AD10" s="38" t="s">
        <v>609</v>
      </c>
      <c r="AE10" s="38"/>
      <c r="AF10" s="38"/>
      <c r="AG10" s="38"/>
      <c r="AH10" s="38"/>
      <c r="AI10" s="37"/>
      <c r="AJ10" s="37" t="s">
        <v>76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146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412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147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334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40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335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343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533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344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411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231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412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457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114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87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458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45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533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489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324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231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320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9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114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321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175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639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572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599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324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534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428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43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408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606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374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409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628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599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410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655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428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454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232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606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455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115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628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456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46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313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325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655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450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88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232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451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473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115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600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46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293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325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557</v>
      </c>
      <c r="K33" s="20" t="s">
        <v>123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88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828" t="s">
        <v>558</v>
      </c>
      <c r="F34" s="830"/>
      <c r="G34" s="830"/>
      <c r="H34" s="830"/>
      <c r="K34" s="20" t="s">
        <v>629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473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614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600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15</v>
      </c>
      <c r="S36" s="35" t="s">
        <v>293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448</v>
      </c>
      <c r="S37" s="35" t="s">
        <v>123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629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829">
        <v>40</v>
      </c>
      <c r="B39" s="829"/>
      <c r="C39" s="829"/>
      <c r="D39" s="829"/>
      <c r="E39" s="829"/>
      <c r="F39" s="829"/>
      <c r="G39" s="829"/>
      <c r="H39" s="829"/>
      <c r="I39" s="829"/>
      <c r="K39" s="829">
        <v>42</v>
      </c>
      <c r="L39" s="829"/>
      <c r="M39" s="829"/>
      <c r="N39" s="829"/>
      <c r="O39" s="829"/>
      <c r="P39" s="829"/>
      <c r="AC39" s="1">
        <v>45</v>
      </c>
    </row>
    <row r="40" ht="12.75">
      <c r="AC40" s="1" t="s">
        <v>449</v>
      </c>
    </row>
    <row r="41" spans="37:41" ht="12.75">
      <c r="AK41" s="1" t="s">
        <v>449</v>
      </c>
      <c r="AM41" s="1" t="s">
        <v>449</v>
      </c>
      <c r="AO41" s="1" t="s">
        <v>449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1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2.00390625" style="255" customWidth="1"/>
    <col min="2" max="2" width="7.25390625" style="255" customWidth="1"/>
    <col min="3" max="3" width="8.75390625" style="255" customWidth="1"/>
    <col min="4" max="4" width="7.875" style="255" customWidth="1"/>
    <col min="5" max="5" width="11.75390625" style="255" customWidth="1"/>
    <col min="6" max="6" width="14.75390625" style="255" customWidth="1"/>
    <col min="7" max="7" width="10.375" style="255" customWidth="1"/>
    <col min="8" max="8" width="9.125" style="255" customWidth="1"/>
    <col min="9" max="9" width="5.00390625" style="255" customWidth="1"/>
    <col min="10" max="10" width="27.25390625" style="255" customWidth="1"/>
    <col min="11" max="11" width="9.00390625" style="255" customWidth="1"/>
    <col min="12" max="12" width="8.375" style="255" customWidth="1"/>
    <col min="13" max="13" width="16.00390625" style="255" customWidth="1"/>
    <col min="14" max="14" width="9.125" style="255" customWidth="1"/>
    <col min="15" max="15" width="44.75390625" style="255" customWidth="1"/>
    <col min="16" max="16" width="34.75390625" style="255" customWidth="1"/>
    <col min="17" max="19" width="9.125" style="255" customWidth="1"/>
    <col min="20" max="20" width="4.00390625" style="255" customWidth="1"/>
    <col min="21" max="21" width="13.00390625" style="255" customWidth="1"/>
    <col min="22" max="23" width="11.875" style="255" customWidth="1"/>
    <col min="24" max="24" width="14.375" style="340" customWidth="1"/>
    <col min="25" max="29" width="9.125" style="255" customWidth="1"/>
    <col min="30" max="30" width="25.375" style="255" customWidth="1"/>
    <col min="31" max="16384" width="9.125" style="255" customWidth="1"/>
  </cols>
  <sheetData>
    <row r="1" spans="1:35" ht="12">
      <c r="A1" s="255" t="s">
        <v>449</v>
      </c>
      <c r="D1" s="314"/>
      <c r="F1" s="315"/>
      <c r="G1" s="316" t="s">
        <v>863</v>
      </c>
      <c r="N1" s="326"/>
      <c r="O1" s="258"/>
      <c r="P1" s="390"/>
      <c r="Q1" s="258"/>
      <c r="R1" s="258"/>
      <c r="S1" s="258"/>
      <c r="T1" s="258"/>
      <c r="U1" s="258"/>
      <c r="V1" s="258"/>
      <c r="W1" s="258"/>
      <c r="X1" s="254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</row>
    <row r="2" spans="4:35" ht="10.5" customHeight="1">
      <c r="D2" s="318"/>
      <c r="F2" s="315"/>
      <c r="G2" s="319" t="s">
        <v>747</v>
      </c>
      <c r="N2" s="258"/>
      <c r="O2" s="258"/>
      <c r="P2" s="324"/>
      <c r="Q2" s="258"/>
      <c r="R2" s="268"/>
      <c r="S2" s="258"/>
      <c r="T2" s="258"/>
      <c r="U2" s="258"/>
      <c r="V2" s="258"/>
      <c r="W2" s="258"/>
      <c r="X2" s="254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</row>
    <row r="3" spans="7:35" ht="4.5" customHeight="1">
      <c r="G3" s="321"/>
      <c r="N3" s="258"/>
      <c r="O3" s="258"/>
      <c r="P3" s="258"/>
      <c r="Q3" s="258"/>
      <c r="R3" s="258"/>
      <c r="S3" s="258"/>
      <c r="T3" s="258"/>
      <c r="U3" s="258"/>
      <c r="V3" s="322"/>
      <c r="W3" s="258"/>
      <c r="X3" s="323"/>
      <c r="Y3" s="324"/>
      <c r="Z3" s="325"/>
      <c r="AA3" s="325"/>
      <c r="AB3" s="258"/>
      <c r="AC3" s="258"/>
      <c r="AD3" s="326"/>
      <c r="AE3" s="324"/>
      <c r="AF3" s="325"/>
      <c r="AG3" s="258"/>
      <c r="AH3" s="258"/>
      <c r="AI3" s="258"/>
    </row>
    <row r="4" spans="2:35" ht="12.75" customHeight="1">
      <c r="B4" s="316" t="s">
        <v>862</v>
      </c>
      <c r="C4" s="327"/>
      <c r="D4" s="321"/>
      <c r="E4" s="321"/>
      <c r="G4" s="328" t="s">
        <v>748</v>
      </c>
      <c r="L4" s="257"/>
      <c r="N4" s="258"/>
      <c r="O4" s="391"/>
      <c r="P4" s="392"/>
      <c r="Q4" s="392"/>
      <c r="R4" s="392"/>
      <c r="S4" s="258"/>
      <c r="T4" s="258"/>
      <c r="U4" s="258"/>
      <c r="V4" s="258"/>
      <c r="W4" s="258"/>
      <c r="X4" s="254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</row>
    <row r="5" spans="1:35" ht="12.75" customHeight="1">
      <c r="A5" s="258"/>
      <c r="B5" s="329"/>
      <c r="C5" s="330"/>
      <c r="D5" s="331"/>
      <c r="E5" s="332"/>
      <c r="F5" s="333"/>
      <c r="G5" s="329"/>
      <c r="H5" s="329"/>
      <c r="I5" s="329"/>
      <c r="J5" s="377" t="s">
        <v>839</v>
      </c>
      <c r="K5" s="844" t="s">
        <v>832</v>
      </c>
      <c r="L5" s="845"/>
      <c r="M5" s="258"/>
      <c r="N5" s="258"/>
      <c r="O5" s="325"/>
      <c r="P5" s="268"/>
      <c r="Q5" s="268"/>
      <c r="R5" s="268"/>
      <c r="S5" s="258"/>
      <c r="T5" s="258"/>
      <c r="U5" s="258"/>
      <c r="V5" s="847"/>
      <c r="W5" s="847"/>
      <c r="X5" s="848"/>
      <c r="Y5" s="848"/>
      <c r="Z5" s="848"/>
      <c r="AA5" s="848"/>
      <c r="AB5" s="258"/>
      <c r="AC5" s="258"/>
      <c r="AD5" s="258"/>
      <c r="AE5" s="848"/>
      <c r="AF5" s="848"/>
      <c r="AG5" s="254"/>
      <c r="AH5" s="258"/>
      <c r="AI5" s="258"/>
    </row>
    <row r="6" spans="1:35" ht="9" customHeight="1">
      <c r="A6" s="258"/>
      <c r="B6" s="257"/>
      <c r="C6" s="257"/>
      <c r="D6" s="257"/>
      <c r="E6" s="334"/>
      <c r="F6" s="335"/>
      <c r="G6" s="257"/>
      <c r="H6" s="257"/>
      <c r="I6" s="257"/>
      <c r="J6" s="336" t="s">
        <v>73</v>
      </c>
      <c r="K6" s="846" t="s">
        <v>657</v>
      </c>
      <c r="L6" s="846"/>
      <c r="M6" s="258"/>
      <c r="N6" s="258"/>
      <c r="O6" s="258"/>
      <c r="P6" s="258"/>
      <c r="Q6" s="258"/>
      <c r="R6" s="258"/>
      <c r="S6" s="258"/>
      <c r="T6" s="258"/>
      <c r="U6" s="258"/>
      <c r="V6" s="847"/>
      <c r="W6" s="847"/>
      <c r="X6" s="848"/>
      <c r="Y6" s="848"/>
      <c r="Z6" s="848"/>
      <c r="AA6" s="848"/>
      <c r="AB6" s="258"/>
      <c r="AC6" s="258"/>
      <c r="AD6" s="258"/>
      <c r="AE6" s="848"/>
      <c r="AF6" s="848"/>
      <c r="AG6" s="339"/>
      <c r="AH6" s="258"/>
      <c r="AI6" s="258"/>
    </row>
    <row r="7" spans="2:35" ht="9" customHeight="1">
      <c r="B7" s="258" t="s">
        <v>861</v>
      </c>
      <c r="C7" s="258"/>
      <c r="D7" s="258"/>
      <c r="E7" s="265"/>
      <c r="F7" s="264" t="s">
        <v>59</v>
      </c>
      <c r="G7" s="258"/>
      <c r="J7" s="340">
        <v>709</v>
      </c>
      <c r="K7" s="341">
        <v>365</v>
      </c>
      <c r="L7" s="341"/>
      <c r="N7" s="258"/>
      <c r="O7" s="258"/>
      <c r="P7" s="258"/>
      <c r="Q7" s="265"/>
      <c r="R7" s="265"/>
      <c r="S7" s="258"/>
      <c r="T7" s="258"/>
      <c r="U7" s="258"/>
      <c r="V7" s="847"/>
      <c r="W7" s="847"/>
      <c r="X7" s="848"/>
      <c r="Y7" s="258"/>
      <c r="Z7" s="258"/>
      <c r="AA7" s="848"/>
      <c r="AB7" s="265"/>
      <c r="AC7" s="258"/>
      <c r="AD7" s="258"/>
      <c r="AE7" s="258"/>
      <c r="AF7" s="258"/>
      <c r="AG7" s="254"/>
      <c r="AH7" s="258"/>
      <c r="AI7" s="258"/>
    </row>
    <row r="8" spans="2:35" ht="9">
      <c r="B8" s="266" t="s">
        <v>860</v>
      </c>
      <c r="C8" s="343"/>
      <c r="D8" s="343"/>
      <c r="E8" s="343"/>
      <c r="F8" s="344" t="s">
        <v>60</v>
      </c>
      <c r="G8" s="263"/>
      <c r="H8" s="266"/>
      <c r="I8" s="266"/>
      <c r="J8" s="345">
        <f>J9+J10+J11+J12+J13+J14+J15+J16</f>
        <v>196</v>
      </c>
      <c r="K8" s="346">
        <f>K9+K10+K11+K12+K13+K14+K15+K16</f>
        <v>82</v>
      </c>
      <c r="L8" s="347"/>
      <c r="N8" s="258"/>
      <c r="O8" s="258"/>
      <c r="P8" s="265"/>
      <c r="Q8" s="254"/>
      <c r="R8" s="833"/>
      <c r="S8" s="833"/>
      <c r="T8" s="258"/>
      <c r="U8" s="258"/>
      <c r="V8" s="847"/>
      <c r="W8" s="847"/>
      <c r="X8" s="848"/>
      <c r="Y8" s="265"/>
      <c r="Z8" s="265"/>
      <c r="AA8" s="848"/>
      <c r="AB8" s="265"/>
      <c r="AC8" s="258"/>
      <c r="AD8" s="265"/>
      <c r="AE8" s="258"/>
      <c r="AF8" s="258"/>
      <c r="AG8" s="254"/>
      <c r="AH8" s="258"/>
      <c r="AI8" s="258"/>
    </row>
    <row r="9" spans="2:35" ht="7.5" customHeight="1">
      <c r="B9" s="255" t="s">
        <v>859</v>
      </c>
      <c r="C9" s="340"/>
      <c r="D9" s="340"/>
      <c r="E9" s="340"/>
      <c r="F9" s="264" t="s">
        <v>61</v>
      </c>
      <c r="J9" s="340"/>
      <c r="K9" s="347"/>
      <c r="L9" s="347"/>
      <c r="N9" s="258"/>
      <c r="O9" s="258"/>
      <c r="P9" s="265"/>
      <c r="Q9" s="254"/>
      <c r="R9" s="833"/>
      <c r="S9" s="833"/>
      <c r="T9" s="258"/>
      <c r="U9" s="258"/>
      <c r="V9" s="258"/>
      <c r="W9" s="348"/>
      <c r="X9" s="254"/>
      <c r="Y9" s="258"/>
      <c r="Z9" s="258"/>
      <c r="AA9" s="349"/>
      <c r="AB9" s="254"/>
      <c r="AC9" s="258"/>
      <c r="AD9" s="258"/>
      <c r="AE9" s="258"/>
      <c r="AF9" s="258"/>
      <c r="AG9" s="254"/>
      <c r="AH9" s="258"/>
      <c r="AI9" s="258"/>
    </row>
    <row r="10" spans="2:35" ht="9">
      <c r="B10" s="255" t="s">
        <v>858</v>
      </c>
      <c r="C10" s="340"/>
      <c r="D10" s="340"/>
      <c r="E10" s="340"/>
      <c r="F10" s="264" t="s">
        <v>54</v>
      </c>
      <c r="J10" s="340"/>
      <c r="K10" s="347"/>
      <c r="L10" s="347"/>
      <c r="N10" s="258"/>
      <c r="O10" s="258"/>
      <c r="P10" s="265"/>
      <c r="Q10" s="254"/>
      <c r="R10" s="833"/>
      <c r="S10" s="833"/>
      <c r="T10" s="258"/>
      <c r="U10" s="258"/>
      <c r="V10" s="258"/>
      <c r="W10" s="348"/>
      <c r="X10" s="254"/>
      <c r="Y10" s="258"/>
      <c r="Z10" s="258"/>
      <c r="AA10" s="349"/>
      <c r="AB10" s="254"/>
      <c r="AC10" s="258"/>
      <c r="AD10" s="265"/>
      <c r="AE10" s="258"/>
      <c r="AF10" s="258"/>
      <c r="AG10" s="254"/>
      <c r="AH10" s="258"/>
      <c r="AI10" s="258"/>
    </row>
    <row r="11" spans="2:35" ht="8.25" customHeight="1">
      <c r="B11" s="255" t="s">
        <v>857</v>
      </c>
      <c r="C11" s="340"/>
      <c r="D11" s="340"/>
      <c r="E11" s="340"/>
      <c r="F11" s="264" t="s">
        <v>217</v>
      </c>
      <c r="J11" s="340">
        <v>7</v>
      </c>
      <c r="K11" s="347">
        <v>6</v>
      </c>
      <c r="L11" s="347"/>
      <c r="N11" s="258"/>
      <c r="O11" s="258"/>
      <c r="P11" s="265"/>
      <c r="Q11" s="254"/>
      <c r="R11" s="833"/>
      <c r="S11" s="833"/>
      <c r="T11" s="258"/>
      <c r="U11" s="258"/>
      <c r="V11" s="258"/>
      <c r="W11" s="348"/>
      <c r="X11" s="254"/>
      <c r="Y11" s="258"/>
      <c r="Z11" s="258"/>
      <c r="AA11" s="349"/>
      <c r="AB11" s="254"/>
      <c r="AC11" s="258"/>
      <c r="AD11" s="258"/>
      <c r="AE11" s="258"/>
      <c r="AF11" s="258"/>
      <c r="AG11" s="254"/>
      <c r="AH11" s="258"/>
      <c r="AI11" s="258"/>
    </row>
    <row r="12" spans="2:35" ht="8.25" customHeight="1">
      <c r="B12" s="255" t="s">
        <v>856</v>
      </c>
      <c r="C12" s="340"/>
      <c r="D12" s="340"/>
      <c r="E12" s="340"/>
      <c r="F12" s="264" t="s">
        <v>437</v>
      </c>
      <c r="J12" s="340">
        <v>30</v>
      </c>
      <c r="K12" s="347">
        <v>15</v>
      </c>
      <c r="L12" s="347"/>
      <c r="N12" s="258"/>
      <c r="O12" s="258"/>
      <c r="P12" s="265"/>
      <c r="Q12" s="254"/>
      <c r="R12" s="833"/>
      <c r="S12" s="833"/>
      <c r="T12" s="258"/>
      <c r="U12" s="258"/>
      <c r="V12" s="258"/>
      <c r="W12" s="348"/>
      <c r="X12" s="254"/>
      <c r="Y12" s="258"/>
      <c r="Z12" s="258"/>
      <c r="AA12" s="349"/>
      <c r="AB12" s="254"/>
      <c r="AC12" s="258"/>
      <c r="AD12" s="265"/>
      <c r="AE12" s="258"/>
      <c r="AF12" s="258"/>
      <c r="AG12" s="254"/>
      <c r="AH12" s="258"/>
      <c r="AI12" s="258"/>
    </row>
    <row r="13" spans="2:35" ht="8.25" customHeight="1">
      <c r="B13" s="255" t="s">
        <v>855</v>
      </c>
      <c r="C13" s="340"/>
      <c r="D13" s="340"/>
      <c r="E13" s="340"/>
      <c r="F13" s="264" t="s">
        <v>474</v>
      </c>
      <c r="J13" s="340">
        <v>4</v>
      </c>
      <c r="K13" s="347"/>
      <c r="L13" s="347"/>
      <c r="N13" s="258"/>
      <c r="O13" s="258"/>
      <c r="P13" s="265"/>
      <c r="Q13" s="254"/>
      <c r="R13" s="833"/>
      <c r="S13" s="833"/>
      <c r="T13" s="258"/>
      <c r="U13" s="258"/>
      <c r="V13" s="258"/>
      <c r="W13" s="348"/>
      <c r="X13" s="254"/>
      <c r="Y13" s="258"/>
      <c r="Z13" s="258"/>
      <c r="AA13" s="349"/>
      <c r="AB13" s="254"/>
      <c r="AC13" s="258"/>
      <c r="AD13" s="258"/>
      <c r="AE13" s="258"/>
      <c r="AF13" s="258"/>
      <c r="AG13" s="254"/>
      <c r="AH13" s="258"/>
      <c r="AI13" s="258"/>
    </row>
    <row r="14" spans="2:35" ht="18" customHeight="1">
      <c r="B14" s="831" t="s">
        <v>854</v>
      </c>
      <c r="C14" s="832"/>
      <c r="D14" s="832"/>
      <c r="E14" s="832"/>
      <c r="F14" s="264" t="s">
        <v>443</v>
      </c>
      <c r="J14" s="340">
        <v>27</v>
      </c>
      <c r="K14" s="347">
        <v>9</v>
      </c>
      <c r="L14" s="347"/>
      <c r="N14" s="258"/>
      <c r="O14" s="258"/>
      <c r="P14" s="265"/>
      <c r="Q14" s="254"/>
      <c r="R14" s="254"/>
      <c r="S14" s="254"/>
      <c r="T14" s="258"/>
      <c r="U14" s="258"/>
      <c r="V14" s="258"/>
      <c r="W14" s="348"/>
      <c r="X14" s="254"/>
      <c r="Y14" s="258"/>
      <c r="Z14" s="258"/>
      <c r="AA14" s="349"/>
      <c r="AB14" s="254"/>
      <c r="AC14" s="258"/>
      <c r="AD14" s="258"/>
      <c r="AE14" s="258"/>
      <c r="AF14" s="258"/>
      <c r="AG14" s="254"/>
      <c r="AH14" s="258"/>
      <c r="AI14" s="258"/>
    </row>
    <row r="15" spans="2:35" ht="8.25" customHeight="1">
      <c r="B15" s="255" t="s">
        <v>853</v>
      </c>
      <c r="D15" s="264"/>
      <c r="E15" s="340"/>
      <c r="F15" s="264" t="s">
        <v>86</v>
      </c>
      <c r="J15" s="340">
        <v>71</v>
      </c>
      <c r="K15" s="347">
        <v>29</v>
      </c>
      <c r="L15" s="347"/>
      <c r="N15" s="258"/>
      <c r="O15" s="258"/>
      <c r="P15" s="265"/>
      <c r="Q15" s="254"/>
      <c r="R15" s="833"/>
      <c r="S15" s="833"/>
      <c r="T15" s="258"/>
      <c r="U15" s="258"/>
      <c r="V15" s="258"/>
      <c r="W15" s="348"/>
      <c r="X15" s="254"/>
      <c r="Y15" s="258"/>
      <c r="Z15" s="258"/>
      <c r="AA15" s="349"/>
      <c r="AB15" s="254"/>
      <c r="AC15" s="258"/>
      <c r="AD15" s="258"/>
      <c r="AE15" s="258"/>
      <c r="AF15" s="258"/>
      <c r="AG15" s="254"/>
      <c r="AH15" s="258"/>
      <c r="AI15" s="258"/>
    </row>
    <row r="16" spans="2:35" ht="7.5" customHeight="1">
      <c r="B16" s="255" t="s">
        <v>852</v>
      </c>
      <c r="D16" s="264"/>
      <c r="E16" s="340"/>
      <c r="F16" s="264" t="s">
        <v>299</v>
      </c>
      <c r="J16" s="340">
        <v>57</v>
      </c>
      <c r="K16" s="347">
        <v>23</v>
      </c>
      <c r="L16" s="347"/>
      <c r="N16" s="258"/>
      <c r="O16" s="258"/>
      <c r="P16" s="265"/>
      <c r="Q16" s="254"/>
      <c r="R16" s="833"/>
      <c r="S16" s="833"/>
      <c r="T16" s="258"/>
      <c r="U16" s="258"/>
      <c r="V16" s="258"/>
      <c r="W16" s="348"/>
      <c r="X16" s="254"/>
      <c r="Y16" s="258"/>
      <c r="Z16" s="258"/>
      <c r="AA16" s="349"/>
      <c r="AB16" s="254"/>
      <c r="AC16" s="258"/>
      <c r="AD16" s="265"/>
      <c r="AE16" s="258"/>
      <c r="AF16" s="258"/>
      <c r="AG16" s="254"/>
      <c r="AH16" s="258"/>
      <c r="AI16" s="258"/>
    </row>
    <row r="17" spans="2:35" ht="9" customHeight="1">
      <c r="B17" s="266" t="s">
        <v>766</v>
      </c>
      <c r="C17" s="266"/>
      <c r="D17" s="344"/>
      <c r="E17" s="345"/>
      <c r="F17" s="264"/>
      <c r="J17" s="340">
        <v>256</v>
      </c>
      <c r="K17" s="347">
        <v>132</v>
      </c>
      <c r="L17" s="347"/>
      <c r="N17" s="258"/>
      <c r="O17" s="258"/>
      <c r="P17" s="265"/>
      <c r="Q17" s="254"/>
      <c r="R17" s="254"/>
      <c r="S17" s="254"/>
      <c r="T17" s="258"/>
      <c r="U17" s="258"/>
      <c r="V17" s="258"/>
      <c r="W17" s="348"/>
      <c r="X17" s="254"/>
      <c r="Y17" s="258"/>
      <c r="Z17" s="258"/>
      <c r="AA17" s="349"/>
      <c r="AB17" s="254"/>
      <c r="AC17" s="258"/>
      <c r="AD17" s="265"/>
      <c r="AE17" s="258"/>
      <c r="AF17" s="258"/>
      <c r="AG17" s="254"/>
      <c r="AH17" s="258"/>
      <c r="AI17" s="258"/>
    </row>
    <row r="18" spans="2:35" ht="9">
      <c r="B18" s="266" t="s">
        <v>851</v>
      </c>
      <c r="C18" s="266"/>
      <c r="D18" s="344"/>
      <c r="E18" s="345"/>
      <c r="F18" s="344" t="s">
        <v>233</v>
      </c>
      <c r="G18" s="266"/>
      <c r="H18" s="266"/>
      <c r="I18" s="266"/>
      <c r="J18" s="345">
        <f>J20+J21+J22+J23+J19</f>
        <v>79</v>
      </c>
      <c r="K18" s="346">
        <f>K20+K21+K22+K23+K19</f>
        <v>20</v>
      </c>
      <c r="L18" s="347"/>
      <c r="N18" s="258"/>
      <c r="O18" s="258"/>
      <c r="P18" s="265"/>
      <c r="Q18" s="254"/>
      <c r="R18" s="833"/>
      <c r="S18" s="833"/>
      <c r="T18" s="258"/>
      <c r="U18" s="258"/>
      <c r="V18" s="258"/>
      <c r="W18" s="348"/>
      <c r="X18" s="254"/>
      <c r="Y18" s="258"/>
      <c r="Z18" s="258"/>
      <c r="AA18" s="349"/>
      <c r="AB18" s="254"/>
      <c r="AC18" s="258"/>
      <c r="AD18" s="258"/>
      <c r="AE18" s="258"/>
      <c r="AF18" s="258"/>
      <c r="AG18" s="254"/>
      <c r="AH18" s="258"/>
      <c r="AI18" s="258"/>
    </row>
    <row r="19" spans="2:35" ht="9" customHeight="1">
      <c r="B19" s="255" t="s">
        <v>850</v>
      </c>
      <c r="D19" s="264"/>
      <c r="E19" s="340"/>
      <c r="F19" s="264" t="s">
        <v>463</v>
      </c>
      <c r="J19" s="340"/>
      <c r="K19" s="347"/>
      <c r="L19" s="347"/>
      <c r="N19" s="258"/>
      <c r="O19" s="258"/>
      <c r="P19" s="265"/>
      <c r="Q19" s="254"/>
      <c r="R19" s="833"/>
      <c r="S19" s="833"/>
      <c r="T19" s="258"/>
      <c r="U19" s="258"/>
      <c r="V19" s="258"/>
      <c r="W19" s="348"/>
      <c r="X19" s="254"/>
      <c r="Y19" s="258"/>
      <c r="Z19" s="258"/>
      <c r="AA19" s="349"/>
      <c r="AB19" s="254"/>
      <c r="AC19" s="258"/>
      <c r="AD19" s="258"/>
      <c r="AE19" s="258"/>
      <c r="AF19" s="258"/>
      <c r="AG19" s="254"/>
      <c r="AH19" s="258"/>
      <c r="AI19" s="258"/>
    </row>
    <row r="20" spans="2:35" ht="9" customHeight="1">
      <c r="B20" s="255" t="s">
        <v>849</v>
      </c>
      <c r="D20" s="264"/>
      <c r="E20" s="340"/>
      <c r="F20" s="264" t="s">
        <v>475</v>
      </c>
      <c r="J20" s="340"/>
      <c r="K20" s="347"/>
      <c r="L20" s="347"/>
      <c r="N20" s="258"/>
      <c r="O20" s="258"/>
      <c r="P20" s="265"/>
      <c r="Q20" s="254"/>
      <c r="R20" s="254"/>
      <c r="S20" s="254"/>
      <c r="T20" s="258"/>
      <c r="U20" s="258"/>
      <c r="V20" s="258"/>
      <c r="W20" s="348"/>
      <c r="X20" s="254"/>
      <c r="Y20" s="258"/>
      <c r="Z20" s="258"/>
      <c r="AA20" s="349"/>
      <c r="AB20" s="254"/>
      <c r="AC20" s="258"/>
      <c r="AD20" s="258"/>
      <c r="AE20" s="258"/>
      <c r="AF20" s="258"/>
      <c r="AG20" s="254"/>
      <c r="AH20" s="258"/>
      <c r="AI20" s="258"/>
    </row>
    <row r="21" spans="2:35" ht="8.25" customHeight="1">
      <c r="B21" s="255" t="s">
        <v>848</v>
      </c>
      <c r="D21" s="264"/>
      <c r="E21" s="340"/>
      <c r="F21" s="264" t="s">
        <v>57</v>
      </c>
      <c r="J21" s="340">
        <v>78</v>
      </c>
      <c r="K21" s="347">
        <v>19</v>
      </c>
      <c r="L21" s="347"/>
      <c r="N21" s="258"/>
      <c r="O21" s="258"/>
      <c r="P21" s="265"/>
      <c r="Q21" s="254"/>
      <c r="R21" s="833"/>
      <c r="S21" s="833"/>
      <c r="T21" s="258"/>
      <c r="U21" s="258"/>
      <c r="V21" s="258"/>
      <c r="W21" s="348"/>
      <c r="X21" s="254"/>
      <c r="Y21" s="258"/>
      <c r="Z21" s="258"/>
      <c r="AA21" s="349"/>
      <c r="AB21" s="254"/>
      <c r="AC21" s="258"/>
      <c r="AD21" s="258"/>
      <c r="AE21" s="258"/>
      <c r="AF21" s="258"/>
      <c r="AG21" s="254"/>
      <c r="AH21" s="258"/>
      <c r="AI21" s="258"/>
    </row>
    <row r="22" spans="2:35" ht="8.25" customHeight="1">
      <c r="B22" s="255" t="s">
        <v>847</v>
      </c>
      <c r="D22" s="264"/>
      <c r="E22" s="340"/>
      <c r="F22" s="264" t="s">
        <v>424</v>
      </c>
      <c r="J22" s="340"/>
      <c r="K22" s="347"/>
      <c r="L22" s="347"/>
      <c r="N22" s="258"/>
      <c r="O22" s="258"/>
      <c r="P22" s="265"/>
      <c r="Q22" s="254"/>
      <c r="R22" s="833"/>
      <c r="S22" s="833"/>
      <c r="T22" s="258"/>
      <c r="U22" s="258"/>
      <c r="V22" s="258"/>
      <c r="W22" s="348"/>
      <c r="X22" s="254"/>
      <c r="Y22" s="258"/>
      <c r="Z22" s="258"/>
      <c r="AA22" s="349"/>
      <c r="AB22" s="254"/>
      <c r="AC22" s="258"/>
      <c r="AD22" s="258"/>
      <c r="AE22" s="258"/>
      <c r="AF22" s="258"/>
      <c r="AG22" s="258"/>
      <c r="AH22" s="258"/>
      <c r="AI22" s="258"/>
    </row>
    <row r="23" spans="2:35" ht="8.25" customHeight="1">
      <c r="B23" s="255" t="s">
        <v>846</v>
      </c>
      <c r="D23" s="264"/>
      <c r="E23" s="340"/>
      <c r="F23" s="264" t="s">
        <v>425</v>
      </c>
      <c r="J23" s="340">
        <v>1</v>
      </c>
      <c r="K23" s="347">
        <v>1</v>
      </c>
      <c r="L23" s="347"/>
      <c r="N23" s="258"/>
      <c r="O23" s="258"/>
      <c r="P23" s="265"/>
      <c r="Q23" s="254"/>
      <c r="R23" s="833"/>
      <c r="S23" s="833"/>
      <c r="T23" s="258"/>
      <c r="U23" s="258"/>
      <c r="V23" s="258"/>
      <c r="W23" s="348"/>
      <c r="X23" s="254"/>
      <c r="Y23" s="258"/>
      <c r="Z23" s="258"/>
      <c r="AA23" s="349"/>
      <c r="AB23" s="254"/>
      <c r="AC23" s="258"/>
      <c r="AD23" s="322"/>
      <c r="AE23" s="322"/>
      <c r="AF23" s="258"/>
      <c r="AG23" s="258"/>
      <c r="AH23" s="258"/>
      <c r="AI23" s="258"/>
    </row>
    <row r="24" spans="2:35" ht="9">
      <c r="B24" s="266" t="s">
        <v>845</v>
      </c>
      <c r="C24" s="266"/>
      <c r="D24" s="344"/>
      <c r="E24" s="345"/>
      <c r="F24" s="344" t="s">
        <v>427</v>
      </c>
      <c r="G24" s="266"/>
      <c r="H24" s="266"/>
      <c r="I24" s="266"/>
      <c r="J24" s="345">
        <f>J7+J8-J18-J17</f>
        <v>570</v>
      </c>
      <c r="K24" s="346">
        <f>K7+K8-K18-K17</f>
        <v>295</v>
      </c>
      <c r="L24" s="347"/>
      <c r="N24" s="258"/>
      <c r="O24" s="258"/>
      <c r="P24" s="265"/>
      <c r="Q24" s="254"/>
      <c r="R24" s="833"/>
      <c r="S24" s="833"/>
      <c r="T24" s="258"/>
      <c r="U24" s="258"/>
      <c r="V24" s="258"/>
      <c r="W24" s="348"/>
      <c r="X24" s="254"/>
      <c r="Y24" s="258"/>
      <c r="Z24" s="258"/>
      <c r="AA24" s="349"/>
      <c r="AB24" s="254"/>
      <c r="AC24" s="258"/>
      <c r="AD24" s="258"/>
      <c r="AE24" s="258"/>
      <c r="AF24" s="274"/>
      <c r="AG24" s="254"/>
      <c r="AH24" s="258"/>
      <c r="AI24" s="258"/>
    </row>
    <row r="25" spans="2:35" ht="9">
      <c r="B25" s="255" t="s">
        <v>844</v>
      </c>
      <c r="D25" s="264"/>
      <c r="E25" s="340"/>
      <c r="F25" s="264" t="s">
        <v>746</v>
      </c>
      <c r="L25" s="347"/>
      <c r="N25" s="258"/>
      <c r="O25" s="258"/>
      <c r="P25" s="265"/>
      <c r="Q25" s="254"/>
      <c r="R25" s="833"/>
      <c r="S25" s="833"/>
      <c r="T25" s="258"/>
      <c r="U25" s="258"/>
      <c r="V25" s="258"/>
      <c r="W25" s="348"/>
      <c r="X25" s="254"/>
      <c r="Y25" s="258"/>
      <c r="Z25" s="258"/>
      <c r="AA25" s="349"/>
      <c r="AB25" s="254"/>
      <c r="AC25" s="258"/>
      <c r="AD25" s="258"/>
      <c r="AE25" s="258"/>
      <c r="AF25" s="349"/>
      <c r="AG25" s="349"/>
      <c r="AH25" s="258"/>
      <c r="AI25" s="258"/>
    </row>
    <row r="26" spans="3:35" ht="9" customHeight="1">
      <c r="C26" s="340" t="s">
        <v>237</v>
      </c>
      <c r="D26" s="264"/>
      <c r="E26" s="340"/>
      <c r="F26" s="350" t="s">
        <v>237</v>
      </c>
      <c r="J26" s="340">
        <v>96</v>
      </c>
      <c r="K26" s="347">
        <v>40</v>
      </c>
      <c r="L26" s="347"/>
      <c r="N26" s="258"/>
      <c r="O26" s="254"/>
      <c r="P26" s="265"/>
      <c r="Q26" s="254"/>
      <c r="R26" s="254"/>
      <c r="S26" s="254"/>
      <c r="T26" s="258"/>
      <c r="U26" s="258"/>
      <c r="V26" s="263"/>
      <c r="W26" s="351"/>
      <c r="X26" s="343"/>
      <c r="Y26" s="263"/>
      <c r="Z26" s="263"/>
      <c r="AA26" s="352"/>
      <c r="AB26" s="343"/>
      <c r="AC26" s="258"/>
      <c r="AD26" s="258"/>
      <c r="AE26" s="258"/>
      <c r="AF26" s="258"/>
      <c r="AG26" s="258"/>
      <c r="AH26" s="258"/>
      <c r="AI26" s="258"/>
    </row>
    <row r="27" spans="3:35" ht="8.25" customHeight="1">
      <c r="C27" s="340" t="s">
        <v>238</v>
      </c>
      <c r="D27" s="350"/>
      <c r="E27" s="340"/>
      <c r="F27" s="350" t="s">
        <v>238</v>
      </c>
      <c r="J27" s="340">
        <v>206</v>
      </c>
      <c r="K27" s="347">
        <v>119</v>
      </c>
      <c r="L27" s="347"/>
      <c r="N27" s="258"/>
      <c r="O27" s="254"/>
      <c r="P27" s="339"/>
      <c r="Q27" s="254"/>
      <c r="R27" s="833"/>
      <c r="S27" s="833"/>
      <c r="T27" s="258"/>
      <c r="U27" s="258"/>
      <c r="V27" s="263"/>
      <c r="W27" s="263"/>
      <c r="X27" s="343"/>
      <c r="Y27" s="263"/>
      <c r="Z27" s="263"/>
      <c r="AA27" s="263"/>
      <c r="AB27" s="263"/>
      <c r="AC27" s="258"/>
      <c r="AD27" s="258"/>
      <c r="AE27" s="258"/>
      <c r="AF27" s="258"/>
      <c r="AG27" s="258"/>
      <c r="AH27" s="258"/>
      <c r="AI27" s="258"/>
    </row>
    <row r="28" spans="3:35" ht="8.25" customHeight="1">
      <c r="C28" s="340" t="s">
        <v>239</v>
      </c>
      <c r="D28" s="350"/>
      <c r="E28" s="340"/>
      <c r="F28" s="350" t="s">
        <v>239</v>
      </c>
      <c r="J28" s="340">
        <v>159</v>
      </c>
      <c r="K28" s="347">
        <v>83</v>
      </c>
      <c r="L28" s="347"/>
      <c r="N28" s="258"/>
      <c r="O28" s="254"/>
      <c r="P28" s="339"/>
      <c r="Q28" s="254"/>
      <c r="R28" s="833"/>
      <c r="S28" s="833"/>
      <c r="T28" s="258"/>
      <c r="U28" s="258"/>
      <c r="V28" s="258"/>
      <c r="W28" s="258"/>
      <c r="X28" s="254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</row>
    <row r="29" spans="2:35" ht="9" customHeight="1">
      <c r="B29" s="257"/>
      <c r="C29" s="337" t="s">
        <v>240</v>
      </c>
      <c r="D29" s="353"/>
      <c r="E29" s="337"/>
      <c r="F29" s="353" t="s">
        <v>240</v>
      </c>
      <c r="G29" s="257"/>
      <c r="H29" s="257"/>
      <c r="I29" s="257"/>
      <c r="J29" s="337">
        <v>109</v>
      </c>
      <c r="K29" s="354">
        <v>53</v>
      </c>
      <c r="L29" s="354"/>
      <c r="N29" s="258"/>
      <c r="O29" s="254"/>
      <c r="P29" s="339"/>
      <c r="Q29" s="254"/>
      <c r="R29" s="833"/>
      <c r="S29" s="833"/>
      <c r="T29" s="258"/>
      <c r="U29" s="258"/>
      <c r="V29" s="258"/>
      <c r="W29" s="258"/>
      <c r="X29" s="254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</row>
    <row r="30" spans="2:35" ht="9" customHeight="1">
      <c r="B30" s="258"/>
      <c r="C30" s="254"/>
      <c r="D30" s="339"/>
      <c r="E30" s="254"/>
      <c r="F30" s="339"/>
      <c r="G30" s="258"/>
      <c r="H30" s="258"/>
      <c r="I30" s="258"/>
      <c r="J30" s="254"/>
      <c r="K30" s="355"/>
      <c r="L30" s="355"/>
      <c r="N30" s="258"/>
      <c r="O30" s="254"/>
      <c r="P30" s="339"/>
      <c r="Q30" s="254"/>
      <c r="R30" s="254"/>
      <c r="S30" s="254"/>
      <c r="T30" s="258"/>
      <c r="U30" s="258"/>
      <c r="V30" s="258"/>
      <c r="W30" s="258"/>
      <c r="X30" s="254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</row>
    <row r="31" spans="2:35" ht="11.25">
      <c r="B31" s="270" t="s">
        <v>843</v>
      </c>
      <c r="D31" s="356"/>
      <c r="F31" s="320" t="s">
        <v>749</v>
      </c>
      <c r="J31" s="317" t="s">
        <v>842</v>
      </c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4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</row>
    <row r="32" spans="8:35" ht="3" customHeight="1" hidden="1">
      <c r="H32" s="255" t="s">
        <v>149</v>
      </c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4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</row>
    <row r="33" spans="1:35" ht="10.5">
      <c r="A33" s="258"/>
      <c r="B33" s="837" t="s">
        <v>841</v>
      </c>
      <c r="C33" s="837" t="s">
        <v>775</v>
      </c>
      <c r="D33" s="834" t="s">
        <v>886</v>
      </c>
      <c r="E33" s="840" t="s">
        <v>887</v>
      </c>
      <c r="F33" s="841"/>
      <c r="G33" s="834" t="s">
        <v>889</v>
      </c>
      <c r="H33" s="338" t="s">
        <v>840</v>
      </c>
      <c r="I33" s="258"/>
      <c r="J33" s="320" t="s">
        <v>750</v>
      </c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4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</row>
    <row r="34" spans="1:35" ht="6.75" customHeight="1">
      <c r="A34" s="258"/>
      <c r="B34" s="838"/>
      <c r="C34" s="838"/>
      <c r="D34" s="835"/>
      <c r="E34" s="842"/>
      <c r="F34" s="843"/>
      <c r="G34" s="835"/>
      <c r="H34" s="357" t="s">
        <v>169</v>
      </c>
      <c r="I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4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</row>
    <row r="35" spans="1:35" ht="9">
      <c r="A35" s="258"/>
      <c r="B35" s="838"/>
      <c r="C35" s="838"/>
      <c r="D35" s="835"/>
      <c r="E35" s="357" t="s">
        <v>839</v>
      </c>
      <c r="F35" s="338" t="s">
        <v>838</v>
      </c>
      <c r="G35" s="835"/>
      <c r="H35" s="358" t="s">
        <v>615</v>
      </c>
      <c r="I35" s="258"/>
      <c r="J35" s="329"/>
      <c r="K35" s="380" t="s">
        <v>886</v>
      </c>
      <c r="L35" s="380" t="s">
        <v>888</v>
      </c>
      <c r="M35" s="359" t="s">
        <v>837</v>
      </c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4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</row>
    <row r="36" spans="1:13" ht="9">
      <c r="A36" s="258"/>
      <c r="B36" s="839"/>
      <c r="C36" s="839"/>
      <c r="D36" s="836"/>
      <c r="E36" s="342" t="s">
        <v>515</v>
      </c>
      <c r="F36" s="342" t="s">
        <v>516</v>
      </c>
      <c r="G36" s="836"/>
      <c r="H36" s="342" t="s">
        <v>633</v>
      </c>
      <c r="I36" s="258"/>
      <c r="J36" s="257"/>
      <c r="K36" s="360"/>
      <c r="L36" s="360"/>
      <c r="M36" s="361" t="s">
        <v>638</v>
      </c>
    </row>
    <row r="37" spans="2:13" ht="9">
      <c r="B37" s="255" t="s">
        <v>836</v>
      </c>
      <c r="C37" s="362" t="s">
        <v>468</v>
      </c>
      <c r="D37" s="255">
        <v>21</v>
      </c>
      <c r="E37" s="255">
        <v>31</v>
      </c>
      <c r="F37" s="255">
        <v>15</v>
      </c>
      <c r="G37" s="304">
        <f aca="true" t="shared" si="0" ref="G37:G55">E37/D37*100</f>
        <v>147.61904761904762</v>
      </c>
      <c r="H37" s="347">
        <f aca="true" t="shared" si="1" ref="H37:H55">E37-D37</f>
        <v>10</v>
      </c>
      <c r="J37" s="266" t="s">
        <v>835</v>
      </c>
      <c r="K37" s="346">
        <f>K43+K44+K45+K47+K48+K49+K50</f>
        <v>1013</v>
      </c>
      <c r="L37" s="346">
        <f>L43+L44+L45+L47+L48+L49+L50</f>
        <v>570</v>
      </c>
      <c r="M37" s="345">
        <f>L37-K37</f>
        <v>-443</v>
      </c>
    </row>
    <row r="38" spans="2:13" ht="9">
      <c r="B38" s="255" t="s">
        <v>834</v>
      </c>
      <c r="C38" s="362" t="s">
        <v>192</v>
      </c>
      <c r="D38" s="255">
        <v>45</v>
      </c>
      <c r="E38" s="255">
        <v>23</v>
      </c>
      <c r="F38" s="255">
        <v>4</v>
      </c>
      <c r="G38" s="304">
        <f t="shared" si="0"/>
        <v>51.11111111111111</v>
      </c>
      <c r="H38" s="347">
        <f t="shared" si="1"/>
        <v>-22</v>
      </c>
      <c r="J38" s="264" t="s">
        <v>656</v>
      </c>
      <c r="K38" s="347"/>
      <c r="L38" s="347"/>
      <c r="M38" s="340"/>
    </row>
    <row r="39" spans="2:13" ht="9.75" customHeight="1">
      <c r="B39" s="255" t="s">
        <v>833</v>
      </c>
      <c r="C39" s="362" t="s">
        <v>193</v>
      </c>
      <c r="D39" s="255">
        <v>25</v>
      </c>
      <c r="E39" s="255">
        <v>26</v>
      </c>
      <c r="F39" s="255">
        <v>11</v>
      </c>
      <c r="G39" s="304">
        <f t="shared" si="0"/>
        <v>104</v>
      </c>
      <c r="H39" s="347">
        <f t="shared" si="1"/>
        <v>1</v>
      </c>
      <c r="J39" s="255" t="s">
        <v>832</v>
      </c>
      <c r="K39" s="347">
        <v>505</v>
      </c>
      <c r="L39" s="347">
        <v>295</v>
      </c>
      <c r="M39" s="340">
        <f>L39-K39</f>
        <v>-210</v>
      </c>
    </row>
    <row r="40" spans="2:13" ht="9">
      <c r="B40" s="255" t="s">
        <v>831</v>
      </c>
      <c r="C40" s="362" t="s">
        <v>194</v>
      </c>
      <c r="D40" s="255">
        <v>35</v>
      </c>
      <c r="E40" s="255">
        <v>32</v>
      </c>
      <c r="F40" s="255">
        <v>10</v>
      </c>
      <c r="G40" s="304">
        <f t="shared" si="0"/>
        <v>91.42857142857143</v>
      </c>
      <c r="H40" s="347">
        <f t="shared" si="1"/>
        <v>-3</v>
      </c>
      <c r="J40" s="264" t="s">
        <v>657</v>
      </c>
      <c r="K40" s="347"/>
      <c r="L40" s="347"/>
      <c r="M40" s="340"/>
    </row>
    <row r="41" spans="2:13" ht="9">
      <c r="B41" s="255" t="s">
        <v>830</v>
      </c>
      <c r="C41" s="362" t="s">
        <v>195</v>
      </c>
      <c r="D41" s="255">
        <v>13</v>
      </c>
      <c r="E41" s="255">
        <v>35</v>
      </c>
      <c r="F41" s="255">
        <v>18</v>
      </c>
      <c r="G41" s="304">
        <f t="shared" si="0"/>
        <v>269.2307692307692</v>
      </c>
      <c r="H41" s="347">
        <f t="shared" si="1"/>
        <v>22</v>
      </c>
      <c r="J41" s="255" t="s">
        <v>829</v>
      </c>
      <c r="K41" s="347"/>
      <c r="L41" s="347"/>
      <c r="M41" s="340"/>
    </row>
    <row r="42" spans="2:13" ht="9">
      <c r="B42" s="255" t="s">
        <v>828</v>
      </c>
      <c r="C42" s="362" t="s">
        <v>196</v>
      </c>
      <c r="D42" s="255">
        <v>158</v>
      </c>
      <c r="E42" s="255">
        <v>34</v>
      </c>
      <c r="F42" s="255">
        <v>23</v>
      </c>
      <c r="G42" s="304">
        <f t="shared" si="0"/>
        <v>21.518987341772153</v>
      </c>
      <c r="H42" s="347">
        <f t="shared" si="1"/>
        <v>-124</v>
      </c>
      <c r="J42" s="264" t="s">
        <v>658</v>
      </c>
      <c r="K42" s="347"/>
      <c r="L42" s="347"/>
      <c r="M42" s="340"/>
    </row>
    <row r="43" spans="2:13" ht="9">
      <c r="B43" s="255" t="s">
        <v>827</v>
      </c>
      <c r="C43" s="362" t="s">
        <v>197</v>
      </c>
      <c r="D43" s="255">
        <v>21</v>
      </c>
      <c r="E43" s="255">
        <v>18</v>
      </c>
      <c r="F43" s="255">
        <v>6</v>
      </c>
      <c r="G43" s="304">
        <f t="shared" si="0"/>
        <v>85.71428571428571</v>
      </c>
      <c r="H43" s="347">
        <f t="shared" si="1"/>
        <v>-3</v>
      </c>
      <c r="J43" s="255" t="s">
        <v>826</v>
      </c>
      <c r="K43" s="347">
        <v>110</v>
      </c>
      <c r="L43" s="347">
        <v>90</v>
      </c>
      <c r="M43" s="340">
        <f>L43-K43</f>
        <v>-20</v>
      </c>
    </row>
    <row r="44" spans="2:13" ht="9">
      <c r="B44" s="255" t="s">
        <v>825</v>
      </c>
      <c r="C44" s="362" t="s">
        <v>198</v>
      </c>
      <c r="D44" s="255">
        <v>70</v>
      </c>
      <c r="E44" s="255">
        <v>31</v>
      </c>
      <c r="F44" s="255">
        <v>13</v>
      </c>
      <c r="G44" s="304">
        <f t="shared" si="0"/>
        <v>44.285714285714285</v>
      </c>
      <c r="H44" s="347">
        <f t="shared" si="1"/>
        <v>-39</v>
      </c>
      <c r="J44" s="255" t="s">
        <v>824</v>
      </c>
      <c r="K44" s="347">
        <v>36</v>
      </c>
      <c r="L44" s="347">
        <v>10</v>
      </c>
      <c r="M44" s="340">
        <f>L44-K44</f>
        <v>-26</v>
      </c>
    </row>
    <row r="45" spans="2:13" ht="9">
      <c r="B45" s="255" t="s">
        <v>823</v>
      </c>
      <c r="C45" s="362" t="s">
        <v>199</v>
      </c>
      <c r="D45" s="255">
        <v>14</v>
      </c>
      <c r="E45" s="255">
        <v>11</v>
      </c>
      <c r="F45" s="255">
        <v>5</v>
      </c>
      <c r="G45" s="304">
        <f t="shared" si="0"/>
        <v>78.57142857142857</v>
      </c>
      <c r="H45" s="347">
        <f t="shared" si="1"/>
        <v>-3</v>
      </c>
      <c r="J45" s="255" t="s">
        <v>822</v>
      </c>
      <c r="K45" s="347">
        <v>40</v>
      </c>
      <c r="L45" s="347">
        <v>21</v>
      </c>
      <c r="M45" s="340">
        <f>L45-K45</f>
        <v>-19</v>
      </c>
    </row>
    <row r="46" spans="2:13" ht="9">
      <c r="B46" s="255" t="s">
        <v>821</v>
      </c>
      <c r="C46" s="362" t="s">
        <v>200</v>
      </c>
      <c r="D46" s="255">
        <v>22</v>
      </c>
      <c r="E46" s="255">
        <v>28</v>
      </c>
      <c r="F46" s="255">
        <v>14</v>
      </c>
      <c r="G46" s="304">
        <f t="shared" si="0"/>
        <v>127.27272727272727</v>
      </c>
      <c r="H46" s="347">
        <f t="shared" si="1"/>
        <v>6</v>
      </c>
      <c r="J46" s="264" t="s">
        <v>547</v>
      </c>
      <c r="K46" s="347"/>
      <c r="L46" s="347"/>
      <c r="M46" s="340" t="s">
        <v>449</v>
      </c>
    </row>
    <row r="47" spans="2:13" ht="9">
      <c r="B47" s="255" t="s">
        <v>820</v>
      </c>
      <c r="C47" s="362" t="s">
        <v>201</v>
      </c>
      <c r="D47" s="255">
        <v>21</v>
      </c>
      <c r="E47" s="255">
        <v>17</v>
      </c>
      <c r="F47" s="255">
        <v>13</v>
      </c>
      <c r="G47" s="304">
        <f t="shared" si="0"/>
        <v>80.95238095238095</v>
      </c>
      <c r="H47" s="347">
        <f t="shared" si="1"/>
        <v>-4</v>
      </c>
      <c r="J47" s="255" t="s">
        <v>819</v>
      </c>
      <c r="K47" s="347">
        <v>575</v>
      </c>
      <c r="L47" s="347">
        <v>327</v>
      </c>
      <c r="M47" s="340">
        <f>L47-K47</f>
        <v>-248</v>
      </c>
    </row>
    <row r="48" spans="2:13" ht="9">
      <c r="B48" s="255" t="s">
        <v>818</v>
      </c>
      <c r="C48" s="362" t="s">
        <v>202</v>
      </c>
      <c r="D48" s="255">
        <v>9</v>
      </c>
      <c r="E48" s="255">
        <v>21</v>
      </c>
      <c r="F48" s="255">
        <v>17</v>
      </c>
      <c r="G48" s="304">
        <f t="shared" si="0"/>
        <v>233.33333333333334</v>
      </c>
      <c r="H48" s="347">
        <f t="shared" si="1"/>
        <v>12</v>
      </c>
      <c r="J48" s="255" t="s">
        <v>817</v>
      </c>
      <c r="K48" s="347">
        <v>200</v>
      </c>
      <c r="L48" s="347">
        <v>70</v>
      </c>
      <c r="M48" s="340">
        <f>L48-K48</f>
        <v>-130</v>
      </c>
    </row>
    <row r="49" spans="2:13" s="255" customFormat="1" ht="9">
      <c r="B49" s="255" t="s">
        <v>816</v>
      </c>
      <c r="C49" s="362" t="s">
        <v>203</v>
      </c>
      <c r="D49" s="255">
        <v>15</v>
      </c>
      <c r="E49" s="255">
        <v>38</v>
      </c>
      <c r="F49" s="255">
        <v>21</v>
      </c>
      <c r="G49" s="304">
        <f t="shared" si="0"/>
        <v>253.33333333333331</v>
      </c>
      <c r="H49" s="347">
        <f t="shared" si="1"/>
        <v>23</v>
      </c>
      <c r="J49" s="255" t="s">
        <v>815</v>
      </c>
      <c r="K49" s="347">
        <v>47</v>
      </c>
      <c r="L49" s="347">
        <v>46</v>
      </c>
      <c r="M49" s="340">
        <f>L49-K49</f>
        <v>-1</v>
      </c>
    </row>
    <row r="50" spans="2:13" s="255" customFormat="1" ht="8.25" customHeight="1">
      <c r="B50" s="255" t="s">
        <v>814</v>
      </c>
      <c r="C50" s="362" t="s">
        <v>204</v>
      </c>
      <c r="D50" s="255">
        <v>7</v>
      </c>
      <c r="E50" s="255">
        <v>24</v>
      </c>
      <c r="F50" s="255">
        <v>14</v>
      </c>
      <c r="G50" s="304">
        <f t="shared" si="0"/>
        <v>342.85714285714283</v>
      </c>
      <c r="H50" s="347">
        <f t="shared" si="1"/>
        <v>17</v>
      </c>
      <c r="J50" s="257" t="s">
        <v>813</v>
      </c>
      <c r="K50" s="354">
        <v>5</v>
      </c>
      <c r="L50" s="354">
        <v>6</v>
      </c>
      <c r="M50" s="337">
        <f>L50-K50</f>
        <v>1</v>
      </c>
    </row>
    <row r="51" spans="2:13" s="255" customFormat="1" ht="9">
      <c r="B51" s="255" t="s">
        <v>812</v>
      </c>
      <c r="C51" s="362" t="s">
        <v>205</v>
      </c>
      <c r="D51" s="255">
        <v>13</v>
      </c>
      <c r="E51" s="255">
        <v>34</v>
      </c>
      <c r="F51" s="255">
        <v>19</v>
      </c>
      <c r="G51" s="304">
        <f t="shared" si="0"/>
        <v>261.53846153846155</v>
      </c>
      <c r="H51" s="347">
        <f t="shared" si="1"/>
        <v>21</v>
      </c>
      <c r="J51" s="258"/>
      <c r="K51" s="258"/>
      <c r="L51" s="258"/>
      <c r="M51" s="254"/>
    </row>
    <row r="52" spans="2:13" s="255" customFormat="1" ht="9">
      <c r="B52" s="255" t="s">
        <v>811</v>
      </c>
      <c r="C52" s="362" t="s">
        <v>206</v>
      </c>
      <c r="D52" s="255">
        <v>5</v>
      </c>
      <c r="E52" s="255">
        <v>19</v>
      </c>
      <c r="F52" s="255">
        <v>13</v>
      </c>
      <c r="G52" s="304">
        <f t="shared" si="0"/>
        <v>380</v>
      </c>
      <c r="H52" s="347">
        <f t="shared" si="1"/>
        <v>14</v>
      </c>
      <c r="J52" s="258"/>
      <c r="K52" s="258"/>
      <c r="L52" s="274"/>
      <c r="M52" s="254"/>
    </row>
    <row r="53" spans="2:13" s="255" customFormat="1" ht="9">
      <c r="B53" s="255" t="s">
        <v>810</v>
      </c>
      <c r="C53" s="362" t="s">
        <v>207</v>
      </c>
      <c r="D53" s="255">
        <v>35</v>
      </c>
      <c r="E53" s="255">
        <v>23</v>
      </c>
      <c r="F53" s="255">
        <v>17</v>
      </c>
      <c r="G53" s="304">
        <f t="shared" si="0"/>
        <v>65.71428571428571</v>
      </c>
      <c r="H53" s="347">
        <f t="shared" si="1"/>
        <v>-12</v>
      </c>
      <c r="I53" s="258"/>
      <c r="J53" s="258"/>
      <c r="K53" s="258"/>
      <c r="L53" s="349"/>
      <c r="M53" s="349"/>
    </row>
    <row r="54" spans="2:13" s="255" customFormat="1" ht="9">
      <c r="B54" s="255" t="s">
        <v>809</v>
      </c>
      <c r="C54" s="362" t="s">
        <v>208</v>
      </c>
      <c r="D54" s="255">
        <v>463</v>
      </c>
      <c r="E54" s="255">
        <v>107</v>
      </c>
      <c r="F54" s="255">
        <v>61</v>
      </c>
      <c r="G54" s="304">
        <f t="shared" si="0"/>
        <v>23.110151187904968</v>
      </c>
      <c r="H54" s="347">
        <f t="shared" si="1"/>
        <v>-356</v>
      </c>
      <c r="I54" s="258"/>
      <c r="J54" s="258"/>
      <c r="K54" s="258"/>
      <c r="L54" s="349"/>
      <c r="M54" s="349"/>
    </row>
    <row r="55" spans="2:13" s="255" customFormat="1" ht="9">
      <c r="B55" s="255" t="s">
        <v>808</v>
      </c>
      <c r="C55" s="362" t="s">
        <v>209</v>
      </c>
      <c r="D55" s="255">
        <v>21</v>
      </c>
      <c r="E55" s="255">
        <v>18</v>
      </c>
      <c r="F55" s="255">
        <v>1</v>
      </c>
      <c r="G55" s="304">
        <f t="shared" si="0"/>
        <v>85.71428571428571</v>
      </c>
      <c r="H55" s="347">
        <f t="shared" si="1"/>
        <v>-3</v>
      </c>
      <c r="I55" s="258"/>
      <c r="J55" s="258"/>
      <c r="K55" s="258"/>
      <c r="L55" s="349"/>
      <c r="M55" s="349"/>
    </row>
    <row r="56" spans="7:13" s="255" customFormat="1" ht="7.5" customHeight="1">
      <c r="G56" s="255" t="s">
        <v>449</v>
      </c>
      <c r="H56" s="347"/>
      <c r="I56" s="258"/>
      <c r="J56" s="258"/>
      <c r="K56" s="258"/>
      <c r="L56" s="258"/>
      <c r="M56" s="258"/>
    </row>
    <row r="57" spans="2:9" s="255" customFormat="1" ht="9">
      <c r="B57" s="363" t="s">
        <v>807</v>
      </c>
      <c r="C57" s="364" t="s">
        <v>73</v>
      </c>
      <c r="D57" s="363">
        <f>SUM(D37:D56)</f>
        <v>1013</v>
      </c>
      <c r="E57" s="363">
        <f>SUM(E37:E56)</f>
        <v>570</v>
      </c>
      <c r="F57" s="363">
        <f>SUM(F37:F56)</f>
        <v>295</v>
      </c>
      <c r="G57" s="365">
        <f>E57/D57*100</f>
        <v>56.2685093780849</v>
      </c>
      <c r="H57" s="366">
        <f>E57-D57</f>
        <v>-443</v>
      </c>
      <c r="I57" s="258"/>
    </row>
    <row r="58" spans="2:8" s="255" customFormat="1" ht="9">
      <c r="B58" s="266"/>
      <c r="C58" s="266"/>
      <c r="D58" s="266"/>
      <c r="E58" s="266"/>
      <c r="F58" s="266"/>
      <c r="G58" s="266"/>
      <c r="H58" s="266"/>
    </row>
    <row r="59" s="255" customFormat="1" ht="9">
      <c r="E59" s="255" t="s">
        <v>806</v>
      </c>
    </row>
    <row r="61" s="255" customFormat="1" ht="9">
      <c r="L61" s="255" t="s">
        <v>449</v>
      </c>
    </row>
  </sheetData>
  <sheetProtection/>
  <mergeCells count="33">
    <mergeCell ref="AE5:AE6"/>
    <mergeCell ref="R22:S22"/>
    <mergeCell ref="AF5:AF6"/>
    <mergeCell ref="W5:W8"/>
    <mergeCell ref="X5:X8"/>
    <mergeCell ref="Y5:Z6"/>
    <mergeCell ref="AA5:AA8"/>
    <mergeCell ref="R10:S10"/>
    <mergeCell ref="R12:S12"/>
    <mergeCell ref="R13:S13"/>
    <mergeCell ref="V5:V8"/>
    <mergeCell ref="R28:S28"/>
    <mergeCell ref="R8:S8"/>
    <mergeCell ref="R9:S9"/>
    <mergeCell ref="R16:S16"/>
    <mergeCell ref="R15:S15"/>
    <mergeCell ref="K5:L5"/>
    <mergeCell ref="K6:L6"/>
    <mergeCell ref="R11:S11"/>
    <mergeCell ref="R18:S18"/>
    <mergeCell ref="R23:S23"/>
    <mergeCell ref="R19:S19"/>
    <mergeCell ref="R21:S21"/>
    <mergeCell ref="B14:E14"/>
    <mergeCell ref="R29:S29"/>
    <mergeCell ref="R27:S27"/>
    <mergeCell ref="G33:G36"/>
    <mergeCell ref="B33:B36"/>
    <mergeCell ref="C33:C36"/>
    <mergeCell ref="D33:D36"/>
    <mergeCell ref="E33:F34"/>
    <mergeCell ref="R24:S24"/>
    <mergeCell ref="R25:S25"/>
  </mergeCells>
  <printOptions/>
  <pageMargins left="0.393700787401575" right="0.196850393700787" top="0.29" bottom="0.196850393700787" header="0.18" footer="0.196850393700787"/>
  <pageSetup horizontalDpi="600" verticalDpi="600" orientation="landscape" paperSize="9" r:id="rId4"/>
  <headerFooter alignWithMargins="0">
    <oddHeader xml:space="preserve">&amp;R&amp;8&amp;UБүлэг5. Ажилгүйдэл </oddHeader>
    <oddFooter>&amp;L&amp;18 &amp;R&amp;18 20</oddFooter>
  </headerFooter>
  <legacyDrawing r:id="rId3"/>
  <oleObjects>
    <oleObject progId="Equation.3" shapeId="284254" r:id="rId1"/>
    <oleObject progId="Equation.3" shapeId="284255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:Q32"/>
    </sheetView>
  </sheetViews>
  <sheetFormatPr defaultColWidth="9.00390625" defaultRowHeight="12.75"/>
  <cols>
    <col min="1" max="1" width="12.625" style="253" customWidth="1"/>
    <col min="2" max="2" width="4.75390625" style="253" customWidth="1"/>
    <col min="3" max="3" width="6.625" style="253" customWidth="1"/>
    <col min="4" max="4" width="6.00390625" style="253" customWidth="1"/>
    <col min="5" max="6" width="8.75390625" style="253" customWidth="1"/>
    <col min="7" max="7" width="6.75390625" style="253" customWidth="1"/>
    <col min="8" max="8" width="8.75390625" style="253" customWidth="1"/>
    <col min="9" max="9" width="7.00390625" style="253" customWidth="1"/>
    <col min="10" max="10" width="8.00390625" style="253" customWidth="1"/>
    <col min="11" max="14" width="8.75390625" style="253" customWidth="1"/>
    <col min="15" max="15" width="8.625" style="253" customWidth="1"/>
    <col min="16" max="16" width="8.75390625" style="253" customWidth="1"/>
    <col min="17" max="17" width="7.00390625" style="253" customWidth="1"/>
    <col min="18" max="16384" width="9.125" style="253" customWidth="1"/>
  </cols>
  <sheetData>
    <row r="1" spans="1:17" ht="12.75">
      <c r="A1" s="91" t="s">
        <v>774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5.75">
      <c r="A3" s="91"/>
      <c r="B3" s="91"/>
      <c r="C3" s="91"/>
      <c r="D3" s="91"/>
      <c r="E3" s="91"/>
      <c r="F3" s="299" t="s">
        <v>801</v>
      </c>
      <c r="G3" s="91"/>
      <c r="H3" s="91"/>
      <c r="I3" s="299"/>
      <c r="J3" s="299"/>
      <c r="K3" s="299"/>
      <c r="L3" s="299"/>
      <c r="M3" s="299"/>
      <c r="N3" s="299"/>
      <c r="O3" s="299"/>
      <c r="P3" s="299"/>
      <c r="Q3" s="299"/>
    </row>
    <row r="4" spans="1:17" ht="15.75">
      <c r="A4" s="91"/>
      <c r="B4" s="91"/>
      <c r="C4" s="91"/>
      <c r="D4" s="91"/>
      <c r="E4" s="91"/>
      <c r="F4" s="91"/>
      <c r="G4" s="91"/>
      <c r="H4" s="299"/>
      <c r="I4" s="299"/>
      <c r="J4" s="299"/>
      <c r="K4" s="299"/>
      <c r="L4" s="299"/>
      <c r="M4" s="299"/>
      <c r="N4" s="299"/>
      <c r="O4" s="299"/>
      <c r="P4" s="299"/>
      <c r="Q4" s="299"/>
    </row>
    <row r="5" spans="1:17" ht="15.75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</row>
    <row r="6" spans="1:17" ht="12.75" customHeight="1">
      <c r="A6" s="849" t="s">
        <v>294</v>
      </c>
      <c r="B6" s="854" t="s">
        <v>72</v>
      </c>
      <c r="C6" s="850" t="s">
        <v>676</v>
      </c>
      <c r="D6" s="850"/>
      <c r="E6" s="850"/>
      <c r="F6" s="850"/>
      <c r="G6" s="850"/>
      <c r="H6" s="850"/>
      <c r="I6" s="850"/>
      <c r="J6" s="850"/>
      <c r="K6" s="850"/>
      <c r="L6" s="850"/>
      <c r="M6" s="850"/>
      <c r="N6" s="850"/>
      <c r="O6" s="850"/>
      <c r="P6" s="850"/>
      <c r="Q6" s="850"/>
    </row>
    <row r="7" spans="1:17" ht="12.75" customHeight="1">
      <c r="A7" s="855"/>
      <c r="B7" s="854"/>
      <c r="C7" s="849" t="s">
        <v>665</v>
      </c>
      <c r="D7" s="849" t="s">
        <v>666</v>
      </c>
      <c r="E7" s="849" t="s">
        <v>667</v>
      </c>
      <c r="F7" s="849" t="s">
        <v>668</v>
      </c>
      <c r="G7" s="849" t="s">
        <v>669</v>
      </c>
      <c r="H7" s="849" t="s">
        <v>670</v>
      </c>
      <c r="I7" s="849" t="s">
        <v>190</v>
      </c>
      <c r="J7" s="849" t="s">
        <v>800</v>
      </c>
      <c r="K7" s="851" t="s">
        <v>799</v>
      </c>
      <c r="L7" s="849" t="s">
        <v>671</v>
      </c>
      <c r="M7" s="849" t="s">
        <v>672</v>
      </c>
      <c r="N7" s="849" t="s">
        <v>673</v>
      </c>
      <c r="O7" s="849" t="s">
        <v>191</v>
      </c>
      <c r="P7" s="849" t="s">
        <v>674</v>
      </c>
      <c r="Q7" s="851" t="s">
        <v>675</v>
      </c>
    </row>
    <row r="8" spans="1:17" ht="12.75">
      <c r="A8" s="855"/>
      <c r="B8" s="854"/>
      <c r="C8" s="849"/>
      <c r="D8" s="849"/>
      <c r="E8" s="849"/>
      <c r="F8" s="849"/>
      <c r="G8" s="849"/>
      <c r="H8" s="849"/>
      <c r="I8" s="849"/>
      <c r="J8" s="849"/>
      <c r="K8" s="852"/>
      <c r="L8" s="849"/>
      <c r="M8" s="849"/>
      <c r="N8" s="849"/>
      <c r="O8" s="849"/>
      <c r="P8" s="849"/>
      <c r="Q8" s="852"/>
    </row>
    <row r="9" spans="1:17" ht="74.25" customHeight="1">
      <c r="A9" s="855"/>
      <c r="B9" s="854"/>
      <c r="C9" s="849"/>
      <c r="D9" s="849"/>
      <c r="E9" s="849"/>
      <c r="F9" s="849"/>
      <c r="G9" s="849"/>
      <c r="H9" s="849"/>
      <c r="I9" s="849"/>
      <c r="J9" s="849"/>
      <c r="K9" s="853"/>
      <c r="L9" s="849"/>
      <c r="M9" s="849"/>
      <c r="N9" s="849"/>
      <c r="O9" s="849"/>
      <c r="P9" s="849"/>
      <c r="Q9" s="853"/>
    </row>
    <row r="10" spans="1:17" ht="12.75" hidden="1">
      <c r="A10" s="370" t="s">
        <v>797</v>
      </c>
      <c r="B10" s="301">
        <f aca="true" t="shared" si="0" ref="B10:B29">SUM(C10:Q10)</f>
        <v>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ht="12.75" hidden="1">
      <c r="A11" s="368" t="s">
        <v>796</v>
      </c>
      <c r="B11" s="175">
        <f t="shared" si="0"/>
        <v>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12.75" hidden="1">
      <c r="A12" s="368" t="s">
        <v>795</v>
      </c>
      <c r="B12" s="175">
        <f t="shared" si="0"/>
        <v>0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7" ht="12.75">
      <c r="A13" s="369" t="s">
        <v>794</v>
      </c>
      <c r="B13" s="175">
        <f t="shared" si="0"/>
        <v>1</v>
      </c>
      <c r="C13" s="82"/>
      <c r="D13" s="82"/>
      <c r="E13" s="82"/>
      <c r="F13" s="82"/>
      <c r="G13" s="82"/>
      <c r="H13" s="82"/>
      <c r="I13" s="82">
        <v>1</v>
      </c>
      <c r="J13" s="82"/>
      <c r="K13" s="82"/>
      <c r="L13" s="82"/>
      <c r="M13" s="82"/>
      <c r="N13" s="82"/>
      <c r="O13" s="82"/>
      <c r="P13" s="82"/>
      <c r="Q13" s="82"/>
    </row>
    <row r="14" spans="1:17" ht="12.75" hidden="1">
      <c r="A14" s="368" t="s">
        <v>793</v>
      </c>
      <c r="B14" s="175">
        <f t="shared" si="0"/>
        <v>0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7" ht="12.75" hidden="1">
      <c r="A15" s="368" t="s">
        <v>792</v>
      </c>
      <c r="B15" s="175">
        <f t="shared" si="0"/>
        <v>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2.75" hidden="1">
      <c r="A16" s="368" t="s">
        <v>791</v>
      </c>
      <c r="B16" s="175">
        <f t="shared" si="0"/>
        <v>0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7" ht="12.75" hidden="1">
      <c r="A17" s="368" t="s">
        <v>790</v>
      </c>
      <c r="B17" s="175">
        <f t="shared" si="0"/>
        <v>0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7" ht="12.75" hidden="1">
      <c r="A18" s="368" t="s">
        <v>789</v>
      </c>
      <c r="B18" s="175">
        <f t="shared" si="0"/>
        <v>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ht="12.75">
      <c r="A19" s="368" t="s">
        <v>788</v>
      </c>
      <c r="B19" s="175">
        <f t="shared" si="0"/>
        <v>1</v>
      </c>
      <c r="C19" s="82"/>
      <c r="D19" s="82"/>
      <c r="E19" s="82"/>
      <c r="F19" s="82"/>
      <c r="G19" s="82"/>
      <c r="H19" s="82">
        <v>1</v>
      </c>
      <c r="I19" s="82"/>
      <c r="J19" s="82"/>
      <c r="K19" s="82"/>
      <c r="L19" s="82"/>
      <c r="M19" s="82"/>
      <c r="N19" s="82"/>
      <c r="O19" s="82"/>
      <c r="P19" s="82"/>
      <c r="Q19" s="82"/>
    </row>
    <row r="20" spans="1:17" ht="12.75" hidden="1">
      <c r="A20" s="368" t="s">
        <v>787</v>
      </c>
      <c r="B20" s="175">
        <f t="shared" si="0"/>
        <v>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ht="12.75">
      <c r="A21" s="368" t="s">
        <v>786</v>
      </c>
      <c r="B21" s="175">
        <f t="shared" si="0"/>
        <v>26</v>
      </c>
      <c r="C21" s="82">
        <v>25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>
        <v>1</v>
      </c>
      <c r="O21" s="82"/>
      <c r="P21" s="82"/>
      <c r="Q21" s="82"/>
    </row>
    <row r="22" spans="1:17" ht="12.75">
      <c r="A22" s="368" t="s">
        <v>785</v>
      </c>
      <c r="B22" s="175">
        <f t="shared" si="0"/>
        <v>0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2.75">
      <c r="A23" s="368" t="s">
        <v>784</v>
      </c>
      <c r="B23" s="175">
        <f t="shared" si="0"/>
        <v>2</v>
      </c>
      <c r="C23" s="82"/>
      <c r="D23" s="82"/>
      <c r="E23" s="82">
        <v>2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2.75">
      <c r="A24" s="368" t="s">
        <v>783</v>
      </c>
      <c r="B24" s="175">
        <f t="shared" si="0"/>
        <v>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2.75">
      <c r="A25" s="368" t="s">
        <v>782</v>
      </c>
      <c r="B25" s="175">
        <f t="shared" si="0"/>
        <v>0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ht="12.75">
      <c r="A26" s="368" t="s">
        <v>781</v>
      </c>
      <c r="B26" s="175">
        <f t="shared" si="0"/>
        <v>0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ht="12.75">
      <c r="A27" s="368" t="s">
        <v>780</v>
      </c>
      <c r="B27" s="175">
        <f t="shared" si="0"/>
        <v>80</v>
      </c>
      <c r="C27" s="82">
        <v>2</v>
      </c>
      <c r="D27" s="82"/>
      <c r="E27" s="82">
        <v>2</v>
      </c>
      <c r="F27" s="82"/>
      <c r="G27" s="82">
        <v>55</v>
      </c>
      <c r="H27" s="82">
        <v>15</v>
      </c>
      <c r="I27" s="82"/>
      <c r="J27" s="82"/>
      <c r="K27" s="82"/>
      <c r="L27" s="82"/>
      <c r="M27" s="82"/>
      <c r="N27" s="82"/>
      <c r="O27" s="82"/>
      <c r="P27" s="82">
        <v>6</v>
      </c>
      <c r="Q27" s="82"/>
    </row>
    <row r="28" spans="1:17" ht="12.75">
      <c r="A28" s="367" t="s">
        <v>779</v>
      </c>
      <c r="B28" s="129">
        <f t="shared" si="0"/>
        <v>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94"/>
    </row>
    <row r="29" spans="1:17" ht="12.75">
      <c r="A29" s="302" t="s">
        <v>82</v>
      </c>
      <c r="B29" s="298">
        <f t="shared" si="0"/>
        <v>110</v>
      </c>
      <c r="C29" s="297">
        <f aca="true" t="shared" si="1" ref="C29:Q29">SUM(C10:C28)</f>
        <v>27</v>
      </c>
      <c r="D29" s="297">
        <f t="shared" si="1"/>
        <v>0</v>
      </c>
      <c r="E29" s="297">
        <f t="shared" si="1"/>
        <v>4</v>
      </c>
      <c r="F29" s="297">
        <f t="shared" si="1"/>
        <v>0</v>
      </c>
      <c r="G29" s="297">
        <f t="shared" si="1"/>
        <v>55</v>
      </c>
      <c r="H29" s="297">
        <f t="shared" si="1"/>
        <v>16</v>
      </c>
      <c r="I29" s="297">
        <f t="shared" si="1"/>
        <v>1</v>
      </c>
      <c r="J29" s="297">
        <f t="shared" si="1"/>
        <v>0</v>
      </c>
      <c r="K29" s="297">
        <f t="shared" si="1"/>
        <v>0</v>
      </c>
      <c r="L29" s="297">
        <f t="shared" si="1"/>
        <v>0</v>
      </c>
      <c r="M29" s="297">
        <f t="shared" si="1"/>
        <v>0</v>
      </c>
      <c r="N29" s="297">
        <f t="shared" si="1"/>
        <v>1</v>
      </c>
      <c r="O29" s="297">
        <f t="shared" si="1"/>
        <v>0</v>
      </c>
      <c r="P29" s="297">
        <f t="shared" si="1"/>
        <v>6</v>
      </c>
      <c r="Q29" s="298">
        <f t="shared" si="1"/>
        <v>0</v>
      </c>
    </row>
    <row r="30" spans="1:17" ht="12.75">
      <c r="A30" s="289" t="s">
        <v>680</v>
      </c>
      <c r="B30" s="298">
        <v>183</v>
      </c>
      <c r="C30" s="297">
        <v>43</v>
      </c>
      <c r="D30" s="297">
        <v>0</v>
      </c>
      <c r="E30" s="297">
        <v>102</v>
      </c>
      <c r="F30" s="297">
        <v>2</v>
      </c>
      <c r="G30" s="297">
        <v>9</v>
      </c>
      <c r="H30" s="297">
        <v>15</v>
      </c>
      <c r="I30" s="297">
        <v>3</v>
      </c>
      <c r="J30" s="297">
        <v>4</v>
      </c>
      <c r="K30" s="297">
        <v>0</v>
      </c>
      <c r="L30" s="297">
        <v>0</v>
      </c>
      <c r="M30" s="297">
        <v>0</v>
      </c>
      <c r="N30" s="297">
        <v>0</v>
      </c>
      <c r="O30" s="297">
        <v>0</v>
      </c>
      <c r="P30" s="298">
        <v>5</v>
      </c>
      <c r="Q30" s="371"/>
    </row>
    <row r="31" spans="1:17" ht="12.75">
      <c r="A31" s="178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1:17" ht="15.75">
      <c r="A32" s="300"/>
      <c r="B32" s="300"/>
      <c r="C32" s="300"/>
      <c r="D32" s="77" t="s">
        <v>798</v>
      </c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</row>
  </sheetData>
  <sheetProtection/>
  <mergeCells count="18">
    <mergeCell ref="A6:A9"/>
    <mergeCell ref="N7:N9"/>
    <mergeCell ref="O7:O9"/>
    <mergeCell ref="P7:P9"/>
    <mergeCell ref="I7:I9"/>
    <mergeCell ref="J7:J9"/>
    <mergeCell ref="L7:L9"/>
    <mergeCell ref="M7:M9"/>
    <mergeCell ref="F7:F9"/>
    <mergeCell ref="G7:G9"/>
    <mergeCell ref="H7:H9"/>
    <mergeCell ref="C6:Q6"/>
    <mergeCell ref="Q7:Q9"/>
    <mergeCell ref="B6:B9"/>
    <mergeCell ref="C7:C9"/>
    <mergeCell ref="D7:D9"/>
    <mergeCell ref="E7:E9"/>
    <mergeCell ref="K7:K9"/>
  </mergeCells>
  <printOptions/>
  <pageMargins left="0.1" right="0" top="1" bottom="1" header="0.5" footer="0.5"/>
  <pageSetup horizontalDpi="600" verticalDpi="600" orientation="landscape" r:id="rId1"/>
  <headerFooter alignWithMargins="0">
    <oddHeader>&amp;L&amp;8&amp;USection 5.Unemployment</oddHeader>
    <oddFooter xml:space="preserve">&amp;L&amp;18 21&amp;R&amp;18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K154"/>
  <sheetViews>
    <sheetView zoomScalePageLayoutView="0" workbookViewId="0" topLeftCell="E1">
      <selection activeCell="J27" sqref="J27"/>
    </sheetView>
  </sheetViews>
  <sheetFormatPr defaultColWidth="9.00390625" defaultRowHeight="12.75"/>
  <cols>
    <col min="1" max="1" width="3.25390625" style="397" customWidth="1"/>
    <col min="2" max="2" width="25.125" style="397" customWidth="1"/>
    <col min="3" max="3" width="25.00390625" style="397" customWidth="1"/>
    <col min="4" max="4" width="10.25390625" style="397" customWidth="1"/>
    <col min="5" max="5" width="8.375" style="438" customWidth="1"/>
    <col min="6" max="6" width="9.875" style="438" customWidth="1"/>
    <col min="7" max="7" width="8.25390625" style="397" customWidth="1"/>
    <col min="8" max="8" width="9.375" style="397" customWidth="1"/>
    <col min="9" max="9" width="8.375" style="397" customWidth="1"/>
    <col min="10" max="10" width="9.25390625" style="397" customWidth="1"/>
    <col min="11" max="11" width="10.00390625" style="397" customWidth="1"/>
    <col min="12" max="20" width="9.125" style="397" customWidth="1"/>
    <col min="21" max="22" width="13.375" style="397" customWidth="1"/>
    <col min="23" max="23" width="11.875" style="397" customWidth="1"/>
    <col min="24" max="30" width="9.125" style="397" customWidth="1"/>
    <col min="31" max="31" width="11.625" style="397" customWidth="1"/>
    <col min="32" max="33" width="9.125" style="397" customWidth="1"/>
    <col min="34" max="34" width="9.25390625" style="397" customWidth="1"/>
    <col min="35" max="35" width="0" style="397" hidden="1" customWidth="1"/>
    <col min="36" max="40" width="9.125" style="397" customWidth="1"/>
    <col min="41" max="41" width="13.00390625" style="397" customWidth="1"/>
    <col min="42" max="43" width="9.125" style="397" customWidth="1"/>
    <col min="44" max="44" width="12.375" style="397" customWidth="1"/>
    <col min="45" max="50" width="9.125" style="397" customWidth="1"/>
    <col min="51" max="51" width="10.625" style="397" bestFit="1" customWidth="1"/>
    <col min="52" max="16384" width="9.125" style="397" customWidth="1"/>
  </cols>
  <sheetData>
    <row r="1" spans="1:63" ht="12.75" customHeight="1">
      <c r="A1" s="395"/>
      <c r="B1" s="395" t="s">
        <v>31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232"/>
      <c r="T1" s="232"/>
      <c r="U1" s="232"/>
      <c r="V1" s="232"/>
      <c r="W1" s="232"/>
      <c r="X1" s="232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433"/>
      <c r="BK1" s="411"/>
    </row>
    <row r="2" spans="1:63" ht="12.75">
      <c r="A2" s="395"/>
      <c r="B2" s="395"/>
      <c r="C2" s="395"/>
      <c r="D2" s="395"/>
      <c r="E2" s="395" t="s">
        <v>449</v>
      </c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232"/>
      <c r="T2" s="232"/>
      <c r="U2" s="232"/>
      <c r="V2" s="232"/>
      <c r="W2" s="232"/>
      <c r="X2" s="232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  <c r="BK2" s="411"/>
    </row>
    <row r="3" spans="1:63" ht="12.75" customHeight="1">
      <c r="A3" s="232"/>
      <c r="B3" s="404"/>
      <c r="C3" s="405" t="s">
        <v>53</v>
      </c>
      <c r="D3" s="393"/>
      <c r="E3" s="393"/>
      <c r="F3" s="232"/>
      <c r="G3" s="232"/>
      <c r="H3" s="232"/>
      <c r="I3" s="232"/>
      <c r="J3" s="232"/>
      <c r="K3" s="232"/>
      <c r="L3" s="394"/>
      <c r="M3" s="232"/>
      <c r="N3" s="404"/>
      <c r="O3" s="232"/>
      <c r="P3" s="395"/>
      <c r="Q3" s="395"/>
      <c r="R3" s="395"/>
      <c r="S3" s="232"/>
      <c r="T3" s="232"/>
      <c r="U3" s="232"/>
      <c r="V3" s="232"/>
      <c r="W3" s="232"/>
      <c r="X3" s="232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11"/>
    </row>
    <row r="4" spans="1:63" ht="12.75">
      <c r="A4" s="232"/>
      <c r="B4" s="404"/>
      <c r="C4" s="409" t="s">
        <v>543</v>
      </c>
      <c r="D4" s="398"/>
      <c r="E4" s="398"/>
      <c r="F4" s="395"/>
      <c r="G4" s="232"/>
      <c r="H4" s="232"/>
      <c r="I4" s="232"/>
      <c r="J4" s="232"/>
      <c r="K4" s="404"/>
      <c r="L4" s="394"/>
      <c r="M4" s="232"/>
      <c r="N4" s="404"/>
      <c r="O4" s="232"/>
      <c r="P4" s="395"/>
      <c r="Q4" s="395"/>
      <c r="R4" s="395"/>
      <c r="S4" s="232"/>
      <c r="T4" s="232"/>
      <c r="U4" s="232"/>
      <c r="V4" s="232"/>
      <c r="W4" s="232"/>
      <c r="X4" s="232"/>
      <c r="Y4" s="394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11"/>
    </row>
    <row r="5" spans="1:63" ht="12.75" customHeight="1">
      <c r="A5" s="232"/>
      <c r="B5" s="232"/>
      <c r="C5" s="232"/>
      <c r="D5" s="232"/>
      <c r="E5" s="233"/>
      <c r="F5" s="232"/>
      <c r="G5" s="232"/>
      <c r="H5" s="232"/>
      <c r="I5" s="232"/>
      <c r="J5" s="232"/>
      <c r="K5" s="233"/>
      <c r="L5" s="394"/>
      <c r="M5" s="232"/>
      <c r="N5" s="404"/>
      <c r="O5" s="232"/>
      <c r="P5" s="395"/>
      <c r="Q5" s="395"/>
      <c r="R5" s="395"/>
      <c r="S5" s="232"/>
      <c r="T5" s="232"/>
      <c r="U5" s="232"/>
      <c r="V5" s="232"/>
      <c r="W5" s="232"/>
      <c r="X5" s="232"/>
      <c r="Y5" s="411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11"/>
    </row>
    <row r="6" spans="1:63" ht="12.75">
      <c r="A6" s="232"/>
      <c r="B6" s="400"/>
      <c r="C6" s="399"/>
      <c r="D6" s="413" t="s">
        <v>422</v>
      </c>
      <c r="E6" s="414" t="s">
        <v>152</v>
      </c>
      <c r="F6" s="861" t="s">
        <v>94</v>
      </c>
      <c r="G6" s="861"/>
      <c r="H6" s="861"/>
      <c r="I6" s="861"/>
      <c r="J6" s="861"/>
      <c r="K6" s="403" t="s">
        <v>471</v>
      </c>
      <c r="L6" s="399"/>
      <c r="M6" s="415"/>
      <c r="N6" s="404"/>
      <c r="O6" s="395"/>
      <c r="P6" s="395"/>
      <c r="Q6" s="395"/>
      <c r="R6" s="395"/>
      <c r="S6" s="232"/>
      <c r="T6" s="232"/>
      <c r="U6" s="232"/>
      <c r="V6" s="232"/>
      <c r="W6" s="232"/>
      <c r="X6" s="232"/>
      <c r="Y6" s="411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11"/>
    </row>
    <row r="7" spans="1:63" ht="12.75" customHeight="1">
      <c r="A7" s="232"/>
      <c r="B7" s="232" t="s">
        <v>418</v>
      </c>
      <c r="C7" s="407" t="s">
        <v>419</v>
      </c>
      <c r="D7" s="408" t="s">
        <v>662</v>
      </c>
      <c r="E7" s="417" t="s">
        <v>525</v>
      </c>
      <c r="F7" s="401" t="s">
        <v>121</v>
      </c>
      <c r="G7" s="401"/>
      <c r="H7" s="401"/>
      <c r="I7" s="402"/>
      <c r="J7" s="418" t="s">
        <v>897</v>
      </c>
      <c r="K7" s="408" t="s">
        <v>867</v>
      </c>
      <c r="L7" s="407" t="s">
        <v>866</v>
      </c>
      <c r="M7" s="232"/>
      <c r="N7" s="404"/>
      <c r="O7" s="395"/>
      <c r="P7" s="395"/>
      <c r="Q7" s="395"/>
      <c r="R7" s="395"/>
      <c r="S7" s="232"/>
      <c r="T7" s="232"/>
      <c r="U7" s="232"/>
      <c r="V7" s="232"/>
      <c r="W7" s="232"/>
      <c r="X7" s="232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11"/>
    </row>
    <row r="8" spans="1:63" ht="12.75">
      <c r="A8" s="232"/>
      <c r="B8" s="419"/>
      <c r="C8" s="412"/>
      <c r="D8" s="420"/>
      <c r="E8" s="421"/>
      <c r="F8" s="422">
        <v>2012</v>
      </c>
      <c r="G8" s="422">
        <v>2013</v>
      </c>
      <c r="H8" s="422">
        <v>2014</v>
      </c>
      <c r="I8" s="423">
        <v>2015</v>
      </c>
      <c r="J8" s="424" t="s">
        <v>444</v>
      </c>
      <c r="K8" s="420"/>
      <c r="L8" s="424"/>
      <c r="M8" s="415"/>
      <c r="N8" s="404"/>
      <c r="O8" s="395"/>
      <c r="P8" s="395"/>
      <c r="Q8" s="395"/>
      <c r="R8" s="395"/>
      <c r="S8" s="232"/>
      <c r="T8" s="232"/>
      <c r="U8" s="232"/>
      <c r="V8" s="232"/>
      <c r="W8" s="232"/>
      <c r="X8" s="411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11"/>
    </row>
    <row r="9" spans="1:63" ht="12.75" customHeight="1">
      <c r="A9" s="232"/>
      <c r="B9" s="232" t="s">
        <v>541</v>
      </c>
      <c r="C9" s="425" t="s">
        <v>542</v>
      </c>
      <c r="D9" s="410" t="s">
        <v>420</v>
      </c>
      <c r="E9" s="414" t="s">
        <v>413</v>
      </c>
      <c r="F9" s="231">
        <v>2462.5</v>
      </c>
      <c r="G9" s="231">
        <v>4075.8999999999996</v>
      </c>
      <c r="H9" s="231">
        <v>4228.4</v>
      </c>
      <c r="I9" s="231">
        <v>4616.63</v>
      </c>
      <c r="J9" s="231">
        <v>4596.1</v>
      </c>
      <c r="K9" s="231">
        <v>113.26651782428424</v>
      </c>
      <c r="L9" s="231">
        <v>109.18148708731437</v>
      </c>
      <c r="M9" s="415"/>
      <c r="N9" s="404"/>
      <c r="O9" s="395"/>
      <c r="P9" s="395"/>
      <c r="Q9" s="395"/>
      <c r="R9" s="395"/>
      <c r="S9" s="232"/>
      <c r="T9" s="232"/>
      <c r="U9" s="232"/>
      <c r="V9" s="411"/>
      <c r="W9" s="232"/>
      <c r="X9" s="232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232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11"/>
    </row>
    <row r="10" spans="1:63" ht="12.75" customHeight="1">
      <c r="A10" s="232"/>
      <c r="B10" s="232" t="s">
        <v>95</v>
      </c>
      <c r="C10" s="425" t="s">
        <v>96</v>
      </c>
      <c r="D10" s="410" t="s">
        <v>298</v>
      </c>
      <c r="E10" s="417" t="s">
        <v>414</v>
      </c>
      <c r="F10" s="231">
        <v>5.3</v>
      </c>
      <c r="G10" s="231">
        <v>8.7</v>
      </c>
      <c r="H10" s="231">
        <v>9.17</v>
      </c>
      <c r="I10" s="231">
        <v>9.965</v>
      </c>
      <c r="J10" s="231">
        <v>9.897</v>
      </c>
      <c r="K10" s="231">
        <v>114.54022988505747</v>
      </c>
      <c r="L10" s="231">
        <v>108.66957470010905</v>
      </c>
      <c r="M10" s="415"/>
      <c r="N10" s="404"/>
      <c r="O10" s="395"/>
      <c r="P10" s="395"/>
      <c r="Q10" s="395"/>
      <c r="R10" s="395"/>
      <c r="S10" s="232"/>
      <c r="T10" s="232"/>
      <c r="U10" s="232"/>
      <c r="V10" s="862"/>
      <c r="W10" s="863"/>
      <c r="X10" s="864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863"/>
      <c r="AP10" s="857"/>
      <c r="AQ10" s="856"/>
      <c r="AR10" s="857"/>
      <c r="AS10" s="232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11"/>
    </row>
    <row r="11" spans="1:63" ht="12.75" customHeight="1">
      <c r="A11" s="232"/>
      <c r="B11" s="232" t="s">
        <v>176</v>
      </c>
      <c r="C11" s="425" t="s">
        <v>0</v>
      </c>
      <c r="D11" s="410" t="s">
        <v>507</v>
      </c>
      <c r="E11" s="417" t="s">
        <v>415</v>
      </c>
      <c r="F11" s="231">
        <v>789.6</v>
      </c>
      <c r="G11" s="231">
        <v>1462.5</v>
      </c>
      <c r="H11" s="231">
        <v>1018.7</v>
      </c>
      <c r="I11" s="231">
        <v>833.6</v>
      </c>
      <c r="J11" s="231">
        <v>833.6</v>
      </c>
      <c r="K11" s="231">
        <v>56.9982905982906</v>
      </c>
      <c r="L11" s="231">
        <v>81.82978305683714</v>
      </c>
      <c r="M11" s="415"/>
      <c r="N11" s="404"/>
      <c r="O11" s="395"/>
      <c r="P11" s="395"/>
      <c r="Q11" s="395"/>
      <c r="R11" s="395"/>
      <c r="S11" s="232"/>
      <c r="T11" s="232"/>
      <c r="U11" s="232"/>
      <c r="V11" s="862"/>
      <c r="W11" s="863"/>
      <c r="X11" s="865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863"/>
      <c r="AP11" s="865"/>
      <c r="AQ11" s="856"/>
      <c r="AR11" s="857"/>
      <c r="AS11" s="232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11"/>
    </row>
    <row r="12" spans="1:63" ht="12.75">
      <c r="A12" s="232"/>
      <c r="B12" s="232" t="s">
        <v>97</v>
      </c>
      <c r="C12" s="425" t="s">
        <v>352</v>
      </c>
      <c r="D12" s="410" t="s">
        <v>508</v>
      </c>
      <c r="E12" s="417" t="s">
        <v>416</v>
      </c>
      <c r="F12" s="231">
        <v>2.4000000000000004</v>
      </c>
      <c r="G12" s="231">
        <v>4.9</v>
      </c>
      <c r="H12" s="231">
        <v>2.8</v>
      </c>
      <c r="I12" s="231">
        <v>2.8</v>
      </c>
      <c r="J12" s="231">
        <v>2.8</v>
      </c>
      <c r="K12" s="231">
        <v>57.14285714285714</v>
      </c>
      <c r="L12" s="231">
        <v>100</v>
      </c>
      <c r="M12" s="415"/>
      <c r="N12" s="404"/>
      <c r="O12" s="395"/>
      <c r="P12" s="395"/>
      <c r="Q12" s="395"/>
      <c r="R12" s="395"/>
      <c r="S12" s="232"/>
      <c r="T12" s="232"/>
      <c r="U12" s="440"/>
      <c r="V12" s="406"/>
      <c r="W12" s="428"/>
      <c r="X12" s="428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28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11"/>
    </row>
    <row r="13" spans="1:63" ht="12.75" customHeight="1">
      <c r="A13" s="232"/>
      <c r="B13" s="232" t="s">
        <v>98</v>
      </c>
      <c r="C13" s="425" t="s">
        <v>10</v>
      </c>
      <c r="D13" s="410" t="s">
        <v>213</v>
      </c>
      <c r="E13" s="417" t="s">
        <v>156</v>
      </c>
      <c r="F13" s="231">
        <v>62619</v>
      </c>
      <c r="G13" s="231">
        <v>66306</v>
      </c>
      <c r="H13" s="231">
        <v>72469.4</v>
      </c>
      <c r="I13" s="231">
        <v>68137.59999999999</v>
      </c>
      <c r="J13" s="231">
        <v>66497</v>
      </c>
      <c r="K13" s="231">
        <v>102.76234428256868</v>
      </c>
      <c r="L13" s="231">
        <v>94.02258056503848</v>
      </c>
      <c r="M13" s="415"/>
      <c r="N13" s="404"/>
      <c r="O13" s="395"/>
      <c r="P13" s="395"/>
      <c r="Q13" s="395"/>
      <c r="R13" s="395"/>
      <c r="S13" s="231"/>
      <c r="T13" s="232"/>
      <c r="U13" s="441"/>
      <c r="V13" s="232"/>
      <c r="W13" s="231"/>
      <c r="X13" s="428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231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11"/>
    </row>
    <row r="14" spans="1:63" ht="12.75">
      <c r="A14" s="232"/>
      <c r="B14" s="426" t="s">
        <v>898</v>
      </c>
      <c r="C14" s="425" t="s">
        <v>99</v>
      </c>
      <c r="D14" s="410"/>
      <c r="E14" s="417"/>
      <c r="F14" s="231"/>
      <c r="G14" s="231"/>
      <c r="H14" s="231"/>
      <c r="I14" s="231"/>
      <c r="J14" s="231"/>
      <c r="K14" s="231"/>
      <c r="L14" s="231"/>
      <c r="M14" s="415"/>
      <c r="N14" s="404"/>
      <c r="O14" s="395"/>
      <c r="P14" s="395"/>
      <c r="Q14" s="395"/>
      <c r="R14" s="395"/>
      <c r="S14" s="231"/>
      <c r="T14" s="232"/>
      <c r="U14" s="441"/>
      <c r="V14" s="232"/>
      <c r="W14" s="232"/>
      <c r="X14" s="428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232"/>
      <c r="AP14" s="433"/>
      <c r="AQ14" s="433"/>
      <c r="AR14" s="433"/>
      <c r="AS14" s="433"/>
      <c r="AT14" s="433"/>
      <c r="AU14" s="433"/>
      <c r="AV14" s="433"/>
      <c r="AW14" s="433"/>
      <c r="AX14" s="433"/>
      <c r="AY14" s="442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11"/>
    </row>
    <row r="15" spans="1:63" ht="12.75" customHeight="1">
      <c r="A15" s="232"/>
      <c r="B15" s="232" t="s">
        <v>1</v>
      </c>
      <c r="C15" s="425" t="s">
        <v>100</v>
      </c>
      <c r="D15" s="410" t="s">
        <v>507</v>
      </c>
      <c r="E15" s="417" t="s">
        <v>415</v>
      </c>
      <c r="F15" s="231">
        <v>600</v>
      </c>
      <c r="G15" s="231">
        <v>775.2</v>
      </c>
      <c r="H15" s="231">
        <v>876.5</v>
      </c>
      <c r="I15" s="231">
        <v>833.6</v>
      </c>
      <c r="J15" s="231">
        <v>833.6</v>
      </c>
      <c r="K15" s="231">
        <v>107.53353973168214</v>
      </c>
      <c r="L15" s="231">
        <v>95.10553337136338</v>
      </c>
      <c r="M15" s="415"/>
      <c r="N15" s="404"/>
      <c r="O15" s="395"/>
      <c r="P15" s="395"/>
      <c r="Q15" s="395"/>
      <c r="R15" s="395"/>
      <c r="S15" s="231"/>
      <c r="T15" s="232"/>
      <c r="U15" s="441"/>
      <c r="V15" s="232"/>
      <c r="W15" s="232"/>
      <c r="X15" s="428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232"/>
      <c r="AP15" s="433"/>
      <c r="AQ15" s="433"/>
      <c r="AR15" s="433"/>
      <c r="AS15" s="433"/>
      <c r="AT15" s="433"/>
      <c r="AU15" s="433"/>
      <c r="AV15" s="433"/>
      <c r="AW15" s="433"/>
      <c r="AX15" s="433"/>
      <c r="AY15" s="442"/>
      <c r="AZ15" s="433"/>
      <c r="BA15" s="433"/>
      <c r="BB15" s="433"/>
      <c r="BC15" s="433"/>
      <c r="BD15" s="433"/>
      <c r="BE15" s="433"/>
      <c r="BF15" s="433"/>
      <c r="BG15" s="433"/>
      <c r="BH15" s="433"/>
      <c r="BI15" s="433"/>
      <c r="BJ15" s="433"/>
      <c r="BK15" s="411"/>
    </row>
    <row r="16" spans="1:63" ht="12.75">
      <c r="A16" s="232"/>
      <c r="B16" s="232" t="s">
        <v>351</v>
      </c>
      <c r="C16" s="425" t="s">
        <v>352</v>
      </c>
      <c r="D16" s="410" t="s">
        <v>508</v>
      </c>
      <c r="E16" s="417" t="s">
        <v>416</v>
      </c>
      <c r="F16" s="231">
        <v>1.6</v>
      </c>
      <c r="G16" s="231">
        <v>2</v>
      </c>
      <c r="H16" s="231">
        <v>2.8</v>
      </c>
      <c r="I16" s="231">
        <v>2</v>
      </c>
      <c r="J16" s="231">
        <v>1.98</v>
      </c>
      <c r="K16" s="231">
        <v>100</v>
      </c>
      <c r="L16" s="231">
        <v>71.42857142857143</v>
      </c>
      <c r="M16" s="415"/>
      <c r="N16" s="404"/>
      <c r="O16" s="395"/>
      <c r="P16" s="395"/>
      <c r="Q16" s="395"/>
      <c r="R16" s="395"/>
      <c r="S16" s="231"/>
      <c r="T16" s="232"/>
      <c r="U16" s="443"/>
      <c r="V16" s="232"/>
      <c r="W16" s="232"/>
      <c r="X16" s="428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232"/>
      <c r="AP16" s="433"/>
      <c r="AQ16" s="433"/>
      <c r="AR16" s="433"/>
      <c r="AS16" s="433"/>
      <c r="AT16" s="433"/>
      <c r="AU16" s="433"/>
      <c r="AV16" s="433"/>
      <c r="AW16" s="433"/>
      <c r="AX16" s="433"/>
      <c r="AY16" s="442"/>
      <c r="AZ16" s="433"/>
      <c r="BA16" s="433"/>
      <c r="BB16" s="433"/>
      <c r="BC16" s="433"/>
      <c r="BD16" s="433"/>
      <c r="BE16" s="433"/>
      <c r="BF16" s="433"/>
      <c r="BG16" s="433"/>
      <c r="BH16" s="433"/>
      <c r="BI16" s="433"/>
      <c r="BJ16" s="433"/>
      <c r="BK16" s="411"/>
    </row>
    <row r="17" spans="1:63" ht="12.75" customHeight="1">
      <c r="A17" s="232"/>
      <c r="B17" s="232" t="s">
        <v>353</v>
      </c>
      <c r="C17" s="425" t="s">
        <v>354</v>
      </c>
      <c r="D17" s="408" t="s">
        <v>213</v>
      </c>
      <c r="E17" s="417" t="s">
        <v>156</v>
      </c>
      <c r="F17" s="231">
        <v>59311</v>
      </c>
      <c r="G17" s="231">
        <v>63350</v>
      </c>
      <c r="H17" s="231">
        <v>69481</v>
      </c>
      <c r="I17" s="231">
        <v>65240.2</v>
      </c>
      <c r="J17" s="231">
        <v>65240.2</v>
      </c>
      <c r="K17" s="231">
        <v>102.9837411207577</v>
      </c>
      <c r="L17" s="231">
        <v>93.89646090298068</v>
      </c>
      <c r="M17" s="415"/>
      <c r="N17" s="404"/>
      <c r="O17" s="395"/>
      <c r="P17" s="395"/>
      <c r="Q17" s="395"/>
      <c r="R17" s="395"/>
      <c r="S17" s="231"/>
      <c r="T17" s="232"/>
      <c r="U17" s="441"/>
      <c r="V17" s="232"/>
      <c r="W17" s="232"/>
      <c r="X17" s="428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232"/>
      <c r="AP17" s="433"/>
      <c r="AQ17" s="433"/>
      <c r="AR17" s="433"/>
      <c r="AS17" s="433"/>
      <c r="AT17" s="433"/>
      <c r="AU17" s="433"/>
      <c r="AV17" s="433"/>
      <c r="AW17" s="433"/>
      <c r="AX17" s="433"/>
      <c r="AY17" s="442"/>
      <c r="AZ17" s="433"/>
      <c r="BA17" s="433"/>
      <c r="BB17" s="433"/>
      <c r="BC17" s="433"/>
      <c r="BD17" s="433"/>
      <c r="BE17" s="433"/>
      <c r="BF17" s="433"/>
      <c r="BG17" s="433"/>
      <c r="BH17" s="433"/>
      <c r="BI17" s="433"/>
      <c r="BJ17" s="433"/>
      <c r="BK17" s="411"/>
    </row>
    <row r="18" spans="1:63" ht="12.75">
      <c r="A18" s="232"/>
      <c r="B18" s="232" t="s">
        <v>484</v>
      </c>
      <c r="C18" s="425" t="s">
        <v>363</v>
      </c>
      <c r="D18" s="408" t="s">
        <v>213</v>
      </c>
      <c r="E18" s="417" t="s">
        <v>156</v>
      </c>
      <c r="F18" s="231">
        <v>61074.8</v>
      </c>
      <c r="G18" s="231">
        <v>61718.4</v>
      </c>
      <c r="H18" s="231">
        <v>79128.9</v>
      </c>
      <c r="I18" s="231">
        <v>73250.8</v>
      </c>
      <c r="J18" s="231">
        <v>25784.6</v>
      </c>
      <c r="K18" s="231">
        <v>118.68551355835537</v>
      </c>
      <c r="L18" s="231">
        <v>92.57148778764775</v>
      </c>
      <c r="M18" s="415"/>
      <c r="N18" s="404"/>
      <c r="O18" s="395"/>
      <c r="P18" s="395"/>
      <c r="Q18" s="395"/>
      <c r="R18" s="395"/>
      <c r="S18" s="231"/>
      <c r="T18" s="232"/>
      <c r="U18" s="441"/>
      <c r="V18" s="232"/>
      <c r="W18" s="232"/>
      <c r="X18" s="231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232"/>
      <c r="AP18" s="433"/>
      <c r="AQ18" s="433"/>
      <c r="AR18" s="433"/>
      <c r="AS18" s="433"/>
      <c r="AT18" s="433"/>
      <c r="AU18" s="433"/>
      <c r="AV18" s="433"/>
      <c r="AW18" s="433"/>
      <c r="AX18" s="433"/>
      <c r="AY18" s="442"/>
      <c r="AZ18" s="433"/>
      <c r="BA18" s="433"/>
      <c r="BB18" s="433"/>
      <c r="BC18" s="433"/>
      <c r="BD18" s="433"/>
      <c r="BE18" s="433"/>
      <c r="BF18" s="433"/>
      <c r="BG18" s="433"/>
      <c r="BH18" s="433"/>
      <c r="BI18" s="433"/>
      <c r="BJ18" s="433"/>
      <c r="BK18" s="411"/>
    </row>
    <row r="19" spans="1:63" ht="12.75" customHeight="1">
      <c r="A19" s="232"/>
      <c r="B19" s="232" t="s">
        <v>355</v>
      </c>
      <c r="C19" s="427" t="s">
        <v>101</v>
      </c>
      <c r="D19" s="408" t="s">
        <v>213</v>
      </c>
      <c r="E19" s="417" t="s">
        <v>156</v>
      </c>
      <c r="F19" s="231">
        <v>35149.8</v>
      </c>
      <c r="G19" s="231">
        <v>19727.1</v>
      </c>
      <c r="H19" s="231">
        <v>9100</v>
      </c>
      <c r="I19" s="231">
        <v>3258</v>
      </c>
      <c r="J19" s="231">
        <v>1194</v>
      </c>
      <c r="K19" s="231">
        <v>16.515351977736213</v>
      </c>
      <c r="L19" s="231">
        <v>35.8021978021978</v>
      </c>
      <c r="M19" s="415"/>
      <c r="N19" s="404"/>
      <c r="O19" s="395"/>
      <c r="P19" s="395"/>
      <c r="Q19" s="395"/>
      <c r="R19" s="395"/>
      <c r="S19" s="231"/>
      <c r="T19" s="232"/>
      <c r="U19" s="441"/>
      <c r="V19" s="232"/>
      <c r="W19" s="232"/>
      <c r="X19" s="231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232"/>
      <c r="AP19" s="433"/>
      <c r="AQ19" s="433"/>
      <c r="AR19" s="433"/>
      <c r="AS19" s="433"/>
      <c r="AT19" s="433"/>
      <c r="AU19" s="433"/>
      <c r="AV19" s="433"/>
      <c r="AW19" s="433"/>
      <c r="AX19" s="433"/>
      <c r="AY19" s="442"/>
      <c r="AZ19" s="433"/>
      <c r="BA19" s="433"/>
      <c r="BB19" s="433"/>
      <c r="BC19" s="433"/>
      <c r="BD19" s="433"/>
      <c r="BE19" s="433"/>
      <c r="BF19" s="433"/>
      <c r="BG19" s="433"/>
      <c r="BH19" s="433"/>
      <c r="BI19" s="433"/>
      <c r="BJ19" s="433"/>
      <c r="BK19" s="411"/>
    </row>
    <row r="20" spans="1:63" ht="12.75">
      <c r="A20" s="232"/>
      <c r="B20" s="232" t="s">
        <v>356</v>
      </c>
      <c r="C20" s="425" t="s">
        <v>357</v>
      </c>
      <c r="D20" s="408" t="s">
        <v>511</v>
      </c>
      <c r="E20" s="417" t="s">
        <v>156</v>
      </c>
      <c r="F20" s="231">
        <v>209</v>
      </c>
      <c r="G20" s="231">
        <v>195</v>
      </c>
      <c r="H20" s="231">
        <v>161.5</v>
      </c>
      <c r="I20" s="231">
        <v>1073.8</v>
      </c>
      <c r="J20" s="231">
        <v>1073.8</v>
      </c>
      <c r="K20" s="231">
        <v>550.6666666666666</v>
      </c>
      <c r="L20" s="231">
        <v>664.8916408668731</v>
      </c>
      <c r="M20" s="415"/>
      <c r="N20" s="404"/>
      <c r="O20" s="395"/>
      <c r="P20" s="395"/>
      <c r="Q20" s="395"/>
      <c r="R20" s="395"/>
      <c r="S20" s="231"/>
      <c r="T20" s="232"/>
      <c r="U20" s="441"/>
      <c r="V20" s="232"/>
      <c r="W20" s="232"/>
      <c r="X20" s="231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232"/>
      <c r="AP20" s="433"/>
      <c r="AQ20" s="433"/>
      <c r="AR20" s="433"/>
      <c r="AS20" s="433"/>
      <c r="AT20" s="433"/>
      <c r="AU20" s="433"/>
      <c r="AV20" s="433"/>
      <c r="AW20" s="433"/>
      <c r="AX20" s="433"/>
      <c r="AY20" s="442"/>
      <c r="AZ20" s="433"/>
      <c r="BA20" s="433"/>
      <c r="BB20" s="433"/>
      <c r="BC20" s="433"/>
      <c r="BD20" s="433"/>
      <c r="BE20" s="433"/>
      <c r="BF20" s="433"/>
      <c r="BG20" s="433"/>
      <c r="BH20" s="433"/>
      <c r="BI20" s="433"/>
      <c r="BJ20" s="433"/>
      <c r="BK20" s="411"/>
    </row>
    <row r="21" spans="1:63" ht="12.75" customHeight="1">
      <c r="A21" s="232"/>
      <c r="B21" s="232" t="s">
        <v>358</v>
      </c>
      <c r="C21" s="425" t="s">
        <v>359</v>
      </c>
      <c r="D21" s="408" t="s">
        <v>511</v>
      </c>
      <c r="E21" s="417" t="s">
        <v>156</v>
      </c>
      <c r="F21" s="231">
        <v>0</v>
      </c>
      <c r="G21" s="231">
        <v>6</v>
      </c>
      <c r="H21" s="231">
        <v>0</v>
      </c>
      <c r="I21" s="231">
        <v>2592.4</v>
      </c>
      <c r="J21" s="231">
        <v>677.5</v>
      </c>
      <c r="K21" s="231"/>
      <c r="L21" s="231"/>
      <c r="M21" s="415"/>
      <c r="N21" s="404"/>
      <c r="O21" s="395"/>
      <c r="P21" s="395"/>
      <c r="Q21" s="395"/>
      <c r="R21" s="395"/>
      <c r="S21" s="231"/>
      <c r="T21" s="232"/>
      <c r="U21" s="441"/>
      <c r="V21" s="232"/>
      <c r="W21" s="231"/>
      <c r="X21" s="231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231"/>
      <c r="AP21" s="433"/>
      <c r="AQ21" s="433"/>
      <c r="AR21" s="433"/>
      <c r="AS21" s="433"/>
      <c r="AT21" s="433"/>
      <c r="AU21" s="433"/>
      <c r="AV21" s="433"/>
      <c r="AW21" s="433"/>
      <c r="AX21" s="433"/>
      <c r="AY21" s="442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11"/>
    </row>
    <row r="22" spans="1:63" ht="12.75">
      <c r="A22" s="232"/>
      <c r="B22" s="232" t="s">
        <v>485</v>
      </c>
      <c r="C22" s="425" t="s">
        <v>102</v>
      </c>
      <c r="D22" s="408" t="s">
        <v>511</v>
      </c>
      <c r="E22" s="417" t="s">
        <v>156</v>
      </c>
      <c r="F22" s="231">
        <v>90</v>
      </c>
      <c r="G22" s="231">
        <v>0</v>
      </c>
      <c r="H22" s="231">
        <v>174.8</v>
      </c>
      <c r="I22" s="231">
        <v>126.1</v>
      </c>
      <c r="J22" s="231">
        <v>273</v>
      </c>
      <c r="K22" s="231"/>
      <c r="L22" s="231">
        <v>72.1395881006865</v>
      </c>
      <c r="M22" s="415"/>
      <c r="N22" s="404"/>
      <c r="O22" s="395"/>
      <c r="P22" s="395"/>
      <c r="Q22" s="395"/>
      <c r="R22" s="395"/>
      <c r="S22" s="231"/>
      <c r="T22" s="232"/>
      <c r="U22" s="441"/>
      <c r="V22" s="232"/>
      <c r="W22" s="232"/>
      <c r="X22" s="231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232"/>
      <c r="AP22" s="433"/>
      <c r="AQ22" s="433"/>
      <c r="AR22" s="433"/>
      <c r="AS22" s="433"/>
      <c r="AT22" s="433"/>
      <c r="AU22" s="433"/>
      <c r="AV22" s="433"/>
      <c r="AW22" s="433"/>
      <c r="AX22" s="433"/>
      <c r="AY22" s="442"/>
      <c r="AZ22" s="433"/>
      <c r="BA22" s="433"/>
      <c r="BB22" s="433"/>
      <c r="BC22" s="433"/>
      <c r="BD22" s="433"/>
      <c r="BE22" s="433"/>
      <c r="BF22" s="433"/>
      <c r="BG22" s="433"/>
      <c r="BH22" s="433"/>
      <c r="BI22" s="433"/>
      <c r="BJ22" s="433"/>
      <c r="BK22" s="411"/>
    </row>
    <row r="23" spans="1:63" ht="12.75" customHeight="1">
      <c r="A23" s="232"/>
      <c r="B23" s="232" t="s">
        <v>300</v>
      </c>
      <c r="C23" s="425" t="s">
        <v>360</v>
      </c>
      <c r="D23" s="408" t="s">
        <v>511</v>
      </c>
      <c r="E23" s="417" t="s">
        <v>156</v>
      </c>
      <c r="F23" s="231">
        <v>2884</v>
      </c>
      <c r="G23" s="231">
        <v>4178</v>
      </c>
      <c r="H23" s="231">
        <v>4349</v>
      </c>
      <c r="I23" s="231">
        <v>6456</v>
      </c>
      <c r="J23" s="231">
        <v>2300</v>
      </c>
      <c r="K23" s="231">
        <v>154.52369554810915</v>
      </c>
      <c r="L23" s="231">
        <v>148.4479190618533</v>
      </c>
      <c r="M23" s="415"/>
      <c r="N23" s="404"/>
      <c r="O23" s="395"/>
      <c r="P23" s="395"/>
      <c r="Q23" s="395"/>
      <c r="R23" s="395"/>
      <c r="S23" s="231"/>
      <c r="T23" s="232"/>
      <c r="U23" s="441"/>
      <c r="V23" s="232"/>
      <c r="W23" s="232"/>
      <c r="X23" s="231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232"/>
      <c r="AP23" s="433"/>
      <c r="AQ23" s="433"/>
      <c r="AR23" s="433"/>
      <c r="AS23" s="433"/>
      <c r="AT23" s="433"/>
      <c r="AU23" s="433"/>
      <c r="AV23" s="433"/>
      <c r="AW23" s="433"/>
      <c r="AX23" s="433"/>
      <c r="AY23" s="442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433"/>
      <c r="BK23" s="411"/>
    </row>
    <row r="24" spans="1:63" ht="12.75">
      <c r="A24" s="232"/>
      <c r="B24" s="232" t="s">
        <v>133</v>
      </c>
      <c r="C24" s="425" t="s">
        <v>361</v>
      </c>
      <c r="D24" s="408" t="s">
        <v>189</v>
      </c>
      <c r="E24" s="417" t="s">
        <v>417</v>
      </c>
      <c r="F24" s="428">
        <v>550</v>
      </c>
      <c r="G24" s="428">
        <v>508</v>
      </c>
      <c r="H24" s="428">
        <v>481</v>
      </c>
      <c r="I24" s="428">
        <v>478</v>
      </c>
      <c r="J24" s="428">
        <v>478</v>
      </c>
      <c r="K24" s="231">
        <v>94.09448818897637</v>
      </c>
      <c r="L24" s="231">
        <v>99.37629937629939</v>
      </c>
      <c r="M24" s="415"/>
      <c r="N24" s="404"/>
      <c r="O24" s="395"/>
      <c r="P24" s="395"/>
      <c r="Q24" s="395"/>
      <c r="R24" s="395"/>
      <c r="S24" s="231"/>
      <c r="T24" s="232"/>
      <c r="U24" s="441"/>
      <c r="V24" s="232"/>
      <c r="W24" s="232"/>
      <c r="X24" s="231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232"/>
      <c r="AP24" s="433"/>
      <c r="AQ24" s="433"/>
      <c r="AR24" s="433"/>
      <c r="AS24" s="433"/>
      <c r="AT24" s="433"/>
      <c r="AU24" s="433"/>
      <c r="AV24" s="433"/>
      <c r="AW24" s="433"/>
      <c r="AX24" s="433"/>
      <c r="AY24" s="442"/>
      <c r="AZ24" s="433"/>
      <c r="BA24" s="433"/>
      <c r="BB24" s="433"/>
      <c r="BC24" s="433"/>
      <c r="BD24" s="433"/>
      <c r="BE24" s="433"/>
      <c r="BF24" s="433"/>
      <c r="BG24" s="433"/>
      <c r="BH24" s="433"/>
      <c r="BI24" s="433"/>
      <c r="BJ24" s="433"/>
      <c r="BK24" s="411"/>
    </row>
    <row r="25" spans="1:63" ht="12.75" customHeight="1">
      <c r="A25" s="232"/>
      <c r="B25" s="233" t="s">
        <v>134</v>
      </c>
      <c r="C25" s="429" t="s">
        <v>362</v>
      </c>
      <c r="D25" s="420" t="s">
        <v>189</v>
      </c>
      <c r="E25" s="430" t="s">
        <v>417</v>
      </c>
      <c r="F25" s="431">
        <v>855</v>
      </c>
      <c r="G25" s="431">
        <v>858</v>
      </c>
      <c r="H25" s="431">
        <v>838</v>
      </c>
      <c r="I25" s="431">
        <v>837</v>
      </c>
      <c r="J25" s="431">
        <v>837</v>
      </c>
      <c r="K25" s="234">
        <v>97.55244755244755</v>
      </c>
      <c r="L25" s="234">
        <v>99.88066825775657</v>
      </c>
      <c r="M25" s="415"/>
      <c r="N25" s="404"/>
      <c r="O25" s="395"/>
      <c r="P25" s="395"/>
      <c r="Q25" s="395"/>
      <c r="R25" s="395"/>
      <c r="S25" s="231"/>
      <c r="T25" s="232"/>
      <c r="U25" s="441"/>
      <c r="V25" s="232"/>
      <c r="W25" s="232"/>
      <c r="X25" s="231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232"/>
      <c r="AP25" s="433"/>
      <c r="AQ25" s="433"/>
      <c r="AR25" s="433"/>
      <c r="AS25" s="433"/>
      <c r="AT25" s="433"/>
      <c r="AU25" s="433"/>
      <c r="AV25" s="433"/>
      <c r="AW25" s="433"/>
      <c r="AX25" s="433"/>
      <c r="AY25" s="442"/>
      <c r="AZ25" s="433"/>
      <c r="BA25" s="433"/>
      <c r="BB25" s="433"/>
      <c r="BC25" s="433"/>
      <c r="BD25" s="433"/>
      <c r="BE25" s="433"/>
      <c r="BF25" s="433"/>
      <c r="BG25" s="433"/>
      <c r="BH25" s="433"/>
      <c r="BI25" s="433"/>
      <c r="BJ25" s="433"/>
      <c r="BK25" s="411"/>
    </row>
    <row r="26" spans="1:63" ht="12.75">
      <c r="A26" s="232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395"/>
      <c r="P26" s="395"/>
      <c r="Q26" s="395"/>
      <c r="R26" s="395"/>
      <c r="S26" s="231"/>
      <c r="T26" s="232"/>
      <c r="U26" s="441"/>
      <c r="V26" s="232"/>
      <c r="W26" s="232"/>
      <c r="X26" s="231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232"/>
      <c r="AP26" s="411"/>
      <c r="AQ26" s="411"/>
      <c r="AR26" s="444"/>
      <c r="AS26" s="444"/>
      <c r="AT26" s="433"/>
      <c r="AU26" s="433"/>
      <c r="AV26" s="433"/>
      <c r="AW26" s="433"/>
      <c r="AX26" s="433"/>
      <c r="AY26" s="442"/>
      <c r="AZ26" s="433"/>
      <c r="BA26" s="433"/>
      <c r="BB26" s="433"/>
      <c r="BC26" s="433"/>
      <c r="BD26" s="433"/>
      <c r="BE26" s="433"/>
      <c r="BF26" s="433"/>
      <c r="BG26" s="433"/>
      <c r="BH26" s="433"/>
      <c r="BI26" s="433"/>
      <c r="BJ26" s="433"/>
      <c r="BK26" s="411"/>
    </row>
    <row r="27" spans="1:63" ht="12.75" customHeight="1">
      <c r="A27" s="232"/>
      <c r="B27" s="404"/>
      <c r="C27" s="858"/>
      <c r="D27" s="859"/>
      <c r="E27" s="859"/>
      <c r="F27" s="859"/>
      <c r="G27" s="859"/>
      <c r="H27" s="859"/>
      <c r="I27" s="404"/>
      <c r="J27" s="404"/>
      <c r="K27" s="404"/>
      <c r="L27" s="404"/>
      <c r="M27" s="404"/>
      <c r="N27" s="404"/>
      <c r="O27" s="395"/>
      <c r="P27" s="395"/>
      <c r="Q27" s="395"/>
      <c r="R27" s="395"/>
      <c r="S27" s="231"/>
      <c r="T27" s="232"/>
      <c r="U27" s="441"/>
      <c r="V27" s="232"/>
      <c r="W27" s="232"/>
      <c r="X27" s="231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232"/>
      <c r="AP27" s="433"/>
      <c r="AQ27" s="433"/>
      <c r="AR27" s="433"/>
      <c r="AS27" s="433"/>
      <c r="AT27" s="433"/>
      <c r="AU27" s="433"/>
      <c r="AV27" s="433"/>
      <c r="AW27" s="433"/>
      <c r="AX27" s="433"/>
      <c r="AY27" s="442"/>
      <c r="AZ27" s="433"/>
      <c r="BA27" s="433"/>
      <c r="BB27" s="433"/>
      <c r="BC27" s="433"/>
      <c r="BD27" s="433"/>
      <c r="BE27" s="433"/>
      <c r="BF27" s="433"/>
      <c r="BG27" s="433"/>
      <c r="BH27" s="433"/>
      <c r="BI27" s="433"/>
      <c r="BJ27" s="433"/>
      <c r="BK27" s="411"/>
    </row>
    <row r="28" spans="1:63" ht="12.75">
      <c r="A28" s="232"/>
      <c r="B28" s="404"/>
      <c r="C28" s="860"/>
      <c r="D28" s="860"/>
      <c r="E28" s="860"/>
      <c r="F28" s="860"/>
      <c r="G28" s="860"/>
      <c r="H28" s="860"/>
      <c r="I28" s="404"/>
      <c r="J28" s="404"/>
      <c r="K28" s="404"/>
      <c r="L28" s="404"/>
      <c r="M28" s="404"/>
      <c r="N28" s="404"/>
      <c r="O28" s="395"/>
      <c r="P28" s="395"/>
      <c r="Q28" s="395"/>
      <c r="R28" s="395"/>
      <c r="S28" s="231"/>
      <c r="T28" s="232"/>
      <c r="U28" s="441"/>
      <c r="V28" s="232"/>
      <c r="W28" s="232"/>
      <c r="X28" s="231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232"/>
      <c r="AP28" s="433"/>
      <c r="AQ28" s="433"/>
      <c r="AR28" s="433"/>
      <c r="AS28" s="433"/>
      <c r="AT28" s="433"/>
      <c r="AU28" s="433"/>
      <c r="AV28" s="433"/>
      <c r="AW28" s="433"/>
      <c r="AX28" s="433"/>
      <c r="AY28" s="442"/>
      <c r="AZ28" s="433"/>
      <c r="BA28" s="433"/>
      <c r="BB28" s="433"/>
      <c r="BC28" s="433"/>
      <c r="BD28" s="433"/>
      <c r="BE28" s="433"/>
      <c r="BF28" s="433"/>
      <c r="BG28" s="433"/>
      <c r="BH28" s="433"/>
      <c r="BI28" s="433"/>
      <c r="BJ28" s="433"/>
      <c r="BK28" s="411"/>
    </row>
    <row r="29" spans="1:63" ht="12.75" customHeight="1">
      <c r="A29" s="232"/>
      <c r="B29" s="232"/>
      <c r="C29" s="860"/>
      <c r="D29" s="860"/>
      <c r="E29" s="860"/>
      <c r="F29" s="860"/>
      <c r="G29" s="860"/>
      <c r="H29" s="860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231"/>
      <c r="T29" s="232"/>
      <c r="U29" s="441"/>
      <c r="V29" s="232"/>
      <c r="W29" s="231"/>
      <c r="X29" s="231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3"/>
      <c r="AO29" s="231"/>
      <c r="AP29" s="433"/>
      <c r="AQ29" s="433"/>
      <c r="AR29" s="433"/>
      <c r="AS29" s="433"/>
      <c r="AT29" s="433"/>
      <c r="AU29" s="433"/>
      <c r="AV29" s="433"/>
      <c r="AW29" s="433"/>
      <c r="AX29" s="433"/>
      <c r="AY29" s="442"/>
      <c r="AZ29" s="433"/>
      <c r="BA29" s="433"/>
      <c r="BB29" s="433"/>
      <c r="BC29" s="433"/>
      <c r="BD29" s="433"/>
      <c r="BE29" s="433"/>
      <c r="BF29" s="433"/>
      <c r="BG29" s="433"/>
      <c r="BH29" s="433"/>
      <c r="BI29" s="433"/>
      <c r="BJ29" s="433"/>
      <c r="BK29" s="411"/>
    </row>
    <row r="30" spans="1:63" ht="12.75">
      <c r="A30" s="232"/>
      <c r="B30" s="232"/>
      <c r="C30" s="232"/>
      <c r="D30" s="232"/>
      <c r="E30" s="395"/>
      <c r="F30" s="395"/>
      <c r="G30" s="395"/>
      <c r="H30" s="395"/>
      <c r="I30" s="395"/>
      <c r="J30" s="395"/>
      <c r="K30" s="416"/>
      <c r="L30" s="416"/>
      <c r="M30" s="232"/>
      <c r="N30" s="232"/>
      <c r="O30" s="395"/>
      <c r="P30" s="395"/>
      <c r="Q30" s="395"/>
      <c r="R30" s="395"/>
      <c r="S30" s="231"/>
      <c r="T30" s="232"/>
      <c r="U30" s="441"/>
      <c r="V30" s="232"/>
      <c r="W30" s="231"/>
      <c r="X30" s="231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231"/>
      <c r="AP30" s="433"/>
      <c r="AQ30" s="433"/>
      <c r="AR30" s="433"/>
      <c r="AS30" s="433"/>
      <c r="AT30" s="433"/>
      <c r="AU30" s="433"/>
      <c r="AV30" s="433"/>
      <c r="AW30" s="433"/>
      <c r="AX30" s="433"/>
      <c r="AY30" s="442"/>
      <c r="AZ30" s="433"/>
      <c r="BA30" s="433"/>
      <c r="BB30" s="433"/>
      <c r="BC30" s="433"/>
      <c r="BD30" s="433"/>
      <c r="BE30" s="433"/>
      <c r="BF30" s="433"/>
      <c r="BG30" s="433"/>
      <c r="BH30" s="433"/>
      <c r="BI30" s="433"/>
      <c r="BJ30" s="433"/>
      <c r="BK30" s="411"/>
    </row>
    <row r="31" spans="1:63" ht="12.75" customHeight="1">
      <c r="A31" s="232"/>
      <c r="B31" s="232"/>
      <c r="C31" s="232"/>
      <c r="D31" s="232"/>
      <c r="E31" s="395"/>
      <c r="F31" s="395"/>
      <c r="G31" s="395"/>
      <c r="H31" s="395"/>
      <c r="I31" s="395"/>
      <c r="J31" s="395"/>
      <c r="K31" s="416"/>
      <c r="L31" s="416"/>
      <c r="M31" s="232"/>
      <c r="N31" s="232"/>
      <c r="O31" s="395"/>
      <c r="P31" s="395"/>
      <c r="Q31" s="395"/>
      <c r="R31" s="395"/>
      <c r="S31" s="231"/>
      <c r="T31" s="232"/>
      <c r="U31" s="441"/>
      <c r="V31" s="232"/>
      <c r="W31" s="231"/>
      <c r="X31" s="231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231"/>
      <c r="AP31" s="433"/>
      <c r="AQ31" s="433"/>
      <c r="AR31" s="433"/>
      <c r="AS31" s="433"/>
      <c r="AT31" s="433"/>
      <c r="AU31" s="433"/>
      <c r="AV31" s="433"/>
      <c r="AW31" s="433"/>
      <c r="AX31" s="433"/>
      <c r="AY31" s="442"/>
      <c r="AZ31" s="433"/>
      <c r="BA31" s="433"/>
      <c r="BB31" s="433"/>
      <c r="BC31" s="433"/>
      <c r="BD31" s="433"/>
      <c r="BE31" s="433"/>
      <c r="BF31" s="433"/>
      <c r="BG31" s="433"/>
      <c r="BH31" s="433"/>
      <c r="BI31" s="433"/>
      <c r="BJ31" s="433"/>
      <c r="BK31" s="411"/>
    </row>
    <row r="32" spans="1:63" ht="12.75">
      <c r="A32" s="232"/>
      <c r="B32" s="232"/>
      <c r="C32" s="232"/>
      <c r="D32" s="232"/>
      <c r="E32" s="395"/>
      <c r="F32" s="395"/>
      <c r="G32" s="395"/>
      <c r="H32" s="395"/>
      <c r="I32" s="395"/>
      <c r="J32" s="395"/>
      <c r="K32" s="416"/>
      <c r="L32" s="416"/>
      <c r="M32" s="232"/>
      <c r="N32" s="232"/>
      <c r="O32" s="395"/>
      <c r="P32" s="395"/>
      <c r="Q32" s="395"/>
      <c r="R32" s="395"/>
      <c r="S32" s="231"/>
      <c r="T32" s="232"/>
      <c r="U32" s="441"/>
      <c r="V32" s="232"/>
      <c r="W32" s="232"/>
      <c r="X32" s="231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232"/>
      <c r="AP32" s="433"/>
      <c r="AQ32" s="433"/>
      <c r="AR32" s="433"/>
      <c r="AS32" s="433"/>
      <c r="AT32" s="433"/>
      <c r="AU32" s="433"/>
      <c r="AV32" s="433"/>
      <c r="AW32" s="433"/>
      <c r="AX32" s="433"/>
      <c r="AY32" s="433"/>
      <c r="AZ32" s="433"/>
      <c r="BA32" s="433"/>
      <c r="BB32" s="433"/>
      <c r="BC32" s="433"/>
      <c r="BD32" s="433"/>
      <c r="BE32" s="433"/>
      <c r="BF32" s="433"/>
      <c r="BG32" s="433"/>
      <c r="BH32" s="433"/>
      <c r="BI32" s="433"/>
      <c r="BJ32" s="433"/>
      <c r="BK32" s="411"/>
    </row>
    <row r="33" spans="1:63" ht="12.75" customHeight="1">
      <c r="A33" s="232"/>
      <c r="B33" s="232"/>
      <c r="C33" s="232"/>
      <c r="D33" s="232"/>
      <c r="E33" s="232"/>
      <c r="F33" s="232"/>
      <c r="G33" s="232"/>
      <c r="H33" s="232"/>
      <c r="I33" s="232"/>
      <c r="J33" s="395"/>
      <c r="K33" s="416"/>
      <c r="L33" s="416"/>
      <c r="M33" s="232"/>
      <c r="N33" s="232"/>
      <c r="O33" s="406"/>
      <c r="P33" s="232"/>
      <c r="Q33" s="232"/>
      <c r="R33" s="232"/>
      <c r="S33" s="415"/>
      <c r="T33" s="231"/>
      <c r="U33" s="441"/>
      <c r="V33" s="232"/>
      <c r="W33" s="415"/>
      <c r="X33" s="231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15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433"/>
      <c r="BH33" s="433"/>
      <c r="BI33" s="433"/>
      <c r="BJ33" s="433"/>
      <c r="BK33" s="411"/>
    </row>
    <row r="34" spans="1:63" ht="12.75">
      <c r="A34" s="232"/>
      <c r="B34" s="232"/>
      <c r="C34" s="232"/>
      <c r="D34" s="232"/>
      <c r="E34" s="232"/>
      <c r="F34" s="232"/>
      <c r="G34" s="232"/>
      <c r="H34" s="232"/>
      <c r="I34" s="232"/>
      <c r="J34" s="395"/>
      <c r="K34" s="416"/>
      <c r="L34" s="416"/>
      <c r="M34" s="232"/>
      <c r="N34" s="232"/>
      <c r="O34" s="406"/>
      <c r="P34" s="232"/>
      <c r="Q34" s="232"/>
      <c r="R34" s="231"/>
      <c r="S34" s="232"/>
      <c r="T34" s="231"/>
      <c r="U34" s="441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05"/>
      <c r="AU34" s="445"/>
      <c r="AV34" s="405"/>
      <c r="AW34" s="405"/>
      <c r="AX34" s="405"/>
      <c r="AY34" s="442"/>
      <c r="AZ34" s="433"/>
      <c r="BA34" s="433"/>
      <c r="BB34" s="433"/>
      <c r="BC34" s="433"/>
      <c r="BD34" s="433"/>
      <c r="BE34" s="433"/>
      <c r="BF34" s="433"/>
      <c r="BG34" s="433"/>
      <c r="BH34" s="433"/>
      <c r="BI34" s="433"/>
      <c r="BJ34" s="433"/>
      <c r="BK34" s="411"/>
    </row>
    <row r="35" spans="1:63" ht="12.75" customHeight="1">
      <c r="A35" s="232"/>
      <c r="B35" s="406"/>
      <c r="C35" s="406"/>
      <c r="D35" s="406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232"/>
      <c r="Q35" s="231"/>
      <c r="R35" s="232"/>
      <c r="S35" s="232"/>
      <c r="T35" s="231"/>
      <c r="U35" s="231"/>
      <c r="V35" s="232"/>
      <c r="W35" s="232"/>
      <c r="X35" s="232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  <c r="AM35" s="433"/>
      <c r="AN35" s="433"/>
      <c r="AO35" s="433"/>
      <c r="AP35" s="433"/>
      <c r="AQ35" s="433"/>
      <c r="AR35" s="433"/>
      <c r="AS35" s="433"/>
      <c r="AT35" s="433"/>
      <c r="AU35" s="433"/>
      <c r="AV35" s="433"/>
      <c r="AW35" s="433"/>
      <c r="AX35" s="433"/>
      <c r="AY35" s="433"/>
      <c r="AZ35" s="433"/>
      <c r="BA35" s="433"/>
      <c r="BB35" s="433"/>
      <c r="BC35" s="433"/>
      <c r="BD35" s="433"/>
      <c r="BE35" s="433"/>
      <c r="BF35" s="433"/>
      <c r="BG35" s="433"/>
      <c r="BH35" s="433"/>
      <c r="BI35" s="433"/>
      <c r="BJ35" s="433"/>
      <c r="BK35" s="411"/>
    </row>
    <row r="36" spans="1:63" ht="12.75">
      <c r="A36" s="232"/>
      <c r="B36" s="232"/>
      <c r="C36" s="232"/>
      <c r="D36" s="232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8"/>
      <c r="P36" s="395"/>
      <c r="Q36" s="395"/>
      <c r="R36" s="395"/>
      <c r="S36" s="232"/>
      <c r="T36" s="232"/>
      <c r="U36" s="232"/>
      <c r="V36" s="232"/>
      <c r="W36" s="232"/>
      <c r="X36" s="232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3"/>
      <c r="AP36" s="433"/>
      <c r="AQ36" s="433"/>
      <c r="AR36" s="433"/>
      <c r="AS36" s="442"/>
      <c r="AT36" s="433"/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3"/>
      <c r="BF36" s="433"/>
      <c r="BG36" s="433"/>
      <c r="BH36" s="433"/>
      <c r="BI36" s="433"/>
      <c r="BJ36" s="433"/>
      <c r="BK36" s="411"/>
    </row>
    <row r="37" spans="1:63" ht="12.75" customHeight="1">
      <c r="A37" s="232"/>
      <c r="B37" s="232"/>
      <c r="C37" s="232"/>
      <c r="D37" s="232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232"/>
      <c r="T37" s="232"/>
      <c r="U37" s="232"/>
      <c r="V37" s="232"/>
      <c r="W37" s="232"/>
      <c r="X37" s="232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3"/>
      <c r="AL37" s="433"/>
      <c r="AM37" s="433"/>
      <c r="AN37" s="411"/>
      <c r="AO37" s="411"/>
      <c r="AP37" s="433"/>
      <c r="AQ37" s="433"/>
      <c r="AR37" s="433"/>
      <c r="AS37" s="433"/>
      <c r="AT37" s="433"/>
      <c r="AU37" s="433"/>
      <c r="AV37" s="433"/>
      <c r="AW37" s="433"/>
      <c r="AX37" s="433"/>
      <c r="AY37" s="433"/>
      <c r="AZ37" s="433"/>
      <c r="BA37" s="433"/>
      <c r="BB37" s="433"/>
      <c r="BC37" s="433"/>
      <c r="BD37" s="433"/>
      <c r="BE37" s="433"/>
      <c r="BF37" s="433"/>
      <c r="BG37" s="433"/>
      <c r="BH37" s="433"/>
      <c r="BI37" s="433"/>
      <c r="BJ37" s="433"/>
      <c r="BK37" s="411"/>
    </row>
    <row r="38" spans="1:63" ht="12.75">
      <c r="A38" s="232"/>
      <c r="B38" s="232"/>
      <c r="C38" s="232"/>
      <c r="D38" s="232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232"/>
      <c r="T38" s="232"/>
      <c r="U38" s="232"/>
      <c r="V38" s="232"/>
      <c r="W38" s="232"/>
      <c r="X38" s="232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11"/>
      <c r="AO38" s="411"/>
      <c r="AP38" s="433"/>
      <c r="AQ38" s="433"/>
      <c r="AR38" s="433"/>
      <c r="AS38" s="433"/>
      <c r="AT38" s="433"/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433"/>
      <c r="BG38" s="433"/>
      <c r="BH38" s="433"/>
      <c r="BI38" s="433"/>
      <c r="BJ38" s="433"/>
      <c r="BK38" s="411"/>
    </row>
    <row r="39" spans="1:63" ht="12.75" customHeight="1">
      <c r="A39" s="232"/>
      <c r="B39" s="232"/>
      <c r="C39" s="232"/>
      <c r="D39" s="232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232"/>
      <c r="T39" s="232"/>
      <c r="U39" s="232"/>
      <c r="V39" s="232"/>
      <c r="W39" s="232"/>
      <c r="X39" s="232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  <c r="AM39" s="433"/>
      <c r="AN39" s="411"/>
      <c r="AO39" s="411"/>
      <c r="AP39" s="433"/>
      <c r="AQ39" s="433"/>
      <c r="AR39" s="433"/>
      <c r="AS39" s="433"/>
      <c r="AT39" s="433"/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433"/>
      <c r="BG39" s="433"/>
      <c r="BH39" s="433"/>
      <c r="BI39" s="433"/>
      <c r="BJ39" s="433"/>
      <c r="BK39" s="411"/>
    </row>
    <row r="40" spans="1:63" ht="12.75">
      <c r="A40" s="232"/>
      <c r="B40" s="232"/>
      <c r="C40" s="232"/>
      <c r="D40" s="232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232"/>
      <c r="T40" s="232"/>
      <c r="U40" s="232"/>
      <c r="V40" s="232"/>
      <c r="W40" s="232"/>
      <c r="X40" s="232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11"/>
      <c r="AO40" s="411"/>
      <c r="AP40" s="433"/>
      <c r="AQ40" s="433"/>
      <c r="AR40" s="433"/>
      <c r="AS40" s="433"/>
      <c r="AT40" s="433"/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433"/>
      <c r="BF40" s="433"/>
      <c r="BG40" s="433"/>
      <c r="BH40" s="433"/>
      <c r="BI40" s="433"/>
      <c r="BJ40" s="433"/>
      <c r="BK40" s="411"/>
    </row>
    <row r="41" spans="1:62" ht="12.75" customHeight="1">
      <c r="A41" s="395"/>
      <c r="B41" s="232"/>
      <c r="C41" s="232"/>
      <c r="D41" s="232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6"/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  <c r="AL41" s="396"/>
      <c r="AM41" s="396"/>
      <c r="AP41" s="396"/>
      <c r="AQ41" s="396"/>
      <c r="AR41" s="396"/>
      <c r="AS41" s="396"/>
      <c r="AT41" s="396"/>
      <c r="AU41" s="396"/>
      <c r="AV41" s="396"/>
      <c r="AW41" s="396"/>
      <c r="AX41" s="396"/>
      <c r="AY41" s="396"/>
      <c r="AZ41" s="396"/>
      <c r="BA41" s="396"/>
      <c r="BB41" s="396"/>
      <c r="BC41" s="396"/>
      <c r="BD41" s="396"/>
      <c r="BE41" s="396"/>
      <c r="BF41" s="396"/>
      <c r="BG41" s="396"/>
      <c r="BH41" s="396"/>
      <c r="BI41" s="396"/>
      <c r="BJ41" s="396"/>
    </row>
    <row r="42" spans="1:62" ht="12.75">
      <c r="A42" s="395"/>
      <c r="B42" s="232"/>
      <c r="C42" s="232"/>
      <c r="D42" s="232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396"/>
      <c r="BA42" s="396"/>
      <c r="BB42" s="396"/>
      <c r="BC42" s="396"/>
      <c r="BD42" s="396"/>
      <c r="BE42" s="396"/>
      <c r="BF42" s="396"/>
      <c r="BG42" s="396"/>
      <c r="BH42" s="396"/>
      <c r="BI42" s="396"/>
      <c r="BJ42" s="396"/>
    </row>
    <row r="43" spans="1:62" ht="12.75" customHeight="1">
      <c r="A43" s="395"/>
      <c r="B43" s="232"/>
      <c r="C43" s="232"/>
      <c r="D43" s="232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6"/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6"/>
      <c r="AK43" s="396"/>
      <c r="AL43" s="396"/>
      <c r="AM43" s="396"/>
      <c r="AP43" s="396"/>
      <c r="AQ43" s="396"/>
      <c r="AR43" s="396"/>
      <c r="AS43" s="396"/>
      <c r="AT43" s="396"/>
      <c r="AU43" s="396"/>
      <c r="AV43" s="396"/>
      <c r="AW43" s="396"/>
      <c r="AX43" s="396"/>
      <c r="AY43" s="396"/>
      <c r="AZ43" s="396"/>
      <c r="BA43" s="396"/>
      <c r="BB43" s="396"/>
      <c r="BC43" s="396"/>
      <c r="BD43" s="396"/>
      <c r="BE43" s="396"/>
      <c r="BF43" s="396"/>
      <c r="BG43" s="396"/>
      <c r="BH43" s="396"/>
      <c r="BI43" s="396"/>
      <c r="BJ43" s="396"/>
    </row>
    <row r="44" spans="1:62" ht="12.75">
      <c r="A44" s="395"/>
      <c r="B44" s="232"/>
      <c r="C44" s="232"/>
      <c r="D44" s="232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  <c r="AK44" s="396"/>
      <c r="AL44" s="396"/>
      <c r="AM44" s="396"/>
      <c r="AP44" s="396"/>
      <c r="AQ44" s="396"/>
      <c r="AR44" s="396"/>
      <c r="AS44" s="396"/>
      <c r="AT44" s="396"/>
      <c r="AU44" s="396"/>
      <c r="AV44" s="396"/>
      <c r="AW44" s="396"/>
      <c r="AX44" s="396"/>
      <c r="AY44" s="396"/>
      <c r="AZ44" s="396"/>
      <c r="BA44" s="396"/>
      <c r="BB44" s="396"/>
      <c r="BC44" s="396"/>
      <c r="BD44" s="396"/>
      <c r="BE44" s="396"/>
      <c r="BF44" s="396"/>
      <c r="BG44" s="396"/>
      <c r="BH44" s="396"/>
      <c r="BI44" s="396"/>
      <c r="BJ44" s="396"/>
    </row>
    <row r="45" spans="1:62" ht="12.75" customHeight="1">
      <c r="A45" s="395"/>
      <c r="B45" s="232"/>
      <c r="C45" s="232"/>
      <c r="D45" s="232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P45" s="396"/>
      <c r="AQ45" s="396"/>
      <c r="AR45" s="396"/>
      <c r="AS45" s="396"/>
      <c r="AT45" s="396"/>
      <c r="AU45" s="396"/>
      <c r="AV45" s="396"/>
      <c r="AW45" s="396"/>
      <c r="AX45" s="396"/>
      <c r="AY45" s="396"/>
      <c r="AZ45" s="396"/>
      <c r="BA45" s="396"/>
      <c r="BB45" s="396"/>
      <c r="BC45" s="396"/>
      <c r="BD45" s="396"/>
      <c r="BE45" s="396"/>
      <c r="BF45" s="396"/>
      <c r="BG45" s="396"/>
      <c r="BH45" s="396"/>
      <c r="BI45" s="396"/>
      <c r="BJ45" s="396"/>
    </row>
    <row r="46" spans="1:62" ht="12.75">
      <c r="A46" s="395"/>
      <c r="B46" s="232"/>
      <c r="C46" s="232"/>
      <c r="D46" s="232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6"/>
      <c r="AJ46" s="396"/>
      <c r="AK46" s="396"/>
      <c r="AL46" s="396"/>
      <c r="AM46" s="396"/>
      <c r="AP46" s="396"/>
      <c r="AQ46" s="396"/>
      <c r="AR46" s="396"/>
      <c r="AS46" s="396"/>
      <c r="AT46" s="396"/>
      <c r="AU46" s="396"/>
      <c r="AV46" s="396"/>
      <c r="AW46" s="396"/>
      <c r="AX46" s="396"/>
      <c r="AY46" s="396"/>
      <c r="AZ46" s="396"/>
      <c r="BA46" s="396"/>
      <c r="BB46" s="396"/>
      <c r="BC46" s="396"/>
      <c r="BD46" s="396"/>
      <c r="BE46" s="396"/>
      <c r="BF46" s="396"/>
      <c r="BG46" s="396"/>
      <c r="BH46" s="396"/>
      <c r="BI46" s="396"/>
      <c r="BJ46" s="396"/>
    </row>
    <row r="47" spans="1:62" ht="12.75">
      <c r="A47" s="395"/>
      <c r="B47" s="232"/>
      <c r="C47" s="232"/>
      <c r="D47" s="232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6"/>
      <c r="AL47" s="396"/>
      <c r="AM47" s="396"/>
      <c r="AP47" s="396"/>
      <c r="AQ47" s="396"/>
      <c r="AR47" s="396"/>
      <c r="AS47" s="396"/>
      <c r="AT47" s="396"/>
      <c r="AU47" s="396"/>
      <c r="AV47" s="396"/>
      <c r="AW47" s="396"/>
      <c r="AX47" s="396"/>
      <c r="AY47" s="396"/>
      <c r="AZ47" s="396"/>
      <c r="BA47" s="396"/>
      <c r="BB47" s="396"/>
      <c r="BC47" s="396"/>
      <c r="BD47" s="396"/>
      <c r="BE47" s="396"/>
      <c r="BF47" s="396"/>
      <c r="BG47" s="396"/>
      <c r="BH47" s="396"/>
      <c r="BI47" s="396"/>
      <c r="BJ47" s="396"/>
    </row>
    <row r="48" spans="1:62" ht="12.75" customHeight="1">
      <c r="A48" s="395"/>
      <c r="B48" s="232"/>
      <c r="C48" s="232"/>
      <c r="D48" s="232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  <c r="AI48" s="396"/>
      <c r="AJ48" s="396"/>
      <c r="AK48" s="396"/>
      <c r="AL48" s="396"/>
      <c r="AM48" s="396"/>
      <c r="AP48" s="396"/>
      <c r="AQ48" s="396"/>
      <c r="AR48" s="396"/>
      <c r="AS48" s="396"/>
      <c r="AT48" s="396"/>
      <c r="AU48" s="396"/>
      <c r="AV48" s="396"/>
      <c r="AW48" s="396"/>
      <c r="AX48" s="396"/>
      <c r="AY48" s="396"/>
      <c r="AZ48" s="396"/>
      <c r="BA48" s="396"/>
      <c r="BB48" s="396"/>
      <c r="BC48" s="396"/>
      <c r="BD48" s="396"/>
      <c r="BE48" s="396"/>
      <c r="BF48" s="396"/>
      <c r="BG48" s="396"/>
      <c r="BH48" s="396"/>
      <c r="BI48" s="396"/>
      <c r="BJ48" s="396"/>
    </row>
    <row r="49" spans="1:62" ht="12.75">
      <c r="A49" s="395"/>
      <c r="B49" s="232"/>
      <c r="C49" s="232"/>
      <c r="D49" s="232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  <c r="AL49" s="396"/>
      <c r="AM49" s="396"/>
      <c r="AP49" s="396"/>
      <c r="AQ49" s="396"/>
      <c r="AR49" s="396"/>
      <c r="AS49" s="396"/>
      <c r="AT49" s="396"/>
      <c r="AU49" s="396"/>
      <c r="AV49" s="396"/>
      <c r="AW49" s="396"/>
      <c r="AX49" s="396"/>
      <c r="AY49" s="396"/>
      <c r="AZ49" s="396"/>
      <c r="BA49" s="396"/>
      <c r="BB49" s="396"/>
      <c r="BC49" s="396"/>
      <c r="BD49" s="396"/>
      <c r="BE49" s="396"/>
      <c r="BF49" s="396"/>
      <c r="BG49" s="396"/>
      <c r="BH49" s="396"/>
      <c r="BI49" s="396"/>
      <c r="BJ49" s="396"/>
    </row>
    <row r="50" spans="1:62" ht="12.75" customHeight="1">
      <c r="A50" s="395"/>
      <c r="B50" s="232"/>
      <c r="C50" s="232"/>
      <c r="D50" s="232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  <c r="AK50" s="396"/>
      <c r="AL50" s="396"/>
      <c r="AM50" s="396"/>
      <c r="AP50" s="396"/>
      <c r="AQ50" s="396"/>
      <c r="AR50" s="396"/>
      <c r="AS50" s="396"/>
      <c r="AT50" s="396"/>
      <c r="AU50" s="396"/>
      <c r="AV50" s="396"/>
      <c r="AW50" s="396"/>
      <c r="AX50" s="396"/>
      <c r="AY50" s="396"/>
      <c r="AZ50" s="396"/>
      <c r="BA50" s="396"/>
      <c r="BB50" s="396"/>
      <c r="BC50" s="396"/>
      <c r="BD50" s="396"/>
      <c r="BE50" s="396"/>
      <c r="BF50" s="396"/>
      <c r="BG50" s="396"/>
      <c r="BH50" s="396"/>
      <c r="BI50" s="396"/>
      <c r="BJ50" s="396"/>
    </row>
    <row r="51" spans="1:62" ht="12.75">
      <c r="A51" s="395"/>
      <c r="B51" s="232"/>
      <c r="C51" s="232"/>
      <c r="D51" s="232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  <c r="AL51" s="396"/>
      <c r="AM51" s="396"/>
      <c r="AN51" s="396"/>
      <c r="AO51" s="396"/>
      <c r="AP51" s="396"/>
      <c r="AQ51" s="396"/>
      <c r="AR51" s="396"/>
      <c r="AS51" s="396"/>
      <c r="AT51" s="396"/>
      <c r="AU51" s="396"/>
      <c r="AV51" s="396"/>
      <c r="AW51" s="396"/>
      <c r="AX51" s="396"/>
      <c r="AY51" s="396"/>
      <c r="AZ51" s="396"/>
      <c r="BA51" s="396"/>
      <c r="BB51" s="396"/>
      <c r="BC51" s="396"/>
      <c r="BD51" s="396"/>
      <c r="BE51" s="396"/>
      <c r="BF51" s="396"/>
      <c r="BG51" s="396"/>
      <c r="BH51" s="396"/>
      <c r="BI51" s="396"/>
      <c r="BJ51" s="396"/>
    </row>
    <row r="52" spans="1:62" ht="12.75" customHeight="1">
      <c r="A52" s="395"/>
      <c r="B52" s="232"/>
      <c r="C52" s="232"/>
      <c r="D52" s="232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6"/>
      <c r="AO52" s="396"/>
      <c r="AP52" s="396"/>
      <c r="AQ52" s="396"/>
      <c r="AR52" s="396"/>
      <c r="AS52" s="396"/>
      <c r="AT52" s="396"/>
      <c r="AU52" s="396"/>
      <c r="AV52" s="396"/>
      <c r="AW52" s="396"/>
      <c r="AX52" s="396"/>
      <c r="AY52" s="396"/>
      <c r="AZ52" s="396"/>
      <c r="BA52" s="396"/>
      <c r="BB52" s="396"/>
      <c r="BC52" s="396"/>
      <c r="BD52" s="396"/>
      <c r="BE52" s="396"/>
      <c r="BF52" s="396"/>
      <c r="BG52" s="396"/>
      <c r="BH52" s="396"/>
      <c r="BI52" s="396"/>
      <c r="BJ52" s="396"/>
    </row>
    <row r="53" spans="1:62" ht="12.75">
      <c r="A53" s="395"/>
      <c r="B53" s="232"/>
      <c r="C53" s="232"/>
      <c r="D53" s="232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396"/>
      <c r="AL53" s="396"/>
      <c r="AM53" s="396"/>
      <c r="AN53" s="396"/>
      <c r="AO53" s="396"/>
      <c r="AP53" s="396"/>
      <c r="AQ53" s="396"/>
      <c r="AR53" s="396"/>
      <c r="AS53" s="396"/>
      <c r="AT53" s="396"/>
      <c r="AU53" s="396"/>
      <c r="AV53" s="396"/>
      <c r="AW53" s="396"/>
      <c r="AX53" s="396"/>
      <c r="AY53" s="396"/>
      <c r="AZ53" s="396"/>
      <c r="BA53" s="396"/>
      <c r="BB53" s="396"/>
      <c r="BC53" s="396"/>
      <c r="BD53" s="396"/>
      <c r="BE53" s="396"/>
      <c r="BF53" s="396"/>
      <c r="BG53" s="396"/>
      <c r="BH53" s="396"/>
      <c r="BI53" s="396"/>
      <c r="BJ53" s="396"/>
    </row>
    <row r="54" spans="1:62" ht="12.75" customHeight="1">
      <c r="A54" s="395"/>
      <c r="B54" s="232"/>
      <c r="C54" s="232"/>
      <c r="D54" s="232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6"/>
      <c r="Z54" s="396"/>
      <c r="AA54" s="396"/>
      <c r="AB54" s="396"/>
      <c r="AC54" s="396"/>
      <c r="AD54" s="396"/>
      <c r="AE54" s="396"/>
      <c r="AF54" s="396"/>
      <c r="AG54" s="396"/>
      <c r="AH54" s="396"/>
      <c r="AI54" s="396"/>
      <c r="AJ54" s="396"/>
      <c r="AK54" s="396"/>
      <c r="AL54" s="396"/>
      <c r="AM54" s="396"/>
      <c r="AN54" s="396"/>
      <c r="AO54" s="396"/>
      <c r="AP54" s="396"/>
      <c r="AQ54" s="396"/>
      <c r="AR54" s="396"/>
      <c r="AS54" s="396"/>
      <c r="AT54" s="396"/>
      <c r="AU54" s="396"/>
      <c r="AV54" s="396"/>
      <c r="AW54" s="396"/>
      <c r="AX54" s="396"/>
      <c r="AY54" s="396"/>
      <c r="AZ54" s="396"/>
      <c r="BA54" s="396"/>
      <c r="BB54" s="396"/>
      <c r="BC54" s="396"/>
      <c r="BD54" s="396"/>
      <c r="BE54" s="396"/>
      <c r="BF54" s="396"/>
      <c r="BG54" s="396"/>
      <c r="BH54" s="396"/>
      <c r="BI54" s="396"/>
      <c r="BJ54" s="396"/>
    </row>
    <row r="55" spans="1:62" ht="12.75">
      <c r="A55" s="395"/>
      <c r="B55" s="232"/>
      <c r="C55" s="232"/>
      <c r="D55" s="232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396"/>
      <c r="AL55" s="396"/>
      <c r="AM55" s="396"/>
      <c r="AN55" s="396"/>
      <c r="AO55" s="396"/>
      <c r="AP55" s="396"/>
      <c r="AQ55" s="396"/>
      <c r="AR55" s="396"/>
      <c r="AS55" s="396"/>
      <c r="AT55" s="396"/>
      <c r="AU55" s="396"/>
      <c r="AV55" s="396"/>
      <c r="AW55" s="396"/>
      <c r="AX55" s="396"/>
      <c r="AY55" s="396"/>
      <c r="AZ55" s="396"/>
      <c r="BA55" s="396"/>
      <c r="BB55" s="396"/>
      <c r="BC55" s="396"/>
      <c r="BD55" s="396"/>
      <c r="BE55" s="396"/>
      <c r="BF55" s="396"/>
      <c r="BG55" s="396"/>
      <c r="BH55" s="396"/>
      <c r="BI55" s="396"/>
      <c r="BJ55" s="396"/>
    </row>
    <row r="56" spans="1:62" ht="12.75" customHeight="1">
      <c r="A56" s="395"/>
      <c r="B56" s="232"/>
      <c r="C56" s="232"/>
      <c r="D56" s="232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6"/>
      <c r="Z56" s="396"/>
      <c r="AA56" s="396"/>
      <c r="AB56" s="396"/>
      <c r="AC56" s="396"/>
      <c r="AD56" s="396"/>
      <c r="AE56" s="396"/>
      <c r="AF56" s="396"/>
      <c r="AG56" s="396"/>
      <c r="AH56" s="396"/>
      <c r="AI56" s="396"/>
      <c r="AJ56" s="396"/>
      <c r="AK56" s="396"/>
      <c r="AL56" s="396"/>
      <c r="AM56" s="396"/>
      <c r="AN56" s="396"/>
      <c r="AO56" s="396"/>
      <c r="AP56" s="396"/>
      <c r="AQ56" s="396"/>
      <c r="AR56" s="396"/>
      <c r="AS56" s="396"/>
      <c r="AT56" s="396"/>
      <c r="AU56" s="396"/>
      <c r="AV56" s="396"/>
      <c r="AW56" s="396"/>
      <c r="AX56" s="396"/>
      <c r="AY56" s="396"/>
      <c r="AZ56" s="396"/>
      <c r="BA56" s="396"/>
      <c r="BB56" s="396"/>
      <c r="BC56" s="396"/>
      <c r="BD56" s="396"/>
      <c r="BE56" s="396"/>
      <c r="BF56" s="396"/>
      <c r="BG56" s="396"/>
      <c r="BH56" s="396"/>
      <c r="BI56" s="396"/>
      <c r="BJ56" s="396"/>
    </row>
    <row r="57" spans="1:62" ht="12.75">
      <c r="A57" s="395"/>
      <c r="B57" s="232"/>
      <c r="C57" s="232"/>
      <c r="D57" s="232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396"/>
      <c r="AK57" s="396"/>
      <c r="AL57" s="396"/>
      <c r="AM57" s="396"/>
      <c r="AN57" s="396"/>
      <c r="AO57" s="396"/>
      <c r="AP57" s="396"/>
      <c r="AQ57" s="396"/>
      <c r="AR57" s="396"/>
      <c r="AS57" s="396"/>
      <c r="AT57" s="396"/>
      <c r="AU57" s="396"/>
      <c r="AV57" s="396"/>
      <c r="AW57" s="396"/>
      <c r="AX57" s="396"/>
      <c r="AY57" s="396"/>
      <c r="AZ57" s="396"/>
      <c r="BA57" s="396"/>
      <c r="BB57" s="396"/>
      <c r="BC57" s="396"/>
      <c r="BD57" s="396"/>
      <c r="BE57" s="396"/>
      <c r="BF57" s="396"/>
      <c r="BG57" s="396"/>
      <c r="BH57" s="396"/>
      <c r="BI57" s="396"/>
      <c r="BJ57" s="396"/>
    </row>
    <row r="58" spans="1:62" ht="12.75" customHeight="1">
      <c r="A58" s="395"/>
      <c r="B58" s="232"/>
      <c r="C58" s="232"/>
      <c r="D58" s="232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  <c r="AI58" s="396"/>
      <c r="AJ58" s="396"/>
      <c r="AK58" s="396"/>
      <c r="AL58" s="396"/>
      <c r="AM58" s="396"/>
      <c r="AN58" s="396"/>
      <c r="AO58" s="396"/>
      <c r="AP58" s="396"/>
      <c r="AQ58" s="396"/>
      <c r="AR58" s="396"/>
      <c r="AS58" s="396"/>
      <c r="AT58" s="396"/>
      <c r="AU58" s="396"/>
      <c r="AV58" s="396"/>
      <c r="AW58" s="396"/>
      <c r="AX58" s="396"/>
      <c r="AY58" s="396"/>
      <c r="AZ58" s="396"/>
      <c r="BA58" s="396"/>
      <c r="BB58" s="396"/>
      <c r="BC58" s="396"/>
      <c r="BD58" s="396"/>
      <c r="BE58" s="396"/>
      <c r="BF58" s="396"/>
      <c r="BG58" s="396"/>
      <c r="BH58" s="396"/>
      <c r="BI58" s="396"/>
      <c r="BJ58" s="396"/>
    </row>
    <row r="59" spans="1:62" ht="12.75">
      <c r="A59" s="395"/>
      <c r="B59" s="232"/>
      <c r="C59" s="232"/>
      <c r="D59" s="232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6"/>
      <c r="Z59" s="396"/>
      <c r="AA59" s="396"/>
      <c r="AB59" s="396"/>
      <c r="AC59" s="396"/>
      <c r="AD59" s="396"/>
      <c r="AE59" s="396"/>
      <c r="AF59" s="396"/>
      <c r="AG59" s="396"/>
      <c r="AH59" s="396"/>
      <c r="AI59" s="396"/>
      <c r="AJ59" s="396"/>
      <c r="AK59" s="396"/>
      <c r="AL59" s="396"/>
      <c r="AM59" s="396"/>
      <c r="AN59" s="396"/>
      <c r="AO59" s="396"/>
      <c r="AP59" s="396"/>
      <c r="AQ59" s="396"/>
      <c r="AR59" s="396"/>
      <c r="AS59" s="396"/>
      <c r="AT59" s="396"/>
      <c r="AU59" s="396"/>
      <c r="AV59" s="396"/>
      <c r="AW59" s="396"/>
      <c r="AX59" s="396"/>
      <c r="AY59" s="396"/>
      <c r="AZ59" s="396"/>
      <c r="BA59" s="396"/>
      <c r="BB59" s="396"/>
      <c r="BC59" s="396"/>
      <c r="BD59" s="396"/>
      <c r="BE59" s="396"/>
      <c r="BF59" s="396"/>
      <c r="BG59" s="396"/>
      <c r="BH59" s="396"/>
      <c r="BI59" s="396"/>
      <c r="BJ59" s="396"/>
    </row>
    <row r="60" spans="1:62" ht="12.75" customHeight="1">
      <c r="A60" s="395"/>
      <c r="B60" s="232"/>
      <c r="C60" s="232"/>
      <c r="D60" s="232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6"/>
      <c r="Z60" s="396"/>
      <c r="AA60" s="396"/>
      <c r="AB60" s="396"/>
      <c r="AC60" s="396"/>
      <c r="AD60" s="396"/>
      <c r="AE60" s="396"/>
      <c r="AF60" s="396"/>
      <c r="AG60" s="396"/>
      <c r="AH60" s="396"/>
      <c r="AI60" s="396"/>
      <c r="AJ60" s="396"/>
      <c r="AK60" s="396"/>
      <c r="AL60" s="396"/>
      <c r="AM60" s="396"/>
      <c r="AN60" s="396"/>
      <c r="AO60" s="396"/>
      <c r="AP60" s="396"/>
      <c r="AQ60" s="396"/>
      <c r="AR60" s="396"/>
      <c r="AS60" s="396"/>
      <c r="AT60" s="396"/>
      <c r="AU60" s="396"/>
      <c r="AV60" s="396"/>
      <c r="AW60" s="396"/>
      <c r="AX60" s="396"/>
      <c r="AY60" s="396"/>
      <c r="AZ60" s="396"/>
      <c r="BA60" s="396"/>
      <c r="BB60" s="396"/>
      <c r="BC60" s="396"/>
      <c r="BD60" s="396"/>
      <c r="BE60" s="396"/>
      <c r="BF60" s="396"/>
      <c r="BG60" s="396"/>
      <c r="BH60" s="396"/>
      <c r="BI60" s="396"/>
      <c r="BJ60" s="396"/>
    </row>
    <row r="61" spans="1:62" ht="12.75">
      <c r="A61" s="395"/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6"/>
      <c r="Z61" s="396"/>
      <c r="AA61" s="396"/>
      <c r="AB61" s="396"/>
      <c r="AC61" s="396"/>
      <c r="AD61" s="396"/>
      <c r="AE61" s="396"/>
      <c r="AF61" s="396"/>
      <c r="AG61" s="396"/>
      <c r="AH61" s="396"/>
      <c r="AI61" s="396"/>
      <c r="AJ61" s="396"/>
      <c r="AK61" s="396"/>
      <c r="AL61" s="396"/>
      <c r="AM61" s="396"/>
      <c r="AN61" s="396"/>
      <c r="AO61" s="396"/>
      <c r="AP61" s="396"/>
      <c r="AQ61" s="396"/>
      <c r="AR61" s="396"/>
      <c r="AS61" s="396"/>
      <c r="AT61" s="396"/>
      <c r="AU61" s="396"/>
      <c r="AV61" s="396"/>
      <c r="AW61" s="396"/>
      <c r="AX61" s="396"/>
      <c r="AY61" s="396"/>
      <c r="AZ61" s="396"/>
      <c r="BA61" s="396"/>
      <c r="BB61" s="396"/>
      <c r="BC61" s="396"/>
      <c r="BD61" s="396"/>
      <c r="BE61" s="396"/>
      <c r="BF61" s="396"/>
      <c r="BG61" s="396"/>
      <c r="BH61" s="396"/>
      <c r="BI61" s="396"/>
      <c r="BJ61" s="396"/>
    </row>
    <row r="62" spans="1:62" ht="12.75" customHeight="1">
      <c r="A62" s="395"/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6"/>
      <c r="Z62" s="396"/>
      <c r="AA62" s="396"/>
      <c r="AB62" s="396"/>
      <c r="AC62" s="396"/>
      <c r="AD62" s="396"/>
      <c r="AE62" s="396"/>
      <c r="AF62" s="396"/>
      <c r="AG62" s="396"/>
      <c r="AH62" s="396"/>
      <c r="AI62" s="396"/>
      <c r="AJ62" s="396"/>
      <c r="AK62" s="396"/>
      <c r="AL62" s="396"/>
      <c r="AM62" s="396"/>
      <c r="AN62" s="396"/>
      <c r="AO62" s="396"/>
      <c r="AP62" s="396"/>
      <c r="AQ62" s="396"/>
      <c r="AR62" s="396"/>
      <c r="AS62" s="396"/>
      <c r="AT62" s="396"/>
      <c r="AU62" s="396"/>
      <c r="AV62" s="396"/>
      <c r="AW62" s="396"/>
      <c r="AX62" s="396"/>
      <c r="AY62" s="396"/>
      <c r="AZ62" s="396"/>
      <c r="BA62" s="396"/>
      <c r="BB62" s="396"/>
      <c r="BC62" s="396"/>
      <c r="BD62" s="396"/>
      <c r="BE62" s="396"/>
      <c r="BF62" s="396"/>
      <c r="BG62" s="396"/>
      <c r="BH62" s="396"/>
      <c r="BI62" s="396"/>
      <c r="BJ62" s="396"/>
    </row>
    <row r="63" spans="1:62" ht="12.75">
      <c r="A63" s="395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6"/>
      <c r="Z63" s="396"/>
      <c r="AA63" s="396"/>
      <c r="AB63" s="396"/>
      <c r="AC63" s="396"/>
      <c r="AD63" s="396"/>
      <c r="AE63" s="396"/>
      <c r="AF63" s="396"/>
      <c r="AG63" s="396"/>
      <c r="AH63" s="396"/>
      <c r="AI63" s="396"/>
      <c r="AJ63" s="396"/>
      <c r="AK63" s="396"/>
      <c r="AL63" s="396"/>
      <c r="AM63" s="396"/>
      <c r="AN63" s="396"/>
      <c r="AO63" s="396"/>
      <c r="AP63" s="396"/>
      <c r="AQ63" s="396"/>
      <c r="AR63" s="396"/>
      <c r="AS63" s="396"/>
      <c r="AT63" s="396"/>
      <c r="AU63" s="396"/>
      <c r="AV63" s="396"/>
      <c r="AW63" s="396"/>
      <c r="AX63" s="396"/>
      <c r="AY63" s="396"/>
      <c r="AZ63" s="396"/>
      <c r="BA63" s="396"/>
      <c r="BB63" s="396"/>
      <c r="BC63" s="396"/>
      <c r="BD63" s="396"/>
      <c r="BE63" s="396"/>
      <c r="BF63" s="396"/>
      <c r="BG63" s="396"/>
      <c r="BH63" s="396"/>
      <c r="BI63" s="396"/>
      <c r="BJ63" s="396"/>
    </row>
    <row r="64" spans="1:62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6"/>
      <c r="Z64" s="396"/>
      <c r="AA64" s="396"/>
      <c r="AB64" s="396"/>
      <c r="AC64" s="396"/>
      <c r="AD64" s="396"/>
      <c r="AE64" s="396"/>
      <c r="AF64" s="396"/>
      <c r="AG64" s="396"/>
      <c r="AH64" s="396"/>
      <c r="AI64" s="396"/>
      <c r="AJ64" s="396"/>
      <c r="AK64" s="396"/>
      <c r="AL64" s="396"/>
      <c r="AM64" s="396"/>
      <c r="AN64" s="396"/>
      <c r="AO64" s="396"/>
      <c r="AP64" s="396"/>
      <c r="AQ64" s="396"/>
      <c r="AR64" s="396"/>
      <c r="AS64" s="396"/>
      <c r="AT64" s="396"/>
      <c r="AU64" s="396"/>
      <c r="AV64" s="396"/>
      <c r="AW64" s="396"/>
      <c r="AX64" s="396"/>
      <c r="AY64" s="396"/>
      <c r="AZ64" s="396"/>
      <c r="BA64" s="396"/>
      <c r="BB64" s="396"/>
      <c r="BC64" s="396"/>
      <c r="BD64" s="396"/>
      <c r="BE64" s="396"/>
      <c r="BF64" s="396"/>
      <c r="BG64" s="396"/>
      <c r="BH64" s="396"/>
      <c r="BI64" s="396"/>
      <c r="BJ64" s="396"/>
    </row>
    <row r="65" spans="1:62" ht="12.75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6"/>
      <c r="Z65" s="396"/>
      <c r="AA65" s="396"/>
      <c r="AB65" s="396"/>
      <c r="AC65" s="396"/>
      <c r="AD65" s="396"/>
      <c r="AE65" s="396"/>
      <c r="AF65" s="396"/>
      <c r="AG65" s="396"/>
      <c r="AH65" s="396"/>
      <c r="AI65" s="396"/>
      <c r="AJ65" s="396"/>
      <c r="AK65" s="396"/>
      <c r="AL65" s="396"/>
      <c r="AM65" s="396"/>
      <c r="AN65" s="396"/>
      <c r="AO65" s="396"/>
      <c r="AP65" s="396"/>
      <c r="AQ65" s="396"/>
      <c r="AR65" s="396"/>
      <c r="AS65" s="396"/>
      <c r="AT65" s="396"/>
      <c r="AU65" s="396"/>
      <c r="AV65" s="396"/>
      <c r="AW65" s="396"/>
      <c r="AX65" s="396"/>
      <c r="AY65" s="396"/>
      <c r="AZ65" s="396"/>
      <c r="BA65" s="396"/>
      <c r="BB65" s="396"/>
      <c r="BC65" s="396"/>
      <c r="BD65" s="396"/>
      <c r="BE65" s="396"/>
      <c r="BF65" s="396"/>
      <c r="BG65" s="396"/>
      <c r="BH65" s="396"/>
      <c r="BI65" s="396"/>
      <c r="BJ65" s="396"/>
    </row>
    <row r="66" spans="1:62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6"/>
      <c r="Z66" s="396"/>
      <c r="AA66" s="396"/>
      <c r="AB66" s="396"/>
      <c r="AC66" s="396"/>
      <c r="AD66" s="396"/>
      <c r="AE66" s="396"/>
      <c r="AF66" s="396"/>
      <c r="AG66" s="396"/>
      <c r="AH66" s="396"/>
      <c r="AI66" s="396"/>
      <c r="AJ66" s="396"/>
      <c r="AK66" s="396"/>
      <c r="AL66" s="396"/>
      <c r="AM66" s="396"/>
      <c r="AN66" s="396"/>
      <c r="AO66" s="396"/>
      <c r="AP66" s="396"/>
      <c r="AQ66" s="396"/>
      <c r="AR66" s="396"/>
      <c r="AS66" s="396"/>
      <c r="AT66" s="396"/>
      <c r="AU66" s="396"/>
      <c r="AV66" s="396"/>
      <c r="AW66" s="396"/>
      <c r="AX66" s="396"/>
      <c r="AY66" s="396"/>
      <c r="AZ66" s="396"/>
      <c r="BA66" s="396"/>
      <c r="BB66" s="396"/>
      <c r="BC66" s="396"/>
      <c r="BD66" s="396"/>
      <c r="BE66" s="396"/>
      <c r="BF66" s="396"/>
      <c r="BG66" s="396"/>
      <c r="BH66" s="396"/>
      <c r="BI66" s="396"/>
      <c r="BJ66" s="396"/>
    </row>
    <row r="67" spans="1:62" ht="12.75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6"/>
      <c r="Z67" s="396"/>
      <c r="AA67" s="396"/>
      <c r="AB67" s="396"/>
      <c r="AC67" s="396"/>
      <c r="AD67" s="396"/>
      <c r="AE67" s="396"/>
      <c r="AF67" s="396"/>
      <c r="AG67" s="396"/>
      <c r="AH67" s="396"/>
      <c r="AI67" s="396"/>
      <c r="AJ67" s="396"/>
      <c r="AK67" s="396"/>
      <c r="AL67" s="396"/>
      <c r="AM67" s="396"/>
      <c r="AN67" s="396"/>
      <c r="AO67" s="396"/>
      <c r="AP67" s="396"/>
      <c r="AQ67" s="396"/>
      <c r="AR67" s="396"/>
      <c r="AS67" s="396"/>
      <c r="AT67" s="396"/>
      <c r="AU67" s="396"/>
      <c r="AV67" s="396"/>
      <c r="AW67" s="396"/>
      <c r="AX67" s="396"/>
      <c r="AY67" s="396"/>
      <c r="AZ67" s="396"/>
      <c r="BA67" s="396"/>
      <c r="BB67" s="396"/>
      <c r="BC67" s="396"/>
      <c r="BD67" s="396"/>
      <c r="BE67" s="396"/>
      <c r="BF67" s="396"/>
      <c r="BG67" s="396"/>
      <c r="BH67" s="396"/>
      <c r="BI67" s="396"/>
      <c r="BJ67" s="396"/>
    </row>
    <row r="68" spans="1:62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6"/>
      <c r="Z68" s="396"/>
      <c r="AA68" s="396"/>
      <c r="AB68" s="396"/>
      <c r="AC68" s="396"/>
      <c r="AD68" s="396"/>
      <c r="AE68" s="396"/>
      <c r="AF68" s="396"/>
      <c r="AG68" s="396"/>
      <c r="AH68" s="396"/>
      <c r="AI68" s="396"/>
      <c r="AJ68" s="396"/>
      <c r="AK68" s="396"/>
      <c r="AL68" s="396"/>
      <c r="AM68" s="396"/>
      <c r="AN68" s="396"/>
      <c r="AO68" s="396"/>
      <c r="AP68" s="396"/>
      <c r="AQ68" s="396"/>
      <c r="AR68" s="396"/>
      <c r="AS68" s="396"/>
      <c r="AT68" s="396"/>
      <c r="AU68" s="396"/>
      <c r="AV68" s="396"/>
      <c r="AW68" s="396"/>
      <c r="AX68" s="396"/>
      <c r="AY68" s="396"/>
      <c r="AZ68" s="396"/>
      <c r="BA68" s="396"/>
      <c r="BB68" s="396"/>
      <c r="BC68" s="396"/>
      <c r="BD68" s="396"/>
      <c r="BE68" s="396"/>
      <c r="BF68" s="396"/>
      <c r="BG68" s="396"/>
      <c r="BH68" s="396"/>
      <c r="BI68" s="396"/>
      <c r="BJ68" s="396"/>
    </row>
    <row r="69" spans="1:62" ht="12.75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  <c r="X69" s="395"/>
      <c r="Y69" s="396"/>
      <c r="Z69" s="396"/>
      <c r="AA69" s="396"/>
      <c r="AB69" s="396"/>
      <c r="AC69" s="396"/>
      <c r="AD69" s="396"/>
      <c r="AE69" s="396"/>
      <c r="AF69" s="396"/>
      <c r="AG69" s="396"/>
      <c r="AH69" s="396"/>
      <c r="AI69" s="396"/>
      <c r="AJ69" s="396"/>
      <c r="AK69" s="396"/>
      <c r="AL69" s="396"/>
      <c r="AM69" s="396"/>
      <c r="AN69" s="396"/>
      <c r="AO69" s="396"/>
      <c r="AP69" s="396"/>
      <c r="AQ69" s="396"/>
      <c r="AR69" s="396"/>
      <c r="AS69" s="396"/>
      <c r="AT69" s="396"/>
      <c r="AU69" s="396"/>
      <c r="AV69" s="396"/>
      <c r="AW69" s="396"/>
      <c r="AX69" s="396"/>
      <c r="AY69" s="396"/>
      <c r="AZ69" s="396"/>
      <c r="BA69" s="396"/>
      <c r="BB69" s="396"/>
      <c r="BC69" s="396"/>
      <c r="BD69" s="396"/>
      <c r="BE69" s="396"/>
      <c r="BF69" s="396"/>
      <c r="BG69" s="396"/>
      <c r="BH69" s="396"/>
      <c r="BI69" s="396"/>
      <c r="BJ69" s="396"/>
    </row>
    <row r="70" spans="1:62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  <c r="X70" s="395"/>
      <c r="Y70" s="396"/>
      <c r="Z70" s="396"/>
      <c r="AA70" s="396"/>
      <c r="AB70" s="396"/>
      <c r="AC70" s="396"/>
      <c r="AD70" s="396"/>
      <c r="AE70" s="396"/>
      <c r="AF70" s="396"/>
      <c r="AG70" s="396"/>
      <c r="AH70" s="396"/>
      <c r="AI70" s="396"/>
      <c r="AJ70" s="396"/>
      <c r="AK70" s="396"/>
      <c r="AL70" s="396"/>
      <c r="AM70" s="396"/>
      <c r="AN70" s="396"/>
      <c r="AO70" s="396"/>
      <c r="AP70" s="396"/>
      <c r="AQ70" s="396"/>
      <c r="AR70" s="396"/>
      <c r="AS70" s="396"/>
      <c r="AT70" s="396"/>
      <c r="AU70" s="396"/>
      <c r="AV70" s="396"/>
      <c r="AW70" s="396"/>
      <c r="AX70" s="396"/>
      <c r="AY70" s="396"/>
      <c r="AZ70" s="396"/>
      <c r="BA70" s="396"/>
      <c r="BB70" s="396"/>
      <c r="BC70" s="396"/>
      <c r="BD70" s="396"/>
      <c r="BE70" s="396"/>
      <c r="BF70" s="396"/>
      <c r="BG70" s="396"/>
      <c r="BH70" s="396"/>
      <c r="BI70" s="396"/>
      <c r="BJ70" s="396"/>
    </row>
    <row r="71" spans="1:62" ht="12.75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  <c r="X71" s="395"/>
      <c r="Y71" s="396"/>
      <c r="Z71" s="396"/>
      <c r="AA71" s="396"/>
      <c r="AB71" s="396"/>
      <c r="AC71" s="396"/>
      <c r="AD71" s="396"/>
      <c r="AE71" s="396"/>
      <c r="AF71" s="396"/>
      <c r="AG71" s="396"/>
      <c r="AH71" s="396"/>
      <c r="AI71" s="396"/>
      <c r="AJ71" s="396"/>
      <c r="AK71" s="396"/>
      <c r="AL71" s="396"/>
      <c r="AM71" s="396"/>
      <c r="AN71" s="396"/>
      <c r="AO71" s="396"/>
      <c r="AP71" s="396"/>
      <c r="AQ71" s="396"/>
      <c r="AR71" s="396"/>
      <c r="AS71" s="396"/>
      <c r="AT71" s="396"/>
      <c r="AU71" s="396"/>
      <c r="AV71" s="396"/>
      <c r="AW71" s="396"/>
      <c r="AX71" s="396"/>
      <c r="AY71" s="396"/>
      <c r="AZ71" s="396"/>
      <c r="BA71" s="396"/>
      <c r="BB71" s="396"/>
      <c r="BC71" s="396"/>
      <c r="BD71" s="396"/>
      <c r="BE71" s="396"/>
      <c r="BF71" s="396"/>
      <c r="BG71" s="396"/>
      <c r="BH71" s="396"/>
      <c r="BI71" s="396"/>
      <c r="BJ71" s="396"/>
    </row>
    <row r="72" spans="1:62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  <c r="X72" s="395"/>
      <c r="Y72" s="396"/>
      <c r="Z72" s="396"/>
      <c r="AA72" s="396"/>
      <c r="AB72" s="396"/>
      <c r="AC72" s="396"/>
      <c r="AD72" s="396"/>
      <c r="AE72" s="396"/>
      <c r="AF72" s="396"/>
      <c r="AG72" s="396"/>
      <c r="AH72" s="396"/>
      <c r="AI72" s="396"/>
      <c r="AJ72" s="396"/>
      <c r="AK72" s="396"/>
      <c r="AL72" s="396"/>
      <c r="AM72" s="396"/>
      <c r="AN72" s="396"/>
      <c r="AO72" s="396"/>
      <c r="AP72" s="396"/>
      <c r="AQ72" s="396"/>
      <c r="AR72" s="396"/>
      <c r="AS72" s="396"/>
      <c r="AT72" s="396"/>
      <c r="AU72" s="396"/>
      <c r="AV72" s="396"/>
      <c r="AW72" s="396"/>
      <c r="AX72" s="396"/>
      <c r="AY72" s="396"/>
      <c r="AZ72" s="396"/>
      <c r="BA72" s="396"/>
      <c r="BB72" s="396"/>
      <c r="BC72" s="396"/>
      <c r="BD72" s="396"/>
      <c r="BE72" s="396"/>
      <c r="BF72" s="396"/>
      <c r="BG72" s="396"/>
      <c r="BH72" s="396"/>
      <c r="BI72" s="396"/>
      <c r="BJ72" s="396"/>
    </row>
    <row r="73" spans="1:62" ht="12.75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  <c r="X73" s="395"/>
      <c r="Y73" s="396"/>
      <c r="Z73" s="396"/>
      <c r="AA73" s="396"/>
      <c r="AB73" s="396"/>
      <c r="AC73" s="396"/>
      <c r="AD73" s="396"/>
      <c r="AE73" s="396"/>
      <c r="AF73" s="396"/>
      <c r="AG73" s="396"/>
      <c r="AH73" s="396"/>
      <c r="AI73" s="396"/>
      <c r="AJ73" s="396"/>
      <c r="AK73" s="396"/>
      <c r="AL73" s="396"/>
      <c r="AM73" s="396"/>
      <c r="AN73" s="396"/>
      <c r="AO73" s="396"/>
      <c r="AP73" s="396"/>
      <c r="AQ73" s="396"/>
      <c r="AR73" s="396"/>
      <c r="AS73" s="396"/>
      <c r="AT73" s="396"/>
      <c r="AU73" s="396"/>
      <c r="AV73" s="396"/>
      <c r="AW73" s="396"/>
      <c r="AX73" s="396"/>
      <c r="AY73" s="396"/>
      <c r="AZ73" s="396"/>
      <c r="BA73" s="396"/>
      <c r="BB73" s="396"/>
      <c r="BC73" s="396"/>
      <c r="BD73" s="396"/>
      <c r="BE73" s="396"/>
      <c r="BF73" s="396"/>
      <c r="BG73" s="396"/>
      <c r="BH73" s="396"/>
      <c r="BI73" s="396"/>
      <c r="BJ73" s="396"/>
    </row>
    <row r="74" spans="1:62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5"/>
      <c r="Y74" s="396"/>
      <c r="Z74" s="396"/>
      <c r="AA74" s="396"/>
      <c r="AB74" s="396"/>
      <c r="AC74" s="396"/>
      <c r="AD74" s="396"/>
      <c r="AE74" s="396"/>
      <c r="AF74" s="396"/>
      <c r="AG74" s="396"/>
      <c r="AH74" s="396"/>
      <c r="AI74" s="396"/>
      <c r="AJ74" s="396"/>
      <c r="AK74" s="396"/>
      <c r="AL74" s="396"/>
      <c r="AM74" s="396"/>
      <c r="AN74" s="396"/>
      <c r="AO74" s="396"/>
      <c r="AP74" s="396"/>
      <c r="AQ74" s="396"/>
      <c r="AR74" s="396"/>
      <c r="AS74" s="396"/>
      <c r="AT74" s="396"/>
      <c r="AU74" s="396"/>
      <c r="AV74" s="396"/>
      <c r="AW74" s="396"/>
      <c r="AX74" s="396"/>
      <c r="AY74" s="396"/>
      <c r="AZ74" s="396"/>
      <c r="BA74" s="396"/>
      <c r="BB74" s="396"/>
      <c r="BC74" s="396"/>
      <c r="BD74" s="396"/>
      <c r="BE74" s="396"/>
      <c r="BF74" s="396"/>
      <c r="BG74" s="396"/>
      <c r="BH74" s="396"/>
      <c r="BI74" s="396"/>
      <c r="BJ74" s="396"/>
    </row>
    <row r="75" spans="1:62" ht="12.75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  <c r="X75" s="395"/>
      <c r="Y75" s="396"/>
      <c r="Z75" s="396"/>
      <c r="AA75" s="396"/>
      <c r="AB75" s="396"/>
      <c r="AC75" s="396"/>
      <c r="AD75" s="396"/>
      <c r="AE75" s="396"/>
      <c r="AF75" s="396"/>
      <c r="AG75" s="396"/>
      <c r="AH75" s="396"/>
      <c r="AI75" s="396"/>
      <c r="AJ75" s="396"/>
      <c r="AK75" s="396"/>
      <c r="AL75" s="396"/>
      <c r="AM75" s="396"/>
      <c r="AN75" s="396"/>
      <c r="AO75" s="396"/>
      <c r="AP75" s="396"/>
      <c r="AQ75" s="396"/>
      <c r="AR75" s="396"/>
      <c r="AS75" s="396"/>
      <c r="AT75" s="396"/>
      <c r="AU75" s="396"/>
      <c r="AV75" s="396"/>
      <c r="AW75" s="396"/>
      <c r="AX75" s="396"/>
      <c r="AY75" s="396"/>
      <c r="AZ75" s="396"/>
      <c r="BA75" s="396"/>
      <c r="BB75" s="396"/>
      <c r="BC75" s="396"/>
      <c r="BD75" s="396"/>
      <c r="BE75" s="396"/>
      <c r="BF75" s="396"/>
      <c r="BG75" s="396"/>
      <c r="BH75" s="396"/>
      <c r="BI75" s="396"/>
      <c r="BJ75" s="396"/>
    </row>
    <row r="76" spans="1:62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  <c r="X76" s="395"/>
      <c r="Y76" s="396"/>
      <c r="Z76" s="396"/>
      <c r="AA76" s="396"/>
      <c r="AB76" s="396"/>
      <c r="AC76" s="396"/>
      <c r="AD76" s="396"/>
      <c r="AE76" s="396"/>
      <c r="AF76" s="396"/>
      <c r="AG76" s="396"/>
      <c r="AH76" s="396"/>
      <c r="AI76" s="396"/>
      <c r="AJ76" s="396"/>
      <c r="AK76" s="396"/>
      <c r="AL76" s="396"/>
      <c r="AM76" s="396"/>
      <c r="AN76" s="396"/>
      <c r="AO76" s="396"/>
      <c r="AP76" s="396"/>
      <c r="AQ76" s="396"/>
      <c r="AR76" s="396"/>
      <c r="AS76" s="396"/>
      <c r="AT76" s="396"/>
      <c r="AU76" s="396"/>
      <c r="AV76" s="396"/>
      <c r="AW76" s="396"/>
      <c r="AX76" s="396"/>
      <c r="AY76" s="396"/>
      <c r="AZ76" s="396"/>
      <c r="BA76" s="396"/>
      <c r="BB76" s="396"/>
      <c r="BC76" s="396"/>
      <c r="BD76" s="396"/>
      <c r="BE76" s="396"/>
      <c r="BF76" s="396"/>
      <c r="BG76" s="396"/>
      <c r="BH76" s="396"/>
      <c r="BI76" s="396"/>
      <c r="BJ76" s="396"/>
    </row>
    <row r="77" spans="1:62" ht="12.75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  <c r="X77" s="395"/>
      <c r="Y77" s="396"/>
      <c r="Z77" s="396"/>
      <c r="AA77" s="396"/>
      <c r="AB77" s="396"/>
      <c r="AC77" s="396"/>
      <c r="AD77" s="396"/>
      <c r="AE77" s="396"/>
      <c r="AF77" s="396"/>
      <c r="AG77" s="396"/>
      <c r="AH77" s="396"/>
      <c r="AI77" s="396"/>
      <c r="AJ77" s="396"/>
      <c r="AK77" s="396"/>
      <c r="AL77" s="396"/>
      <c r="AM77" s="396"/>
      <c r="AN77" s="396"/>
      <c r="AO77" s="396"/>
      <c r="AP77" s="396"/>
      <c r="AQ77" s="396"/>
      <c r="AR77" s="396"/>
      <c r="AS77" s="396"/>
      <c r="AT77" s="396"/>
      <c r="AU77" s="396"/>
      <c r="AV77" s="396"/>
      <c r="AW77" s="396"/>
      <c r="AX77" s="396"/>
      <c r="AY77" s="396"/>
      <c r="AZ77" s="396"/>
      <c r="BA77" s="396"/>
      <c r="BB77" s="396"/>
      <c r="BC77" s="396"/>
      <c r="BD77" s="396"/>
      <c r="BE77" s="396"/>
      <c r="BF77" s="396"/>
      <c r="BG77" s="396"/>
      <c r="BH77" s="396"/>
      <c r="BI77" s="396"/>
      <c r="BJ77" s="396"/>
    </row>
    <row r="78" spans="1:62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  <c r="AI78" s="396"/>
      <c r="AJ78" s="396"/>
      <c r="AK78" s="396"/>
      <c r="AL78" s="396"/>
      <c r="AM78" s="396"/>
      <c r="AN78" s="396"/>
      <c r="AO78" s="396"/>
      <c r="AP78" s="396"/>
      <c r="AQ78" s="396"/>
      <c r="AR78" s="396"/>
      <c r="AS78" s="396"/>
      <c r="AT78" s="396"/>
      <c r="AU78" s="396"/>
      <c r="AV78" s="396"/>
      <c r="AW78" s="396"/>
      <c r="AX78" s="396"/>
      <c r="AY78" s="396"/>
      <c r="AZ78" s="396"/>
      <c r="BA78" s="396"/>
      <c r="BB78" s="396"/>
      <c r="BC78" s="396"/>
      <c r="BD78" s="396"/>
      <c r="BE78" s="396"/>
      <c r="BF78" s="396"/>
      <c r="BG78" s="396"/>
      <c r="BH78" s="396"/>
      <c r="BI78" s="396"/>
      <c r="BJ78" s="396"/>
    </row>
    <row r="79" spans="1:62" ht="12.75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  <c r="X79" s="395"/>
      <c r="Y79" s="396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396"/>
      <c r="AK79" s="396"/>
      <c r="AL79" s="396"/>
      <c r="AM79" s="396"/>
      <c r="AN79" s="396"/>
      <c r="AO79" s="396"/>
      <c r="AP79" s="396"/>
      <c r="AQ79" s="396"/>
      <c r="AR79" s="396"/>
      <c r="AS79" s="396"/>
      <c r="AT79" s="396"/>
      <c r="AU79" s="396"/>
      <c r="AV79" s="396"/>
      <c r="AW79" s="396"/>
      <c r="AX79" s="396"/>
      <c r="AY79" s="396"/>
      <c r="AZ79" s="396"/>
      <c r="BA79" s="396"/>
      <c r="BB79" s="396"/>
      <c r="BC79" s="396"/>
      <c r="BD79" s="396"/>
      <c r="BE79" s="396"/>
      <c r="BF79" s="396"/>
      <c r="BG79" s="396"/>
      <c r="BH79" s="396"/>
      <c r="BI79" s="396"/>
      <c r="BJ79" s="396"/>
    </row>
    <row r="80" spans="1:62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  <c r="X80" s="395"/>
      <c r="Y80" s="396"/>
      <c r="Z80" s="396"/>
      <c r="AA80" s="396"/>
      <c r="AB80" s="396"/>
      <c r="AC80" s="396"/>
      <c r="AD80" s="396"/>
      <c r="AE80" s="396"/>
      <c r="AF80" s="396"/>
      <c r="AG80" s="396"/>
      <c r="AH80" s="396"/>
      <c r="AI80" s="396"/>
      <c r="AJ80" s="396"/>
      <c r="AK80" s="396"/>
      <c r="AL80" s="396"/>
      <c r="AM80" s="396"/>
      <c r="AN80" s="396"/>
      <c r="AO80" s="396"/>
      <c r="AP80" s="396"/>
      <c r="AQ80" s="396"/>
      <c r="AR80" s="396"/>
      <c r="AS80" s="396"/>
      <c r="AT80" s="396"/>
      <c r="AU80" s="396"/>
      <c r="AV80" s="396"/>
      <c r="AW80" s="396"/>
      <c r="AX80" s="396"/>
      <c r="AY80" s="396"/>
      <c r="AZ80" s="396"/>
      <c r="BA80" s="396"/>
      <c r="BB80" s="396"/>
      <c r="BC80" s="396"/>
      <c r="BD80" s="396"/>
      <c r="BE80" s="396"/>
      <c r="BF80" s="396"/>
      <c r="BG80" s="396"/>
      <c r="BH80" s="396"/>
      <c r="BI80" s="396"/>
      <c r="BJ80" s="396"/>
    </row>
    <row r="81" spans="1:62" ht="12.75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  <c r="X81" s="395"/>
      <c r="Y81" s="396"/>
      <c r="Z81" s="396"/>
      <c r="AA81" s="396"/>
      <c r="AB81" s="396"/>
      <c r="AC81" s="396"/>
      <c r="AD81" s="396"/>
      <c r="AE81" s="396"/>
      <c r="AF81" s="396"/>
      <c r="AG81" s="396"/>
      <c r="AH81" s="396"/>
      <c r="AI81" s="396"/>
      <c r="AJ81" s="396"/>
      <c r="AK81" s="396"/>
      <c r="AL81" s="396"/>
      <c r="AM81" s="396"/>
      <c r="AN81" s="396"/>
      <c r="AO81" s="396"/>
      <c r="AP81" s="396"/>
      <c r="AQ81" s="396"/>
      <c r="AR81" s="396"/>
      <c r="AS81" s="396"/>
      <c r="AT81" s="396"/>
      <c r="AU81" s="396"/>
      <c r="AV81" s="396"/>
      <c r="AW81" s="396"/>
      <c r="AX81" s="396"/>
      <c r="AY81" s="396"/>
      <c r="AZ81" s="396"/>
      <c r="BA81" s="396"/>
      <c r="BB81" s="396"/>
      <c r="BC81" s="396"/>
      <c r="BD81" s="396"/>
      <c r="BE81" s="396"/>
      <c r="BF81" s="396"/>
      <c r="BG81" s="396"/>
      <c r="BH81" s="396"/>
      <c r="BI81" s="396"/>
      <c r="BJ81" s="396"/>
    </row>
    <row r="82" spans="1:62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  <c r="X82" s="395"/>
      <c r="Y82" s="396"/>
      <c r="Z82" s="396"/>
      <c r="AA82" s="396"/>
      <c r="AB82" s="396"/>
      <c r="AC82" s="396"/>
      <c r="AD82" s="396"/>
      <c r="AE82" s="396"/>
      <c r="AF82" s="396"/>
      <c r="AG82" s="396"/>
      <c r="AH82" s="396"/>
      <c r="AI82" s="396"/>
      <c r="AJ82" s="396"/>
      <c r="AK82" s="396"/>
      <c r="AL82" s="396"/>
      <c r="AM82" s="396"/>
      <c r="AN82" s="396"/>
      <c r="AO82" s="396"/>
      <c r="AP82" s="396"/>
      <c r="AQ82" s="396"/>
      <c r="AR82" s="396"/>
      <c r="AS82" s="396"/>
      <c r="AT82" s="396"/>
      <c r="AU82" s="396"/>
      <c r="AV82" s="396"/>
      <c r="AW82" s="396"/>
      <c r="AX82" s="396"/>
      <c r="AY82" s="396"/>
      <c r="AZ82" s="396"/>
      <c r="BA82" s="396"/>
      <c r="BB82" s="396"/>
      <c r="BC82" s="396"/>
      <c r="BD82" s="396"/>
      <c r="BE82" s="396"/>
      <c r="BF82" s="396"/>
      <c r="BG82" s="396"/>
      <c r="BH82" s="396"/>
      <c r="BI82" s="396"/>
      <c r="BJ82" s="396"/>
    </row>
    <row r="83" spans="1:62" ht="12.75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  <c r="X83" s="395"/>
      <c r="Y83" s="396"/>
      <c r="Z83" s="396"/>
      <c r="AA83" s="396"/>
      <c r="AB83" s="396"/>
      <c r="AC83" s="396"/>
      <c r="AD83" s="396"/>
      <c r="AE83" s="396"/>
      <c r="AF83" s="396"/>
      <c r="AG83" s="396"/>
      <c r="AH83" s="396"/>
      <c r="AI83" s="396"/>
      <c r="AJ83" s="396"/>
      <c r="AK83" s="396"/>
      <c r="AL83" s="396"/>
      <c r="AM83" s="396"/>
      <c r="AN83" s="396"/>
      <c r="AO83" s="396"/>
      <c r="AP83" s="396"/>
      <c r="AQ83" s="396"/>
      <c r="AR83" s="396"/>
      <c r="AS83" s="396"/>
      <c r="AT83" s="396"/>
      <c r="AU83" s="396"/>
      <c r="AV83" s="396"/>
      <c r="AW83" s="396"/>
      <c r="AX83" s="396"/>
      <c r="AY83" s="396"/>
      <c r="AZ83" s="396"/>
      <c r="BA83" s="396"/>
      <c r="BB83" s="396"/>
      <c r="BC83" s="396"/>
      <c r="BD83" s="396"/>
      <c r="BE83" s="396"/>
      <c r="BF83" s="396"/>
      <c r="BG83" s="396"/>
      <c r="BH83" s="396"/>
      <c r="BI83" s="396"/>
      <c r="BJ83" s="396"/>
    </row>
    <row r="84" spans="1:62" ht="12.75" customHeight="1">
      <c r="A84" s="433"/>
      <c r="B84" s="433"/>
      <c r="C84" s="433"/>
      <c r="D84" s="433"/>
      <c r="E84" s="434"/>
      <c r="F84" s="434"/>
      <c r="G84" s="433"/>
      <c r="H84" s="433"/>
      <c r="I84" s="433"/>
      <c r="J84" s="433"/>
      <c r="K84" s="433"/>
      <c r="L84" s="433"/>
      <c r="M84" s="433"/>
      <c r="N84" s="396"/>
      <c r="O84" s="396"/>
      <c r="P84" s="396"/>
      <c r="Q84" s="396"/>
      <c r="R84" s="396"/>
      <c r="S84" s="396"/>
      <c r="T84" s="396"/>
      <c r="U84" s="396"/>
      <c r="V84" s="396"/>
      <c r="W84" s="396"/>
      <c r="X84" s="396"/>
      <c r="Y84" s="396"/>
      <c r="Z84" s="396"/>
      <c r="AA84" s="396"/>
      <c r="AB84" s="396"/>
      <c r="AC84" s="396"/>
      <c r="AD84" s="396"/>
      <c r="AE84" s="396"/>
      <c r="AF84" s="396"/>
      <c r="AG84" s="396"/>
      <c r="AH84" s="396"/>
      <c r="AI84" s="396"/>
      <c r="AJ84" s="396"/>
      <c r="AK84" s="396"/>
      <c r="AL84" s="396"/>
      <c r="AM84" s="396"/>
      <c r="AN84" s="396"/>
      <c r="AO84" s="396"/>
      <c r="AP84" s="396"/>
      <c r="AQ84" s="396"/>
      <c r="AR84" s="396"/>
      <c r="AS84" s="396"/>
      <c r="AT84" s="396"/>
      <c r="AU84" s="396"/>
      <c r="AV84" s="396"/>
      <c r="AW84" s="396"/>
      <c r="AX84" s="396"/>
      <c r="AY84" s="396"/>
      <c r="AZ84" s="396"/>
      <c r="BA84" s="396"/>
      <c r="BB84" s="396"/>
      <c r="BC84" s="396"/>
      <c r="BD84" s="396"/>
      <c r="BE84" s="396"/>
      <c r="BF84" s="396"/>
      <c r="BG84" s="396"/>
      <c r="BH84" s="396"/>
      <c r="BI84" s="396"/>
      <c r="BJ84" s="396"/>
    </row>
    <row r="85" spans="1:62" ht="12.75">
      <c r="A85" s="433"/>
      <c r="B85" s="433"/>
      <c r="C85" s="433"/>
      <c r="D85" s="433"/>
      <c r="E85" s="434"/>
      <c r="F85" s="434"/>
      <c r="G85" s="433"/>
      <c r="H85" s="433"/>
      <c r="I85" s="433"/>
      <c r="J85" s="433"/>
      <c r="K85" s="433"/>
      <c r="L85" s="433"/>
      <c r="M85" s="433"/>
      <c r="N85" s="396"/>
      <c r="O85" s="396"/>
      <c r="P85" s="396"/>
      <c r="Q85" s="396"/>
      <c r="R85" s="396"/>
      <c r="S85" s="396"/>
      <c r="T85" s="396"/>
      <c r="U85" s="396"/>
      <c r="V85" s="396"/>
      <c r="W85" s="396"/>
      <c r="X85" s="396"/>
      <c r="Y85" s="396"/>
      <c r="Z85" s="396"/>
      <c r="AA85" s="396"/>
      <c r="AB85" s="396"/>
      <c r="AC85" s="396"/>
      <c r="AD85" s="396"/>
      <c r="AE85" s="396"/>
      <c r="AF85" s="396"/>
      <c r="AG85" s="396"/>
      <c r="AH85" s="396"/>
      <c r="AI85" s="396"/>
      <c r="AJ85" s="396"/>
      <c r="AK85" s="396"/>
      <c r="AL85" s="396"/>
      <c r="AM85" s="396"/>
      <c r="AN85" s="396"/>
      <c r="AO85" s="396"/>
      <c r="AP85" s="396"/>
      <c r="AQ85" s="396"/>
      <c r="AR85" s="396"/>
      <c r="AS85" s="396"/>
      <c r="AT85" s="396"/>
      <c r="AU85" s="396"/>
      <c r="AV85" s="396"/>
      <c r="AW85" s="396"/>
      <c r="AX85" s="396"/>
      <c r="AY85" s="396"/>
      <c r="AZ85" s="396"/>
      <c r="BA85" s="396"/>
      <c r="BB85" s="396"/>
      <c r="BC85" s="396"/>
      <c r="BD85" s="396"/>
      <c r="BE85" s="396"/>
      <c r="BF85" s="396"/>
      <c r="BG85" s="396"/>
      <c r="BH85" s="396"/>
      <c r="BI85" s="396"/>
      <c r="BJ85" s="396"/>
    </row>
    <row r="86" spans="1:62" ht="12.75" customHeight="1">
      <c r="A86" s="433"/>
      <c r="B86" s="433"/>
      <c r="C86" s="433"/>
      <c r="D86" s="433"/>
      <c r="E86" s="434"/>
      <c r="F86" s="434"/>
      <c r="G86" s="433"/>
      <c r="H86" s="433"/>
      <c r="I86" s="433"/>
      <c r="J86" s="433"/>
      <c r="K86" s="433"/>
      <c r="L86" s="433"/>
      <c r="M86" s="433"/>
      <c r="N86" s="396"/>
      <c r="O86" s="396"/>
      <c r="P86" s="396"/>
      <c r="Q86" s="396"/>
      <c r="R86" s="396"/>
      <c r="S86" s="396"/>
      <c r="T86" s="396"/>
      <c r="U86" s="396"/>
      <c r="V86" s="396"/>
      <c r="W86" s="396"/>
      <c r="X86" s="396"/>
      <c r="Y86" s="396"/>
      <c r="Z86" s="396"/>
      <c r="AA86" s="396"/>
      <c r="AB86" s="396"/>
      <c r="AC86" s="396"/>
      <c r="AD86" s="396"/>
      <c r="AE86" s="396"/>
      <c r="AF86" s="396"/>
      <c r="AG86" s="396"/>
      <c r="AH86" s="396"/>
      <c r="AI86" s="396"/>
      <c r="AJ86" s="396"/>
      <c r="AK86" s="396"/>
      <c r="AL86" s="396"/>
      <c r="AM86" s="396"/>
      <c r="AN86" s="396"/>
      <c r="AO86" s="396"/>
      <c r="AP86" s="396"/>
      <c r="AQ86" s="396"/>
      <c r="AR86" s="396"/>
      <c r="AS86" s="396"/>
      <c r="AT86" s="396"/>
      <c r="AU86" s="396"/>
      <c r="AV86" s="396"/>
      <c r="AW86" s="396"/>
      <c r="AX86" s="396"/>
      <c r="AY86" s="396"/>
      <c r="AZ86" s="396"/>
      <c r="BA86" s="396"/>
      <c r="BB86" s="396"/>
      <c r="BC86" s="396"/>
      <c r="BD86" s="396"/>
      <c r="BE86" s="396"/>
      <c r="BF86" s="396"/>
      <c r="BG86" s="396"/>
      <c r="BH86" s="396"/>
      <c r="BI86" s="396"/>
      <c r="BJ86" s="396"/>
    </row>
    <row r="87" spans="1:62" ht="12.75">
      <c r="A87" s="433"/>
      <c r="B87" s="433"/>
      <c r="C87" s="433"/>
      <c r="D87" s="433"/>
      <c r="E87" s="434"/>
      <c r="F87" s="434"/>
      <c r="G87" s="433"/>
      <c r="H87" s="433"/>
      <c r="I87" s="433"/>
      <c r="J87" s="433"/>
      <c r="K87" s="433"/>
      <c r="L87" s="433"/>
      <c r="M87" s="433"/>
      <c r="N87" s="396"/>
      <c r="O87" s="396"/>
      <c r="P87" s="396"/>
      <c r="Q87" s="396"/>
      <c r="R87" s="396"/>
      <c r="S87" s="396"/>
      <c r="T87" s="396"/>
      <c r="U87" s="396"/>
      <c r="V87" s="396"/>
      <c r="W87" s="396"/>
      <c r="X87" s="396"/>
      <c r="Y87" s="396"/>
      <c r="Z87" s="396"/>
      <c r="AA87" s="396"/>
      <c r="AB87" s="396"/>
      <c r="AC87" s="396"/>
      <c r="AD87" s="396"/>
      <c r="AE87" s="396"/>
      <c r="AF87" s="396"/>
      <c r="AG87" s="396"/>
      <c r="AH87" s="396"/>
      <c r="AI87" s="396"/>
      <c r="AJ87" s="396"/>
      <c r="AK87" s="396"/>
      <c r="AL87" s="396"/>
      <c r="AM87" s="396"/>
      <c r="AN87" s="396"/>
      <c r="AO87" s="396"/>
      <c r="AP87" s="396"/>
      <c r="AQ87" s="396"/>
      <c r="AR87" s="396"/>
      <c r="AS87" s="396"/>
      <c r="AT87" s="396"/>
      <c r="AU87" s="396"/>
      <c r="AV87" s="396"/>
      <c r="AW87" s="396"/>
      <c r="AX87" s="396"/>
      <c r="AY87" s="396"/>
      <c r="AZ87" s="396"/>
      <c r="BA87" s="396"/>
      <c r="BB87" s="396"/>
      <c r="BC87" s="396"/>
      <c r="BD87" s="396"/>
      <c r="BE87" s="396"/>
      <c r="BF87" s="396"/>
      <c r="BG87" s="396"/>
      <c r="BH87" s="396"/>
      <c r="BI87" s="396"/>
      <c r="BJ87" s="396"/>
    </row>
    <row r="88" spans="1:62" ht="12.75" customHeight="1">
      <c r="A88" s="433"/>
      <c r="B88" s="433"/>
      <c r="C88" s="433"/>
      <c r="D88" s="433"/>
      <c r="E88" s="434"/>
      <c r="F88" s="434"/>
      <c r="G88" s="433"/>
      <c r="H88" s="433"/>
      <c r="I88" s="433"/>
      <c r="J88" s="433"/>
      <c r="K88" s="433"/>
      <c r="L88" s="433"/>
      <c r="M88" s="433"/>
      <c r="N88" s="396"/>
      <c r="O88" s="396"/>
      <c r="P88" s="396"/>
      <c r="Q88" s="396"/>
      <c r="R88" s="396"/>
      <c r="S88" s="396"/>
      <c r="T88" s="396"/>
      <c r="U88" s="396"/>
      <c r="V88" s="396"/>
      <c r="W88" s="396"/>
      <c r="X88" s="396"/>
      <c r="Y88" s="396"/>
      <c r="Z88" s="396"/>
      <c r="AA88" s="396"/>
      <c r="AB88" s="396"/>
      <c r="AC88" s="396"/>
      <c r="AD88" s="396"/>
      <c r="AE88" s="396"/>
      <c r="AF88" s="396"/>
      <c r="AG88" s="396"/>
      <c r="AH88" s="396"/>
      <c r="AI88" s="396"/>
      <c r="AJ88" s="396"/>
      <c r="AK88" s="396"/>
      <c r="AL88" s="396"/>
      <c r="AM88" s="396"/>
      <c r="AN88" s="396"/>
      <c r="AO88" s="396"/>
      <c r="AP88" s="396"/>
      <c r="AQ88" s="396"/>
      <c r="AR88" s="396"/>
      <c r="AS88" s="396"/>
      <c r="AT88" s="396"/>
      <c r="AU88" s="396"/>
      <c r="AV88" s="396"/>
      <c r="AW88" s="396"/>
      <c r="AX88" s="396"/>
      <c r="AY88" s="396"/>
      <c r="AZ88" s="396"/>
      <c r="BA88" s="396"/>
      <c r="BB88" s="396"/>
      <c r="BC88" s="396"/>
      <c r="BD88" s="396"/>
      <c r="BE88" s="396"/>
      <c r="BF88" s="396"/>
      <c r="BG88" s="396"/>
      <c r="BH88" s="396"/>
      <c r="BI88" s="396"/>
      <c r="BJ88" s="396"/>
    </row>
    <row r="89" spans="1:62" ht="12.75">
      <c r="A89" s="433"/>
      <c r="B89" s="433"/>
      <c r="C89" s="433"/>
      <c r="D89" s="433"/>
      <c r="E89" s="434"/>
      <c r="F89" s="434"/>
      <c r="G89" s="433"/>
      <c r="H89" s="433"/>
      <c r="I89" s="433"/>
      <c r="J89" s="433"/>
      <c r="K89" s="433"/>
      <c r="L89" s="433"/>
      <c r="M89" s="433"/>
      <c r="N89" s="396"/>
      <c r="O89" s="396"/>
      <c r="P89" s="396"/>
      <c r="Q89" s="396"/>
      <c r="R89" s="396"/>
      <c r="S89" s="396"/>
      <c r="T89" s="396"/>
      <c r="U89" s="396"/>
      <c r="V89" s="396"/>
      <c r="W89" s="396"/>
      <c r="X89" s="396"/>
      <c r="Y89" s="396"/>
      <c r="Z89" s="396"/>
      <c r="AA89" s="396"/>
      <c r="AB89" s="396"/>
      <c r="AC89" s="396"/>
      <c r="AD89" s="396"/>
      <c r="AE89" s="396"/>
      <c r="AF89" s="396"/>
      <c r="AG89" s="396"/>
      <c r="AH89" s="396"/>
      <c r="AI89" s="396"/>
      <c r="AJ89" s="396"/>
      <c r="AK89" s="396"/>
      <c r="AL89" s="396"/>
      <c r="AM89" s="396"/>
      <c r="AN89" s="396"/>
      <c r="AO89" s="396"/>
      <c r="AP89" s="396"/>
      <c r="AQ89" s="396"/>
      <c r="AR89" s="396"/>
      <c r="AS89" s="396"/>
      <c r="AT89" s="396"/>
      <c r="AU89" s="396"/>
      <c r="AV89" s="396"/>
      <c r="AW89" s="396"/>
      <c r="AX89" s="396"/>
      <c r="AY89" s="396"/>
      <c r="AZ89" s="396"/>
      <c r="BA89" s="396"/>
      <c r="BB89" s="396"/>
      <c r="BC89" s="396"/>
      <c r="BD89" s="396"/>
      <c r="BE89" s="396"/>
      <c r="BF89" s="396"/>
      <c r="BG89" s="396"/>
      <c r="BH89" s="396"/>
      <c r="BI89" s="396"/>
      <c r="BJ89" s="396"/>
    </row>
    <row r="90" spans="1:62" ht="12.75" customHeight="1">
      <c r="A90" s="433"/>
      <c r="B90" s="433"/>
      <c r="C90" s="433"/>
      <c r="D90" s="433"/>
      <c r="E90" s="434"/>
      <c r="F90" s="434"/>
      <c r="G90" s="433"/>
      <c r="H90" s="433"/>
      <c r="I90" s="433"/>
      <c r="J90" s="433"/>
      <c r="K90" s="433"/>
      <c r="L90" s="433"/>
      <c r="M90" s="433"/>
      <c r="N90" s="396"/>
      <c r="O90" s="396"/>
      <c r="P90" s="396"/>
      <c r="Q90" s="396"/>
      <c r="R90" s="396"/>
      <c r="S90" s="396"/>
      <c r="T90" s="396"/>
      <c r="U90" s="396"/>
      <c r="V90" s="396"/>
      <c r="W90" s="396"/>
      <c r="X90" s="396"/>
      <c r="Y90" s="396"/>
      <c r="Z90" s="396"/>
      <c r="AA90" s="396"/>
      <c r="AB90" s="396"/>
      <c r="AC90" s="396"/>
      <c r="AD90" s="396"/>
      <c r="AE90" s="396"/>
      <c r="AF90" s="396"/>
      <c r="AG90" s="396"/>
      <c r="AH90" s="396"/>
      <c r="AI90" s="396"/>
      <c r="AJ90" s="396"/>
      <c r="AK90" s="396"/>
      <c r="AL90" s="396"/>
      <c r="AM90" s="396"/>
      <c r="AN90" s="396"/>
      <c r="AO90" s="396"/>
      <c r="AP90" s="396"/>
      <c r="AQ90" s="396"/>
      <c r="AR90" s="396"/>
      <c r="AS90" s="396"/>
      <c r="AT90" s="396"/>
      <c r="AU90" s="396"/>
      <c r="AV90" s="396"/>
      <c r="AW90" s="396"/>
      <c r="AX90" s="396"/>
      <c r="AY90" s="396"/>
      <c r="AZ90" s="396"/>
      <c r="BA90" s="396"/>
      <c r="BB90" s="396"/>
      <c r="BC90" s="396"/>
      <c r="BD90" s="396"/>
      <c r="BE90" s="396"/>
      <c r="BF90" s="396"/>
      <c r="BG90" s="396"/>
      <c r="BH90" s="396"/>
      <c r="BI90" s="396"/>
      <c r="BJ90" s="396"/>
    </row>
    <row r="91" spans="1:62" ht="12.75">
      <c r="A91" s="433"/>
      <c r="B91" s="433"/>
      <c r="C91" s="433"/>
      <c r="D91" s="433"/>
      <c r="E91" s="434"/>
      <c r="F91" s="434"/>
      <c r="G91" s="433"/>
      <c r="H91" s="433"/>
      <c r="I91" s="433"/>
      <c r="J91" s="433"/>
      <c r="K91" s="433"/>
      <c r="L91" s="433"/>
      <c r="M91" s="433"/>
      <c r="N91" s="396"/>
      <c r="O91" s="396"/>
      <c r="P91" s="396"/>
      <c r="Q91" s="396"/>
      <c r="R91" s="396"/>
      <c r="S91" s="396"/>
      <c r="T91" s="396"/>
      <c r="U91" s="396"/>
      <c r="V91" s="396"/>
      <c r="W91" s="396"/>
      <c r="X91" s="396"/>
      <c r="Y91" s="396"/>
      <c r="Z91" s="396"/>
      <c r="AA91" s="396"/>
      <c r="AB91" s="396"/>
      <c r="AC91" s="396"/>
      <c r="AD91" s="396"/>
      <c r="AE91" s="396"/>
      <c r="AF91" s="396"/>
      <c r="AG91" s="396"/>
      <c r="AH91" s="396"/>
      <c r="AI91" s="396"/>
      <c r="AJ91" s="396"/>
      <c r="AK91" s="396"/>
      <c r="AL91" s="396"/>
      <c r="AM91" s="396"/>
      <c r="AN91" s="396"/>
      <c r="AO91" s="396"/>
      <c r="AP91" s="396"/>
      <c r="AQ91" s="396"/>
      <c r="AR91" s="396"/>
      <c r="AS91" s="396"/>
      <c r="AT91" s="396"/>
      <c r="AU91" s="396"/>
      <c r="AV91" s="396"/>
      <c r="AW91" s="396"/>
      <c r="AX91" s="396"/>
      <c r="AY91" s="396"/>
      <c r="AZ91" s="396"/>
      <c r="BA91" s="396"/>
      <c r="BB91" s="396"/>
      <c r="BC91" s="396"/>
      <c r="BD91" s="396"/>
      <c r="BE91" s="396"/>
      <c r="BF91" s="396"/>
      <c r="BG91" s="396"/>
      <c r="BH91" s="396"/>
      <c r="BI91" s="396"/>
      <c r="BJ91" s="396"/>
    </row>
    <row r="92" spans="1:62" ht="12.75" customHeight="1">
      <c r="A92" s="433"/>
      <c r="B92" s="433"/>
      <c r="C92" s="433"/>
      <c r="D92" s="433"/>
      <c r="E92" s="434"/>
      <c r="F92" s="434"/>
      <c r="G92" s="433"/>
      <c r="H92" s="433"/>
      <c r="I92" s="433"/>
      <c r="J92" s="433"/>
      <c r="K92" s="433"/>
      <c r="L92" s="433"/>
      <c r="M92" s="433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6"/>
      <c r="AA92" s="396"/>
      <c r="AB92" s="396"/>
      <c r="AC92" s="396"/>
      <c r="AD92" s="396"/>
      <c r="AE92" s="396"/>
      <c r="AF92" s="396"/>
      <c r="AG92" s="396"/>
      <c r="AH92" s="396"/>
      <c r="AI92" s="396"/>
      <c r="AJ92" s="396"/>
      <c r="AK92" s="396"/>
      <c r="AL92" s="396"/>
      <c r="AM92" s="396"/>
      <c r="AN92" s="396"/>
      <c r="AO92" s="396"/>
      <c r="AP92" s="396"/>
      <c r="AQ92" s="396"/>
      <c r="AR92" s="396"/>
      <c r="AS92" s="396"/>
      <c r="AT92" s="396"/>
      <c r="AU92" s="396"/>
      <c r="AV92" s="396"/>
      <c r="AW92" s="396"/>
      <c r="AX92" s="396"/>
      <c r="AY92" s="396"/>
      <c r="AZ92" s="396"/>
      <c r="BA92" s="396"/>
      <c r="BB92" s="396"/>
      <c r="BC92" s="396"/>
      <c r="BD92" s="396"/>
      <c r="BE92" s="396"/>
      <c r="BF92" s="396"/>
      <c r="BG92" s="396"/>
      <c r="BH92" s="396"/>
      <c r="BI92" s="396"/>
      <c r="BJ92" s="396"/>
    </row>
    <row r="93" spans="1:62" ht="12.75">
      <c r="A93" s="433"/>
      <c r="B93" s="433"/>
      <c r="C93" s="433"/>
      <c r="D93" s="433"/>
      <c r="E93" s="434"/>
      <c r="F93" s="434"/>
      <c r="G93" s="433"/>
      <c r="H93" s="433"/>
      <c r="I93" s="433"/>
      <c r="J93" s="433"/>
      <c r="K93" s="433"/>
      <c r="L93" s="433"/>
      <c r="M93" s="433"/>
      <c r="N93" s="396"/>
      <c r="O93" s="396"/>
      <c r="P93" s="396"/>
      <c r="Q93" s="396"/>
      <c r="R93" s="396"/>
      <c r="S93" s="396"/>
      <c r="T93" s="396"/>
      <c r="U93" s="396"/>
      <c r="V93" s="396"/>
      <c r="W93" s="396"/>
      <c r="X93" s="396"/>
      <c r="Y93" s="396"/>
      <c r="Z93" s="396"/>
      <c r="AA93" s="396"/>
      <c r="AB93" s="396"/>
      <c r="AC93" s="396"/>
      <c r="AD93" s="396"/>
      <c r="AE93" s="396"/>
      <c r="AF93" s="396"/>
      <c r="AG93" s="396"/>
      <c r="AH93" s="396"/>
      <c r="AI93" s="396"/>
      <c r="AJ93" s="396"/>
      <c r="AK93" s="396"/>
      <c r="AL93" s="396"/>
      <c r="AM93" s="396"/>
      <c r="AN93" s="396"/>
      <c r="AO93" s="396"/>
      <c r="AP93" s="396"/>
      <c r="AQ93" s="396"/>
      <c r="AR93" s="396"/>
      <c r="AS93" s="396"/>
      <c r="AT93" s="396"/>
      <c r="AU93" s="396"/>
      <c r="AV93" s="396"/>
      <c r="AW93" s="396"/>
      <c r="AX93" s="396"/>
      <c r="AY93" s="396"/>
      <c r="AZ93" s="396"/>
      <c r="BA93" s="396"/>
      <c r="BB93" s="396"/>
      <c r="BC93" s="396"/>
      <c r="BD93" s="396"/>
      <c r="BE93" s="396"/>
      <c r="BF93" s="396"/>
      <c r="BG93" s="396"/>
      <c r="BH93" s="396"/>
      <c r="BI93" s="396"/>
      <c r="BJ93" s="396"/>
    </row>
    <row r="94" spans="1:62" ht="12.75" customHeight="1">
      <c r="A94" s="433"/>
      <c r="B94" s="433"/>
      <c r="C94" s="433"/>
      <c r="D94" s="433"/>
      <c r="E94" s="434"/>
      <c r="F94" s="434"/>
      <c r="G94" s="433"/>
      <c r="H94" s="433"/>
      <c r="I94" s="433"/>
      <c r="J94" s="433"/>
      <c r="K94" s="433"/>
      <c r="L94" s="433"/>
      <c r="M94" s="433"/>
      <c r="N94" s="396"/>
      <c r="O94" s="396"/>
      <c r="P94" s="396"/>
      <c r="Q94" s="396"/>
      <c r="R94" s="396"/>
      <c r="S94" s="396"/>
      <c r="T94" s="396"/>
      <c r="U94" s="396"/>
      <c r="V94" s="396"/>
      <c r="W94" s="396"/>
      <c r="X94" s="396"/>
      <c r="Y94" s="396"/>
      <c r="Z94" s="396"/>
      <c r="AA94" s="396"/>
      <c r="AB94" s="396"/>
      <c r="AC94" s="396"/>
      <c r="AD94" s="396"/>
      <c r="AE94" s="396"/>
      <c r="AF94" s="396"/>
      <c r="AG94" s="396"/>
      <c r="AH94" s="396"/>
      <c r="AI94" s="396"/>
      <c r="AJ94" s="396"/>
      <c r="AK94" s="396"/>
      <c r="AL94" s="396"/>
      <c r="AM94" s="396"/>
      <c r="AN94" s="396"/>
      <c r="AO94" s="396"/>
      <c r="AP94" s="396"/>
      <c r="AQ94" s="396"/>
      <c r="AR94" s="396"/>
      <c r="AS94" s="396"/>
      <c r="AT94" s="396"/>
      <c r="AU94" s="396"/>
      <c r="AV94" s="396"/>
      <c r="AW94" s="396"/>
      <c r="AX94" s="396"/>
      <c r="AY94" s="396"/>
      <c r="AZ94" s="396"/>
      <c r="BA94" s="396"/>
      <c r="BB94" s="396"/>
      <c r="BC94" s="396"/>
      <c r="BD94" s="396"/>
      <c r="BE94" s="396"/>
      <c r="BF94" s="396"/>
      <c r="BG94" s="396"/>
      <c r="BH94" s="396"/>
      <c r="BI94" s="396"/>
      <c r="BJ94" s="396"/>
    </row>
    <row r="95" spans="1:62" ht="12.75">
      <c r="A95" s="433"/>
      <c r="B95" s="433"/>
      <c r="C95" s="433"/>
      <c r="D95" s="433"/>
      <c r="E95" s="434"/>
      <c r="F95" s="434"/>
      <c r="G95" s="433"/>
      <c r="H95" s="433"/>
      <c r="I95" s="433"/>
      <c r="J95" s="433"/>
      <c r="K95" s="433"/>
      <c r="L95" s="433"/>
      <c r="M95" s="433"/>
      <c r="N95" s="396"/>
      <c r="O95" s="396"/>
      <c r="P95" s="396"/>
      <c r="Q95" s="396"/>
      <c r="R95" s="396"/>
      <c r="S95" s="396"/>
      <c r="T95" s="396"/>
      <c r="U95" s="396"/>
      <c r="V95" s="396"/>
      <c r="W95" s="396"/>
      <c r="X95" s="396"/>
      <c r="Y95" s="396"/>
      <c r="Z95" s="396"/>
      <c r="AA95" s="396"/>
      <c r="AB95" s="396"/>
      <c r="AC95" s="396"/>
      <c r="AD95" s="396"/>
      <c r="AE95" s="396"/>
      <c r="AF95" s="396"/>
      <c r="AG95" s="396"/>
      <c r="AH95" s="396"/>
      <c r="AI95" s="396"/>
      <c r="AJ95" s="396"/>
      <c r="AK95" s="396"/>
      <c r="AL95" s="396"/>
      <c r="AM95" s="396"/>
      <c r="AN95" s="396"/>
      <c r="AO95" s="396"/>
      <c r="AP95" s="396"/>
      <c r="AQ95" s="396"/>
      <c r="AR95" s="396"/>
      <c r="AS95" s="396"/>
      <c r="AT95" s="396"/>
      <c r="AU95" s="396"/>
      <c r="AV95" s="396"/>
      <c r="AW95" s="396"/>
      <c r="AX95" s="396"/>
      <c r="AY95" s="396"/>
      <c r="AZ95" s="396"/>
      <c r="BA95" s="396"/>
      <c r="BB95" s="396"/>
      <c r="BC95" s="396"/>
      <c r="BD95" s="396"/>
      <c r="BE95" s="396"/>
      <c r="BF95" s="396"/>
      <c r="BG95" s="396"/>
      <c r="BH95" s="396"/>
      <c r="BI95" s="396"/>
      <c r="BJ95" s="396"/>
    </row>
    <row r="96" spans="1:62" ht="12.75" customHeight="1">
      <c r="A96" s="433"/>
      <c r="B96" s="433"/>
      <c r="C96" s="433"/>
      <c r="D96" s="433"/>
      <c r="E96" s="434"/>
      <c r="F96" s="434"/>
      <c r="G96" s="433"/>
      <c r="H96" s="433"/>
      <c r="I96" s="433"/>
      <c r="J96" s="433"/>
      <c r="K96" s="433"/>
      <c r="L96" s="433"/>
      <c r="M96" s="433"/>
      <c r="N96" s="396"/>
      <c r="O96" s="396"/>
      <c r="P96" s="396"/>
      <c r="Q96" s="396"/>
      <c r="R96" s="396"/>
      <c r="S96" s="396"/>
      <c r="T96" s="396"/>
      <c r="U96" s="396"/>
      <c r="V96" s="396"/>
      <c r="W96" s="396"/>
      <c r="X96" s="396"/>
      <c r="Y96" s="396"/>
      <c r="Z96" s="396"/>
      <c r="AA96" s="396"/>
      <c r="AB96" s="396"/>
      <c r="AC96" s="396"/>
      <c r="AD96" s="396"/>
      <c r="AE96" s="396"/>
      <c r="AF96" s="396"/>
      <c r="AG96" s="396"/>
      <c r="AH96" s="396"/>
      <c r="AI96" s="396"/>
      <c r="AJ96" s="396"/>
      <c r="AK96" s="396"/>
      <c r="AL96" s="396"/>
      <c r="AM96" s="396"/>
      <c r="AN96" s="396"/>
      <c r="AO96" s="396"/>
      <c r="AP96" s="396"/>
      <c r="AQ96" s="396"/>
      <c r="AR96" s="396"/>
      <c r="AS96" s="396"/>
      <c r="AT96" s="396"/>
      <c r="AU96" s="396"/>
      <c r="AV96" s="396"/>
      <c r="AW96" s="396"/>
      <c r="AX96" s="396"/>
      <c r="AY96" s="396"/>
      <c r="AZ96" s="396"/>
      <c r="BA96" s="396"/>
      <c r="BB96" s="396"/>
      <c r="BC96" s="396"/>
      <c r="BD96" s="396"/>
      <c r="BE96" s="396"/>
      <c r="BF96" s="396"/>
      <c r="BG96" s="396"/>
      <c r="BH96" s="396"/>
      <c r="BI96" s="396"/>
      <c r="BJ96" s="396"/>
    </row>
    <row r="97" spans="1:62" ht="12.75">
      <c r="A97" s="433"/>
      <c r="B97" s="433"/>
      <c r="C97" s="433"/>
      <c r="D97" s="433"/>
      <c r="E97" s="434"/>
      <c r="F97" s="434"/>
      <c r="G97" s="433"/>
      <c r="H97" s="433"/>
      <c r="I97" s="433"/>
      <c r="J97" s="433"/>
      <c r="K97" s="433"/>
      <c r="L97" s="433"/>
      <c r="M97" s="433"/>
      <c r="N97" s="396"/>
      <c r="O97" s="396"/>
      <c r="P97" s="396"/>
      <c r="Q97" s="396"/>
      <c r="R97" s="396"/>
      <c r="S97" s="396"/>
      <c r="T97" s="396"/>
      <c r="U97" s="396"/>
      <c r="V97" s="396"/>
      <c r="W97" s="396"/>
      <c r="X97" s="396"/>
      <c r="Y97" s="396"/>
      <c r="Z97" s="396"/>
      <c r="AA97" s="396"/>
      <c r="AB97" s="396"/>
      <c r="AC97" s="396"/>
      <c r="AD97" s="396"/>
      <c r="AE97" s="396"/>
      <c r="AF97" s="396"/>
      <c r="AG97" s="396"/>
      <c r="AH97" s="396"/>
      <c r="AI97" s="396"/>
      <c r="AJ97" s="396"/>
      <c r="AK97" s="396"/>
      <c r="AL97" s="396"/>
      <c r="AM97" s="396"/>
      <c r="AN97" s="396"/>
      <c r="AO97" s="396"/>
      <c r="AP97" s="396"/>
      <c r="AQ97" s="396"/>
      <c r="AR97" s="396"/>
      <c r="AS97" s="396"/>
      <c r="AT97" s="396"/>
      <c r="AU97" s="396"/>
      <c r="AV97" s="396"/>
      <c r="AW97" s="396"/>
      <c r="AX97" s="396"/>
      <c r="AY97" s="396"/>
      <c r="AZ97" s="396"/>
      <c r="BA97" s="396"/>
      <c r="BB97" s="396"/>
      <c r="BC97" s="396"/>
      <c r="BD97" s="396"/>
      <c r="BE97" s="396"/>
      <c r="BF97" s="396"/>
      <c r="BG97" s="396"/>
      <c r="BH97" s="396"/>
      <c r="BI97" s="396"/>
      <c r="BJ97" s="396"/>
    </row>
    <row r="98" spans="1:62" ht="12.75" customHeight="1">
      <c r="A98" s="433"/>
      <c r="B98" s="433"/>
      <c r="C98" s="433"/>
      <c r="D98" s="433"/>
      <c r="E98" s="434"/>
      <c r="F98" s="434"/>
      <c r="G98" s="433"/>
      <c r="H98" s="433"/>
      <c r="I98" s="433"/>
      <c r="J98" s="433"/>
      <c r="K98" s="433"/>
      <c r="L98" s="433"/>
      <c r="M98" s="433"/>
      <c r="N98" s="396"/>
      <c r="O98" s="396"/>
      <c r="P98" s="396"/>
      <c r="Q98" s="396"/>
      <c r="R98" s="396"/>
      <c r="S98" s="396"/>
      <c r="T98" s="396"/>
      <c r="U98" s="396"/>
      <c r="V98" s="396"/>
      <c r="W98" s="396"/>
      <c r="X98" s="396"/>
      <c r="Y98" s="396"/>
      <c r="Z98" s="396"/>
      <c r="AA98" s="396"/>
      <c r="AB98" s="396"/>
      <c r="AC98" s="396"/>
      <c r="AD98" s="396"/>
      <c r="AE98" s="396"/>
      <c r="AF98" s="396"/>
      <c r="AG98" s="396"/>
      <c r="AH98" s="396"/>
      <c r="AI98" s="396"/>
      <c r="AJ98" s="396"/>
      <c r="AK98" s="396"/>
      <c r="AL98" s="396"/>
      <c r="AM98" s="396"/>
      <c r="AN98" s="396"/>
      <c r="AO98" s="396"/>
      <c r="AP98" s="396"/>
      <c r="AQ98" s="396"/>
      <c r="AR98" s="396"/>
      <c r="AS98" s="396"/>
      <c r="AT98" s="396"/>
      <c r="AU98" s="396"/>
      <c r="AV98" s="396"/>
      <c r="AW98" s="396"/>
      <c r="AX98" s="396"/>
      <c r="AY98" s="396"/>
      <c r="AZ98" s="396"/>
      <c r="BA98" s="396"/>
      <c r="BB98" s="396"/>
      <c r="BC98" s="396"/>
      <c r="BD98" s="396"/>
      <c r="BE98" s="396"/>
      <c r="BF98" s="396"/>
      <c r="BG98" s="396"/>
      <c r="BH98" s="396"/>
      <c r="BI98" s="396"/>
      <c r="BJ98" s="396"/>
    </row>
    <row r="99" spans="1:62" ht="12.75">
      <c r="A99" s="433"/>
      <c r="B99" s="433"/>
      <c r="C99" s="433"/>
      <c r="D99" s="433"/>
      <c r="E99" s="434"/>
      <c r="F99" s="434"/>
      <c r="G99" s="433"/>
      <c r="H99" s="433"/>
      <c r="I99" s="433"/>
      <c r="J99" s="433"/>
      <c r="K99" s="433"/>
      <c r="L99" s="433"/>
      <c r="M99" s="433"/>
      <c r="N99" s="396"/>
      <c r="O99" s="396"/>
      <c r="P99" s="396"/>
      <c r="Q99" s="396"/>
      <c r="R99" s="396"/>
      <c r="S99" s="396"/>
      <c r="T99" s="396"/>
      <c r="U99" s="396"/>
      <c r="V99" s="396"/>
      <c r="W99" s="396"/>
      <c r="X99" s="396"/>
      <c r="Y99" s="396"/>
      <c r="Z99" s="396"/>
      <c r="AA99" s="396"/>
      <c r="AB99" s="396"/>
      <c r="AC99" s="396"/>
      <c r="AD99" s="396"/>
      <c r="AE99" s="396"/>
      <c r="AF99" s="396"/>
      <c r="AG99" s="396"/>
      <c r="AH99" s="396"/>
      <c r="AI99" s="396"/>
      <c r="AJ99" s="396"/>
      <c r="AK99" s="396"/>
      <c r="AL99" s="396"/>
      <c r="AM99" s="396"/>
      <c r="AN99" s="396"/>
      <c r="AO99" s="396"/>
      <c r="AP99" s="396"/>
      <c r="AQ99" s="396"/>
      <c r="AR99" s="396"/>
      <c r="AS99" s="396"/>
      <c r="AT99" s="396"/>
      <c r="AU99" s="396"/>
      <c r="AV99" s="396"/>
      <c r="AW99" s="396"/>
      <c r="AX99" s="396"/>
      <c r="AY99" s="396"/>
      <c r="AZ99" s="396"/>
      <c r="BA99" s="396"/>
      <c r="BB99" s="396"/>
      <c r="BC99" s="396"/>
      <c r="BD99" s="396"/>
      <c r="BE99" s="396"/>
      <c r="BF99" s="396"/>
      <c r="BG99" s="396"/>
      <c r="BH99" s="396"/>
      <c r="BI99" s="396"/>
      <c r="BJ99" s="396"/>
    </row>
    <row r="100" spans="1:62" ht="12.75" customHeight="1">
      <c r="A100" s="433"/>
      <c r="B100" s="433"/>
      <c r="C100" s="433"/>
      <c r="D100" s="433"/>
      <c r="E100" s="434"/>
      <c r="F100" s="434"/>
      <c r="G100" s="433"/>
      <c r="H100" s="433"/>
      <c r="I100" s="433"/>
      <c r="J100" s="433"/>
      <c r="K100" s="433"/>
      <c r="L100" s="433"/>
      <c r="M100" s="433"/>
      <c r="N100" s="396"/>
      <c r="O100" s="396"/>
      <c r="P100" s="396"/>
      <c r="Q100" s="396"/>
      <c r="R100" s="396"/>
      <c r="S100" s="396"/>
      <c r="T100" s="396"/>
      <c r="U100" s="396"/>
      <c r="V100" s="396"/>
      <c r="W100" s="396"/>
      <c r="X100" s="396"/>
      <c r="Y100" s="396"/>
      <c r="Z100" s="396"/>
      <c r="AA100" s="396"/>
      <c r="AB100" s="396"/>
      <c r="AC100" s="396"/>
      <c r="AD100" s="396"/>
      <c r="AE100" s="396"/>
      <c r="AF100" s="396"/>
      <c r="AG100" s="396"/>
      <c r="AH100" s="396"/>
      <c r="AI100" s="396"/>
      <c r="AJ100" s="396"/>
      <c r="AK100" s="396"/>
      <c r="AL100" s="396"/>
      <c r="AM100" s="396"/>
      <c r="AN100" s="396"/>
      <c r="AO100" s="396"/>
      <c r="AP100" s="396"/>
      <c r="AQ100" s="396"/>
      <c r="AR100" s="396"/>
      <c r="AS100" s="396"/>
      <c r="AT100" s="396"/>
      <c r="AU100" s="396"/>
      <c r="AV100" s="396"/>
      <c r="AW100" s="396"/>
      <c r="AX100" s="396"/>
      <c r="AY100" s="396"/>
      <c r="AZ100" s="396"/>
      <c r="BA100" s="396"/>
      <c r="BB100" s="396"/>
      <c r="BC100" s="396"/>
      <c r="BD100" s="396"/>
      <c r="BE100" s="396"/>
      <c r="BF100" s="396"/>
      <c r="BG100" s="396"/>
      <c r="BH100" s="396"/>
      <c r="BI100" s="396"/>
      <c r="BJ100" s="396"/>
    </row>
    <row r="101" spans="1:62" ht="12.75">
      <c r="A101" s="433"/>
      <c r="B101" s="433"/>
      <c r="C101" s="433"/>
      <c r="D101" s="433"/>
      <c r="E101" s="434"/>
      <c r="F101" s="434"/>
      <c r="G101" s="433"/>
      <c r="H101" s="433"/>
      <c r="I101" s="433"/>
      <c r="J101" s="433"/>
      <c r="K101" s="433"/>
      <c r="L101" s="433"/>
      <c r="M101" s="433"/>
      <c r="N101" s="396"/>
      <c r="O101" s="396"/>
      <c r="P101" s="396"/>
      <c r="Q101" s="396"/>
      <c r="R101" s="396"/>
      <c r="S101" s="396"/>
      <c r="T101" s="396"/>
      <c r="U101" s="396"/>
      <c r="V101" s="396"/>
      <c r="W101" s="396"/>
      <c r="X101" s="396"/>
      <c r="Y101" s="396"/>
      <c r="Z101" s="396"/>
      <c r="AA101" s="396"/>
      <c r="AB101" s="396"/>
      <c r="AC101" s="396"/>
      <c r="AD101" s="396"/>
      <c r="AE101" s="396"/>
      <c r="AF101" s="396"/>
      <c r="AG101" s="396"/>
      <c r="AH101" s="396"/>
      <c r="AI101" s="396"/>
      <c r="AJ101" s="396"/>
      <c r="AK101" s="396"/>
      <c r="AL101" s="396"/>
      <c r="AM101" s="396"/>
      <c r="AN101" s="396"/>
      <c r="AO101" s="396"/>
      <c r="AP101" s="396"/>
      <c r="AQ101" s="396"/>
      <c r="AR101" s="396"/>
      <c r="AS101" s="396"/>
      <c r="AT101" s="396"/>
      <c r="AU101" s="396"/>
      <c r="AV101" s="396"/>
      <c r="AW101" s="396"/>
      <c r="AX101" s="396"/>
      <c r="AY101" s="396"/>
      <c r="AZ101" s="396"/>
      <c r="BA101" s="396"/>
      <c r="BB101" s="396"/>
      <c r="BC101" s="396"/>
      <c r="BD101" s="396"/>
      <c r="BE101" s="396"/>
      <c r="BF101" s="396"/>
      <c r="BG101" s="396"/>
      <c r="BH101" s="396"/>
      <c r="BI101" s="396"/>
      <c r="BJ101" s="396"/>
    </row>
    <row r="102" spans="1:62" ht="12.75" customHeight="1">
      <c r="A102" s="433"/>
      <c r="B102" s="433"/>
      <c r="C102" s="433"/>
      <c r="D102" s="433"/>
      <c r="E102" s="434"/>
      <c r="F102" s="434"/>
      <c r="G102" s="433"/>
      <c r="H102" s="433"/>
      <c r="I102" s="433"/>
      <c r="J102" s="433"/>
      <c r="K102" s="433"/>
      <c r="L102" s="433"/>
      <c r="M102" s="433"/>
      <c r="N102" s="396"/>
      <c r="O102" s="396"/>
      <c r="P102" s="396"/>
      <c r="Q102" s="396"/>
      <c r="R102" s="396"/>
      <c r="S102" s="396"/>
      <c r="T102" s="396"/>
      <c r="U102" s="396"/>
      <c r="V102" s="396"/>
      <c r="W102" s="396"/>
      <c r="X102" s="396"/>
      <c r="Y102" s="396"/>
      <c r="Z102" s="396"/>
      <c r="AA102" s="396"/>
      <c r="AB102" s="396"/>
      <c r="AC102" s="396"/>
      <c r="AD102" s="396"/>
      <c r="AE102" s="396"/>
      <c r="AF102" s="396"/>
      <c r="AG102" s="396"/>
      <c r="AH102" s="396"/>
      <c r="AI102" s="396"/>
      <c r="AJ102" s="396"/>
      <c r="AK102" s="396"/>
      <c r="AL102" s="396"/>
      <c r="AM102" s="396"/>
      <c r="AN102" s="396"/>
      <c r="AO102" s="396"/>
      <c r="AP102" s="396"/>
      <c r="AQ102" s="396"/>
      <c r="AR102" s="396"/>
      <c r="AS102" s="396"/>
      <c r="AT102" s="396"/>
      <c r="AU102" s="396"/>
      <c r="AV102" s="396"/>
      <c r="AW102" s="396"/>
      <c r="AX102" s="396"/>
      <c r="AY102" s="396"/>
      <c r="AZ102" s="396"/>
      <c r="BA102" s="396"/>
      <c r="BB102" s="396"/>
      <c r="BC102" s="396"/>
      <c r="BD102" s="396"/>
      <c r="BE102" s="396"/>
      <c r="BF102" s="396"/>
      <c r="BG102" s="396"/>
      <c r="BH102" s="396"/>
      <c r="BI102" s="396"/>
      <c r="BJ102" s="396"/>
    </row>
    <row r="103" spans="1:62" ht="12.75">
      <c r="A103" s="435"/>
      <c r="B103" s="433"/>
      <c r="C103" s="433"/>
      <c r="D103" s="433"/>
      <c r="E103" s="434"/>
      <c r="F103" s="434"/>
      <c r="G103" s="433"/>
      <c r="H103" s="433"/>
      <c r="I103" s="433"/>
      <c r="J103" s="433"/>
      <c r="K103" s="433"/>
      <c r="L103" s="433"/>
      <c r="M103" s="433"/>
      <c r="N103" s="396"/>
      <c r="O103" s="396"/>
      <c r="P103" s="436"/>
      <c r="Q103" s="436"/>
      <c r="R103" s="436"/>
      <c r="S103" s="436"/>
      <c r="T103" s="436"/>
      <c r="U103" s="436"/>
      <c r="V103" s="436"/>
      <c r="W103" s="436"/>
      <c r="X103" s="436"/>
      <c r="Y103" s="436"/>
      <c r="Z103" s="436"/>
      <c r="AA103" s="436"/>
      <c r="AB103" s="436"/>
      <c r="AC103" s="436"/>
      <c r="AD103" s="436"/>
      <c r="AE103" s="436"/>
      <c r="AF103" s="436"/>
      <c r="AG103" s="436"/>
      <c r="AH103" s="436"/>
      <c r="AI103" s="436"/>
      <c r="AJ103" s="436"/>
      <c r="AK103" s="436"/>
      <c r="AL103" s="436"/>
      <c r="AM103" s="436"/>
      <c r="AN103" s="436"/>
      <c r="AO103" s="436"/>
      <c r="AP103" s="436"/>
      <c r="AQ103" s="436"/>
      <c r="AR103" s="436"/>
      <c r="AS103" s="436"/>
      <c r="AT103" s="436"/>
      <c r="AU103" s="436"/>
      <c r="AV103" s="436"/>
      <c r="AW103" s="436"/>
      <c r="AX103" s="436"/>
      <c r="AY103" s="436"/>
      <c r="AZ103" s="436"/>
      <c r="BA103" s="436"/>
      <c r="BB103" s="436"/>
      <c r="BC103" s="436"/>
      <c r="BD103" s="436"/>
      <c r="BE103" s="436"/>
      <c r="BF103" s="436"/>
      <c r="BG103" s="436"/>
      <c r="BH103" s="436"/>
      <c r="BI103" s="436"/>
      <c r="BJ103" s="436"/>
    </row>
    <row r="104" spans="1:62" ht="12.75" customHeight="1">
      <c r="A104" s="435"/>
      <c r="B104" s="433"/>
      <c r="C104" s="433"/>
      <c r="D104" s="433"/>
      <c r="E104" s="434"/>
      <c r="F104" s="434"/>
      <c r="G104" s="433"/>
      <c r="H104" s="433"/>
      <c r="I104" s="433"/>
      <c r="J104" s="433"/>
      <c r="K104" s="433"/>
      <c r="L104" s="433"/>
      <c r="M104" s="433"/>
      <c r="N104" s="396"/>
      <c r="O104" s="396"/>
      <c r="P104" s="436"/>
      <c r="Q104" s="436"/>
      <c r="R104" s="436"/>
      <c r="S104" s="436"/>
      <c r="T104" s="436"/>
      <c r="U104" s="436"/>
      <c r="V104" s="436"/>
      <c r="W104" s="436"/>
      <c r="X104" s="436"/>
      <c r="Y104" s="436"/>
      <c r="Z104" s="436"/>
      <c r="AA104" s="436"/>
      <c r="AB104" s="436"/>
      <c r="AC104" s="436"/>
      <c r="AD104" s="436"/>
      <c r="AE104" s="436"/>
      <c r="AF104" s="436"/>
      <c r="AG104" s="436"/>
      <c r="AH104" s="436"/>
      <c r="AI104" s="436"/>
      <c r="AJ104" s="436"/>
      <c r="AK104" s="436"/>
      <c r="AL104" s="436"/>
      <c r="AM104" s="436"/>
      <c r="AN104" s="436"/>
      <c r="AO104" s="436"/>
      <c r="AP104" s="436"/>
      <c r="AQ104" s="436"/>
      <c r="AR104" s="436"/>
      <c r="AS104" s="436"/>
      <c r="AT104" s="436"/>
      <c r="AU104" s="436"/>
      <c r="AV104" s="436"/>
      <c r="AW104" s="436"/>
      <c r="AX104" s="436"/>
      <c r="AY104" s="436"/>
      <c r="AZ104" s="436"/>
      <c r="BA104" s="436"/>
      <c r="BB104" s="436"/>
      <c r="BC104" s="436"/>
      <c r="BD104" s="436"/>
      <c r="BE104" s="436"/>
      <c r="BF104" s="436"/>
      <c r="BG104" s="436"/>
      <c r="BH104" s="436"/>
      <c r="BI104" s="436"/>
      <c r="BJ104" s="436"/>
    </row>
    <row r="105" spans="1:62" ht="12.75">
      <c r="A105" s="435"/>
      <c r="B105" s="433"/>
      <c r="C105" s="433"/>
      <c r="D105" s="433"/>
      <c r="E105" s="434"/>
      <c r="F105" s="434"/>
      <c r="G105" s="433"/>
      <c r="H105" s="433"/>
      <c r="I105" s="433"/>
      <c r="J105" s="433"/>
      <c r="K105" s="433"/>
      <c r="L105" s="433"/>
      <c r="M105" s="433"/>
      <c r="N105" s="396"/>
      <c r="O105" s="396"/>
      <c r="P105" s="436"/>
      <c r="Q105" s="436"/>
      <c r="R105" s="436"/>
      <c r="S105" s="436"/>
      <c r="T105" s="436"/>
      <c r="U105" s="436"/>
      <c r="V105" s="436"/>
      <c r="W105" s="436"/>
      <c r="X105" s="436"/>
      <c r="Y105" s="436"/>
      <c r="Z105" s="436"/>
      <c r="AA105" s="436"/>
      <c r="AB105" s="436"/>
      <c r="AC105" s="436"/>
      <c r="AD105" s="436"/>
      <c r="AE105" s="436"/>
      <c r="AF105" s="436"/>
      <c r="AG105" s="436"/>
      <c r="AH105" s="436"/>
      <c r="AI105" s="436"/>
      <c r="AJ105" s="436"/>
      <c r="AK105" s="436"/>
      <c r="AL105" s="436"/>
      <c r="AM105" s="436"/>
      <c r="AN105" s="436"/>
      <c r="AO105" s="436"/>
      <c r="AP105" s="436"/>
      <c r="AQ105" s="436"/>
      <c r="AR105" s="436"/>
      <c r="AS105" s="436"/>
      <c r="AT105" s="436"/>
      <c r="AU105" s="436"/>
      <c r="AV105" s="436"/>
      <c r="AW105" s="436"/>
      <c r="AX105" s="436"/>
      <c r="AY105" s="436"/>
      <c r="AZ105" s="436"/>
      <c r="BA105" s="436"/>
      <c r="BB105" s="436"/>
      <c r="BC105" s="436"/>
      <c r="BD105" s="436"/>
      <c r="BE105" s="436"/>
      <c r="BF105" s="436"/>
      <c r="BG105" s="436"/>
      <c r="BH105" s="436"/>
      <c r="BI105" s="436"/>
      <c r="BJ105" s="436"/>
    </row>
    <row r="106" spans="1:62" ht="12.75" customHeight="1">
      <c r="A106" s="435"/>
      <c r="B106" s="433"/>
      <c r="C106" s="433"/>
      <c r="D106" s="433"/>
      <c r="E106" s="434"/>
      <c r="F106" s="434"/>
      <c r="G106" s="433"/>
      <c r="H106" s="433"/>
      <c r="I106" s="433"/>
      <c r="J106" s="433"/>
      <c r="K106" s="433"/>
      <c r="L106" s="433"/>
      <c r="M106" s="433"/>
      <c r="N106" s="396"/>
      <c r="O106" s="39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36"/>
      <c r="AA106" s="436"/>
      <c r="AB106" s="436"/>
      <c r="AC106" s="436"/>
      <c r="AD106" s="436"/>
      <c r="AE106" s="436"/>
      <c r="AF106" s="436"/>
      <c r="AG106" s="436"/>
      <c r="AH106" s="436"/>
      <c r="AI106" s="436"/>
      <c r="AJ106" s="436"/>
      <c r="AK106" s="436"/>
      <c r="AL106" s="436"/>
      <c r="AM106" s="436"/>
      <c r="AN106" s="436"/>
      <c r="AO106" s="436"/>
      <c r="AP106" s="436"/>
      <c r="AQ106" s="436"/>
      <c r="AR106" s="436"/>
      <c r="AS106" s="436"/>
      <c r="AT106" s="436"/>
      <c r="AU106" s="436"/>
      <c r="AV106" s="436"/>
      <c r="AW106" s="436"/>
      <c r="AX106" s="436"/>
      <c r="AY106" s="436"/>
      <c r="AZ106" s="436"/>
      <c r="BA106" s="436"/>
      <c r="BB106" s="436"/>
      <c r="BC106" s="436"/>
      <c r="BD106" s="436"/>
      <c r="BE106" s="436"/>
      <c r="BF106" s="436"/>
      <c r="BG106" s="436"/>
      <c r="BH106" s="436"/>
      <c r="BI106" s="436"/>
      <c r="BJ106" s="436"/>
    </row>
    <row r="107" spans="1:62" ht="12.75">
      <c r="A107" s="170"/>
      <c r="B107" s="433"/>
      <c r="C107" s="433"/>
      <c r="D107" s="433"/>
      <c r="E107" s="434"/>
      <c r="F107" s="434"/>
      <c r="G107" s="433"/>
      <c r="H107" s="433"/>
      <c r="I107" s="433"/>
      <c r="J107" s="433"/>
      <c r="K107" s="433"/>
      <c r="L107" s="433"/>
      <c r="M107" s="433"/>
      <c r="N107" s="396"/>
      <c r="O107" s="396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</row>
    <row r="108" spans="1:62" ht="12.75" customHeight="1">
      <c r="A108" s="170"/>
      <c r="B108" s="433"/>
      <c r="C108" s="433"/>
      <c r="D108" s="433"/>
      <c r="E108" s="434"/>
      <c r="F108" s="434"/>
      <c r="G108" s="433"/>
      <c r="H108" s="433"/>
      <c r="I108" s="433"/>
      <c r="J108" s="433"/>
      <c r="K108" s="433"/>
      <c r="L108" s="433"/>
      <c r="M108" s="433"/>
      <c r="N108" s="396"/>
      <c r="O108" s="396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</row>
    <row r="109" spans="1:62" ht="12.75">
      <c r="A109" s="170"/>
      <c r="B109" s="433"/>
      <c r="C109" s="433"/>
      <c r="D109" s="433"/>
      <c r="E109" s="434"/>
      <c r="F109" s="434"/>
      <c r="G109" s="433"/>
      <c r="H109" s="433"/>
      <c r="I109" s="433"/>
      <c r="J109" s="433"/>
      <c r="K109" s="433"/>
      <c r="L109" s="433"/>
      <c r="M109" s="433"/>
      <c r="N109" s="396"/>
      <c r="O109" s="396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</row>
    <row r="110" spans="1:62" ht="12.75" customHeight="1">
      <c r="A110" s="170"/>
      <c r="B110" s="433"/>
      <c r="C110" s="433"/>
      <c r="D110" s="433"/>
      <c r="E110" s="434"/>
      <c r="F110" s="434"/>
      <c r="G110" s="433"/>
      <c r="H110" s="433"/>
      <c r="I110" s="433"/>
      <c r="J110" s="433"/>
      <c r="K110" s="433"/>
      <c r="L110" s="433"/>
      <c r="M110" s="433"/>
      <c r="N110" s="396"/>
      <c r="O110" s="396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</row>
    <row r="111" spans="1:62" ht="12.75">
      <c r="A111" s="170"/>
      <c r="B111" s="433"/>
      <c r="C111" s="433"/>
      <c r="D111" s="433"/>
      <c r="E111" s="434"/>
      <c r="F111" s="434"/>
      <c r="G111" s="433"/>
      <c r="H111" s="433"/>
      <c r="I111" s="433"/>
      <c r="J111" s="433"/>
      <c r="K111" s="433"/>
      <c r="L111" s="433"/>
      <c r="M111" s="433"/>
      <c r="N111" s="396"/>
      <c r="O111" s="396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1"/>
    </row>
    <row r="112" spans="1:62" ht="12.75" customHeight="1">
      <c r="A112" s="170"/>
      <c r="B112" s="433"/>
      <c r="C112" s="433"/>
      <c r="D112" s="433"/>
      <c r="E112" s="434"/>
      <c r="F112" s="434"/>
      <c r="G112" s="433"/>
      <c r="H112" s="433"/>
      <c r="I112" s="433"/>
      <c r="J112" s="433"/>
      <c r="K112" s="433"/>
      <c r="L112" s="433"/>
      <c r="M112" s="433"/>
      <c r="N112" s="396"/>
      <c r="O112" s="396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</row>
    <row r="113" spans="1:62" ht="12.75">
      <c r="A113" s="170"/>
      <c r="B113" s="433"/>
      <c r="C113" s="433"/>
      <c r="D113" s="433"/>
      <c r="E113" s="434"/>
      <c r="F113" s="434"/>
      <c r="G113" s="433"/>
      <c r="H113" s="433"/>
      <c r="I113" s="433"/>
      <c r="J113" s="433"/>
      <c r="K113" s="433"/>
      <c r="L113" s="433"/>
      <c r="M113" s="433"/>
      <c r="N113" s="396"/>
      <c r="O113" s="396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</row>
    <row r="114" spans="1:62" ht="12.75" customHeight="1">
      <c r="A114" s="170"/>
      <c r="B114" s="433"/>
      <c r="C114" s="433"/>
      <c r="D114" s="433"/>
      <c r="E114" s="434"/>
      <c r="F114" s="434"/>
      <c r="G114" s="433"/>
      <c r="H114" s="433"/>
      <c r="I114" s="433"/>
      <c r="J114" s="433"/>
      <c r="K114" s="433"/>
      <c r="L114" s="433"/>
      <c r="M114" s="433"/>
      <c r="N114" s="396"/>
      <c r="O114" s="396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</row>
    <row r="115" spans="1:62" ht="12.75">
      <c r="A115" s="170"/>
      <c r="B115" s="433"/>
      <c r="C115" s="433"/>
      <c r="D115" s="433"/>
      <c r="E115" s="434"/>
      <c r="F115" s="434"/>
      <c r="G115" s="433"/>
      <c r="H115" s="433"/>
      <c r="I115" s="433"/>
      <c r="J115" s="433"/>
      <c r="K115" s="433"/>
      <c r="L115" s="433"/>
      <c r="M115" s="433"/>
      <c r="N115" s="396"/>
      <c r="O115" s="396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</row>
    <row r="116" spans="1:62" ht="12.75" customHeight="1">
      <c r="A116" s="170"/>
      <c r="B116" s="433"/>
      <c r="C116" s="433"/>
      <c r="D116" s="433"/>
      <c r="E116" s="434"/>
      <c r="F116" s="434"/>
      <c r="G116" s="433"/>
      <c r="H116" s="433"/>
      <c r="I116" s="433"/>
      <c r="J116" s="433"/>
      <c r="K116" s="433"/>
      <c r="L116" s="433"/>
      <c r="M116" s="433"/>
      <c r="N116" s="396"/>
      <c r="O116" s="396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</row>
    <row r="117" spans="1:62" ht="12.75">
      <c r="A117" s="170"/>
      <c r="B117" s="433"/>
      <c r="C117" s="433"/>
      <c r="D117" s="433"/>
      <c r="E117" s="434"/>
      <c r="F117" s="434"/>
      <c r="G117" s="433"/>
      <c r="H117" s="433"/>
      <c r="I117" s="433"/>
      <c r="J117" s="433"/>
      <c r="K117" s="433"/>
      <c r="L117" s="433"/>
      <c r="M117" s="433"/>
      <c r="N117" s="396"/>
      <c r="O117" s="396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</row>
    <row r="118" spans="1:62" ht="12.75" customHeight="1">
      <c r="A118" s="170"/>
      <c r="B118" s="433"/>
      <c r="C118" s="433"/>
      <c r="D118" s="433"/>
      <c r="E118" s="434"/>
      <c r="F118" s="434"/>
      <c r="G118" s="433"/>
      <c r="H118" s="433"/>
      <c r="I118" s="433"/>
      <c r="J118" s="433"/>
      <c r="K118" s="433"/>
      <c r="L118" s="433"/>
      <c r="M118" s="433"/>
      <c r="N118" s="396"/>
      <c r="O118" s="396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</row>
    <row r="119" spans="1:62" ht="12.75">
      <c r="A119" s="170"/>
      <c r="B119" s="433"/>
      <c r="C119" s="433"/>
      <c r="D119" s="433"/>
      <c r="E119" s="434"/>
      <c r="F119" s="434"/>
      <c r="G119" s="433"/>
      <c r="H119" s="433"/>
      <c r="I119" s="433"/>
      <c r="J119" s="433"/>
      <c r="K119" s="433"/>
      <c r="L119" s="433"/>
      <c r="M119" s="433"/>
      <c r="N119" s="396"/>
      <c r="O119" s="396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</row>
    <row r="120" spans="1:62" ht="12.75" customHeight="1">
      <c r="A120" s="170"/>
      <c r="B120" s="433"/>
      <c r="C120" s="433"/>
      <c r="D120" s="433"/>
      <c r="E120" s="434"/>
      <c r="F120" s="434"/>
      <c r="G120" s="433"/>
      <c r="H120" s="433"/>
      <c r="I120" s="433"/>
      <c r="J120" s="433"/>
      <c r="K120" s="433"/>
      <c r="L120" s="433"/>
      <c r="M120" s="433"/>
      <c r="N120" s="396"/>
      <c r="O120" s="396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</row>
    <row r="121" spans="1:62" ht="12.75">
      <c r="A121" s="170"/>
      <c r="B121" s="433"/>
      <c r="C121" s="433"/>
      <c r="D121" s="433"/>
      <c r="E121" s="434"/>
      <c r="F121" s="434"/>
      <c r="G121" s="433"/>
      <c r="H121" s="433"/>
      <c r="I121" s="433"/>
      <c r="J121" s="433"/>
      <c r="K121" s="433"/>
      <c r="L121" s="433"/>
      <c r="M121" s="433"/>
      <c r="N121" s="396"/>
      <c r="O121" s="396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</row>
    <row r="122" spans="1:62" ht="12.75" customHeight="1">
      <c r="A122" s="170"/>
      <c r="B122" s="433"/>
      <c r="C122" s="433"/>
      <c r="D122" s="433"/>
      <c r="E122" s="434"/>
      <c r="F122" s="434"/>
      <c r="G122" s="433"/>
      <c r="H122" s="433"/>
      <c r="I122" s="433"/>
      <c r="J122" s="433"/>
      <c r="K122" s="433"/>
      <c r="L122" s="433"/>
      <c r="M122" s="433"/>
      <c r="N122" s="396"/>
      <c r="O122" s="396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</row>
    <row r="123" spans="1:62" ht="12.75">
      <c r="A123" s="170"/>
      <c r="B123" s="433"/>
      <c r="C123" s="433"/>
      <c r="D123" s="433"/>
      <c r="E123" s="434"/>
      <c r="F123" s="434"/>
      <c r="G123" s="433"/>
      <c r="H123" s="433"/>
      <c r="I123" s="433"/>
      <c r="J123" s="433"/>
      <c r="K123" s="433"/>
      <c r="L123" s="433"/>
      <c r="M123" s="433"/>
      <c r="N123" s="396"/>
      <c r="O123" s="396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</row>
    <row r="124" spans="1:62" ht="12.75" customHeight="1">
      <c r="A124" s="170"/>
      <c r="B124" s="433"/>
      <c r="C124" s="433"/>
      <c r="D124" s="433"/>
      <c r="E124" s="434"/>
      <c r="F124" s="434"/>
      <c r="G124" s="433"/>
      <c r="H124" s="433"/>
      <c r="I124" s="433"/>
      <c r="J124" s="433"/>
      <c r="K124" s="433"/>
      <c r="L124" s="433"/>
      <c r="M124" s="433"/>
      <c r="N124" s="396"/>
      <c r="O124" s="396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31"/>
    </row>
    <row r="125" spans="1:62" ht="12.75">
      <c r="A125" s="170"/>
      <c r="B125" s="433"/>
      <c r="C125" s="433"/>
      <c r="D125" s="433"/>
      <c r="E125" s="434"/>
      <c r="F125" s="434"/>
      <c r="G125" s="433"/>
      <c r="H125" s="433"/>
      <c r="I125" s="433"/>
      <c r="J125" s="433"/>
      <c r="K125" s="433"/>
      <c r="L125" s="433"/>
      <c r="M125" s="433"/>
      <c r="N125" s="396"/>
      <c r="O125" s="396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</row>
    <row r="126" spans="1:62" ht="12.75" customHeight="1">
      <c r="A126" s="170"/>
      <c r="B126" s="433"/>
      <c r="C126" s="433"/>
      <c r="D126" s="433"/>
      <c r="E126" s="434"/>
      <c r="F126" s="434"/>
      <c r="G126" s="433"/>
      <c r="H126" s="433"/>
      <c r="I126" s="433"/>
      <c r="J126" s="433"/>
      <c r="K126" s="433"/>
      <c r="L126" s="433"/>
      <c r="M126" s="433"/>
      <c r="N126" s="396"/>
      <c r="O126" s="396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</row>
    <row r="127" spans="1:62" ht="12.75">
      <c r="A127" s="170"/>
      <c r="B127" s="433"/>
      <c r="C127" s="433"/>
      <c r="D127" s="433"/>
      <c r="E127" s="434"/>
      <c r="F127" s="434"/>
      <c r="G127" s="433"/>
      <c r="H127" s="433"/>
      <c r="I127" s="433"/>
      <c r="J127" s="433"/>
      <c r="K127" s="433"/>
      <c r="L127" s="433"/>
      <c r="M127" s="433"/>
      <c r="N127" s="396"/>
      <c r="O127" s="396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</row>
    <row r="128" spans="1:62" ht="12.75" customHeight="1">
      <c r="A128" s="170"/>
      <c r="B128" s="433"/>
      <c r="C128" s="433"/>
      <c r="D128" s="433"/>
      <c r="E128" s="434"/>
      <c r="F128" s="434"/>
      <c r="G128" s="433"/>
      <c r="H128" s="433"/>
      <c r="I128" s="433"/>
      <c r="J128" s="433"/>
      <c r="K128" s="433"/>
      <c r="L128" s="433"/>
      <c r="M128" s="433"/>
      <c r="N128" s="396"/>
      <c r="O128" s="396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</row>
    <row r="129" spans="1:62" ht="12.75">
      <c r="A129" s="170"/>
      <c r="B129" s="433"/>
      <c r="C129" s="433"/>
      <c r="D129" s="433"/>
      <c r="E129" s="434"/>
      <c r="F129" s="434"/>
      <c r="G129" s="433"/>
      <c r="H129" s="433"/>
      <c r="I129" s="433"/>
      <c r="J129" s="433"/>
      <c r="K129" s="433"/>
      <c r="L129" s="433"/>
      <c r="M129" s="433"/>
      <c r="N129" s="396"/>
      <c r="O129" s="396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</row>
    <row r="130" spans="1:62" ht="12.75" customHeight="1">
      <c r="A130" s="170"/>
      <c r="B130" s="433"/>
      <c r="C130" s="433"/>
      <c r="D130" s="433"/>
      <c r="E130" s="434"/>
      <c r="F130" s="434"/>
      <c r="G130" s="433"/>
      <c r="H130" s="433"/>
      <c r="I130" s="433"/>
      <c r="J130" s="433"/>
      <c r="K130" s="433"/>
      <c r="L130" s="433"/>
      <c r="M130" s="433"/>
      <c r="N130" s="396"/>
      <c r="O130" s="396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</row>
    <row r="131" spans="1:62" ht="12.75">
      <c r="A131" s="170"/>
      <c r="B131" s="433"/>
      <c r="C131" s="433"/>
      <c r="D131" s="433"/>
      <c r="E131" s="434"/>
      <c r="F131" s="434"/>
      <c r="G131" s="433"/>
      <c r="H131" s="433"/>
      <c r="I131" s="433"/>
      <c r="J131" s="433"/>
      <c r="K131" s="433"/>
      <c r="L131" s="433"/>
      <c r="M131" s="433"/>
      <c r="N131" s="396"/>
      <c r="O131" s="396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</row>
    <row r="132" spans="1:62" ht="12.75" customHeight="1">
      <c r="A132" s="170"/>
      <c r="B132" s="433"/>
      <c r="C132" s="433"/>
      <c r="D132" s="433"/>
      <c r="E132" s="434"/>
      <c r="F132" s="434"/>
      <c r="G132" s="433"/>
      <c r="H132" s="433"/>
      <c r="I132" s="433"/>
      <c r="J132" s="433"/>
      <c r="K132" s="433"/>
      <c r="L132" s="433"/>
      <c r="M132" s="433"/>
      <c r="N132" s="396"/>
      <c r="O132" s="396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1"/>
      <c r="BI132" s="131"/>
      <c r="BJ132" s="131"/>
    </row>
    <row r="133" spans="1:62" ht="12.75">
      <c r="A133" s="170"/>
      <c r="B133" s="433"/>
      <c r="C133" s="433"/>
      <c r="D133" s="433"/>
      <c r="E133" s="434"/>
      <c r="F133" s="434"/>
      <c r="G133" s="433"/>
      <c r="H133" s="433"/>
      <c r="I133" s="433"/>
      <c r="J133" s="433"/>
      <c r="K133" s="433"/>
      <c r="L133" s="433"/>
      <c r="M133" s="433"/>
      <c r="N133" s="396"/>
      <c r="O133" s="396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</row>
    <row r="134" spans="1:62" ht="12.75" customHeight="1">
      <c r="A134" s="170"/>
      <c r="B134" s="433"/>
      <c r="C134" s="433"/>
      <c r="D134" s="433"/>
      <c r="E134" s="434"/>
      <c r="F134" s="434"/>
      <c r="G134" s="433"/>
      <c r="H134" s="433"/>
      <c r="I134" s="433"/>
      <c r="J134" s="433"/>
      <c r="K134" s="433"/>
      <c r="L134" s="433"/>
      <c r="M134" s="433"/>
      <c r="N134" s="396"/>
      <c r="O134" s="396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</row>
    <row r="135" spans="1:62" ht="12.75">
      <c r="A135" s="170"/>
      <c r="B135" s="433"/>
      <c r="C135" s="433"/>
      <c r="D135" s="433"/>
      <c r="E135" s="434"/>
      <c r="F135" s="434"/>
      <c r="G135" s="433"/>
      <c r="H135" s="433"/>
      <c r="I135" s="433"/>
      <c r="J135" s="433"/>
      <c r="K135" s="433"/>
      <c r="L135" s="433"/>
      <c r="M135" s="433"/>
      <c r="N135" s="396"/>
      <c r="O135" s="396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  <c r="BE135" s="131"/>
      <c r="BF135" s="131"/>
      <c r="BG135" s="131"/>
      <c r="BH135" s="131"/>
      <c r="BI135" s="131"/>
      <c r="BJ135" s="131"/>
    </row>
    <row r="136" spans="1:62" ht="12.75" customHeight="1">
      <c r="A136" s="170"/>
      <c r="B136" s="433"/>
      <c r="C136" s="433"/>
      <c r="D136" s="433"/>
      <c r="E136" s="434"/>
      <c r="F136" s="434"/>
      <c r="G136" s="433"/>
      <c r="H136" s="433"/>
      <c r="I136" s="433"/>
      <c r="J136" s="433"/>
      <c r="K136" s="433"/>
      <c r="L136" s="433"/>
      <c r="M136" s="433"/>
      <c r="N136" s="396"/>
      <c r="O136" s="396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1"/>
    </row>
    <row r="137" spans="1:62" ht="12.75">
      <c r="A137" s="170"/>
      <c r="B137" s="433"/>
      <c r="C137" s="433"/>
      <c r="D137" s="433"/>
      <c r="E137" s="434"/>
      <c r="F137" s="434"/>
      <c r="G137" s="433"/>
      <c r="H137" s="433"/>
      <c r="I137" s="433"/>
      <c r="J137" s="433"/>
      <c r="K137" s="433"/>
      <c r="L137" s="433"/>
      <c r="M137" s="433"/>
      <c r="N137" s="396"/>
      <c r="O137" s="39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</row>
    <row r="138" spans="1:62" ht="12.75" customHeight="1">
      <c r="A138" s="170"/>
      <c r="B138" s="433"/>
      <c r="C138" s="433"/>
      <c r="D138" s="433"/>
      <c r="E138" s="434"/>
      <c r="F138" s="434"/>
      <c r="G138" s="433"/>
      <c r="H138" s="433"/>
      <c r="I138" s="433"/>
      <c r="J138" s="433"/>
      <c r="K138" s="433"/>
      <c r="L138" s="433"/>
      <c r="M138" s="433"/>
      <c r="N138" s="396"/>
      <c r="O138" s="396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131"/>
      <c r="BF138" s="131"/>
      <c r="BG138" s="131"/>
      <c r="BH138" s="131"/>
      <c r="BI138" s="131"/>
      <c r="BJ138" s="131"/>
    </row>
    <row r="139" spans="1:62" ht="12.75">
      <c r="A139" s="170"/>
      <c r="B139" s="433"/>
      <c r="C139" s="433"/>
      <c r="D139" s="433"/>
      <c r="E139" s="434"/>
      <c r="F139" s="434"/>
      <c r="G139" s="433"/>
      <c r="H139" s="433"/>
      <c r="I139" s="433"/>
      <c r="J139" s="433"/>
      <c r="K139" s="433"/>
      <c r="L139" s="433"/>
      <c r="M139" s="433"/>
      <c r="N139" s="396"/>
      <c r="O139" s="396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</row>
    <row r="140" spans="1:62" ht="12.75" customHeight="1">
      <c r="A140" s="170"/>
      <c r="B140" s="433"/>
      <c r="C140" s="433"/>
      <c r="D140" s="433"/>
      <c r="E140" s="434"/>
      <c r="F140" s="434"/>
      <c r="G140" s="433"/>
      <c r="H140" s="433"/>
      <c r="I140" s="433"/>
      <c r="J140" s="433"/>
      <c r="K140" s="433"/>
      <c r="L140" s="433"/>
      <c r="M140" s="433"/>
      <c r="N140" s="396"/>
      <c r="O140" s="396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31"/>
      <c r="BG140" s="131"/>
      <c r="BH140" s="131"/>
      <c r="BI140" s="131"/>
      <c r="BJ140" s="131"/>
    </row>
    <row r="141" spans="1:62" ht="12.75">
      <c r="A141" s="170"/>
      <c r="B141" s="433"/>
      <c r="C141" s="433"/>
      <c r="D141" s="433"/>
      <c r="E141" s="434"/>
      <c r="F141" s="434"/>
      <c r="G141" s="433"/>
      <c r="H141" s="433"/>
      <c r="I141" s="433"/>
      <c r="J141" s="433"/>
      <c r="K141" s="433"/>
      <c r="L141" s="433"/>
      <c r="M141" s="433"/>
      <c r="N141" s="396"/>
      <c r="O141" s="396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</row>
    <row r="142" spans="1:62" ht="12.75" customHeight="1">
      <c r="A142" s="170"/>
      <c r="B142" s="433"/>
      <c r="C142" s="433"/>
      <c r="D142" s="433"/>
      <c r="E142" s="434"/>
      <c r="F142" s="434"/>
      <c r="G142" s="433"/>
      <c r="H142" s="433"/>
      <c r="I142" s="433"/>
      <c r="J142" s="433"/>
      <c r="K142" s="433"/>
      <c r="L142" s="433"/>
      <c r="M142" s="433"/>
      <c r="N142" s="396"/>
      <c r="O142" s="396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1"/>
    </row>
    <row r="143" spans="1:62" ht="12.75">
      <c r="A143" s="170"/>
      <c r="B143" s="433"/>
      <c r="C143" s="433"/>
      <c r="D143" s="433"/>
      <c r="E143" s="434"/>
      <c r="F143" s="434"/>
      <c r="G143" s="433"/>
      <c r="H143" s="433"/>
      <c r="I143" s="433"/>
      <c r="J143" s="433"/>
      <c r="K143" s="433"/>
      <c r="L143" s="433"/>
      <c r="M143" s="433"/>
      <c r="N143" s="396"/>
      <c r="O143" s="396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  <c r="BH143" s="131"/>
      <c r="BI143" s="131"/>
      <c r="BJ143" s="131"/>
    </row>
    <row r="144" spans="1:62" ht="12.75" customHeight="1">
      <c r="A144" s="170"/>
      <c r="B144" s="433"/>
      <c r="C144" s="433"/>
      <c r="D144" s="433"/>
      <c r="E144" s="434"/>
      <c r="F144" s="434"/>
      <c r="G144" s="433"/>
      <c r="H144" s="433"/>
      <c r="I144" s="433"/>
      <c r="J144" s="433"/>
      <c r="K144" s="433"/>
      <c r="L144" s="433"/>
      <c r="M144" s="433"/>
      <c r="N144" s="396"/>
      <c r="O144" s="396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1"/>
      <c r="BJ144" s="131"/>
    </row>
    <row r="145" spans="1:62" ht="12.75">
      <c r="A145" s="170"/>
      <c r="B145" s="433"/>
      <c r="C145" s="433"/>
      <c r="D145" s="433"/>
      <c r="E145" s="434"/>
      <c r="F145" s="434"/>
      <c r="G145" s="433"/>
      <c r="H145" s="433"/>
      <c r="I145" s="433"/>
      <c r="J145" s="433"/>
      <c r="K145" s="433"/>
      <c r="L145" s="433"/>
      <c r="M145" s="433"/>
      <c r="N145" s="396"/>
      <c r="O145" s="396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</row>
    <row r="146" spans="1:62" ht="12.75" customHeight="1">
      <c r="A146" s="170"/>
      <c r="B146" s="433"/>
      <c r="C146" s="433"/>
      <c r="D146" s="433"/>
      <c r="E146" s="434"/>
      <c r="F146" s="434"/>
      <c r="G146" s="433"/>
      <c r="H146" s="433"/>
      <c r="I146" s="433"/>
      <c r="J146" s="433"/>
      <c r="K146" s="433"/>
      <c r="L146" s="433"/>
      <c r="M146" s="433"/>
      <c r="N146" s="396"/>
      <c r="O146" s="396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  <c r="BI146" s="131"/>
      <c r="BJ146" s="131"/>
    </row>
    <row r="147" spans="1:62" ht="12.75">
      <c r="A147" s="170"/>
      <c r="B147" s="433"/>
      <c r="C147" s="433"/>
      <c r="D147" s="433"/>
      <c r="E147" s="434"/>
      <c r="F147" s="434"/>
      <c r="G147" s="433"/>
      <c r="H147" s="433"/>
      <c r="I147" s="433"/>
      <c r="J147" s="433"/>
      <c r="K147" s="433"/>
      <c r="L147" s="433"/>
      <c r="M147" s="433"/>
      <c r="N147" s="396"/>
      <c r="O147" s="396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  <c r="BH147" s="131"/>
      <c r="BI147" s="131"/>
      <c r="BJ147" s="131"/>
    </row>
    <row r="148" spans="1:62" ht="12.75" customHeight="1">
      <c r="A148" s="131"/>
      <c r="B148" s="396"/>
      <c r="C148" s="396"/>
      <c r="D148" s="396"/>
      <c r="E148" s="437"/>
      <c r="F148" s="437"/>
      <c r="G148" s="396"/>
      <c r="H148" s="396"/>
      <c r="I148" s="396"/>
      <c r="J148" s="396"/>
      <c r="K148" s="396"/>
      <c r="L148" s="396"/>
      <c r="M148" s="396"/>
      <c r="N148" s="396"/>
      <c r="O148" s="396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1"/>
      <c r="BD148" s="131"/>
      <c r="BE148" s="131"/>
      <c r="BF148" s="131"/>
      <c r="BG148" s="131"/>
      <c r="BH148" s="131"/>
      <c r="BI148" s="131"/>
      <c r="BJ148" s="131"/>
    </row>
    <row r="149" spans="1:62" ht="12.75">
      <c r="A149" s="131"/>
      <c r="B149" s="396"/>
      <c r="C149" s="396"/>
      <c r="D149" s="396"/>
      <c r="E149" s="437"/>
      <c r="F149" s="437"/>
      <c r="G149" s="396"/>
      <c r="H149" s="396"/>
      <c r="I149" s="396"/>
      <c r="J149" s="396"/>
      <c r="K149" s="396"/>
      <c r="L149" s="396"/>
      <c r="M149" s="396"/>
      <c r="N149" s="396"/>
      <c r="O149" s="396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</row>
    <row r="150" spans="1:62" ht="12.75" customHeight="1">
      <c r="A150" s="131"/>
      <c r="B150" s="396"/>
      <c r="C150" s="396"/>
      <c r="D150" s="396"/>
      <c r="E150" s="437"/>
      <c r="F150" s="437"/>
      <c r="G150" s="396"/>
      <c r="H150" s="396"/>
      <c r="I150" s="396"/>
      <c r="J150" s="396"/>
      <c r="K150" s="396"/>
      <c r="L150" s="396"/>
      <c r="M150" s="396"/>
      <c r="N150" s="396"/>
      <c r="O150" s="396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1"/>
      <c r="BD150" s="131"/>
      <c r="BE150" s="131"/>
      <c r="BF150" s="131"/>
      <c r="BG150" s="131"/>
      <c r="BH150" s="131"/>
      <c r="BI150" s="131"/>
      <c r="BJ150" s="131"/>
    </row>
    <row r="151" spans="1:62" ht="12.75">
      <c r="A151" s="131"/>
      <c r="B151" s="396"/>
      <c r="C151" s="396"/>
      <c r="D151" s="396"/>
      <c r="E151" s="437"/>
      <c r="F151" s="437"/>
      <c r="G151" s="396"/>
      <c r="H151" s="396"/>
      <c r="I151" s="396"/>
      <c r="J151" s="396"/>
      <c r="K151" s="396"/>
      <c r="L151" s="396"/>
      <c r="M151" s="396"/>
      <c r="N151" s="396"/>
      <c r="O151" s="396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</row>
    <row r="152" spans="1:62" ht="12.75" customHeight="1">
      <c r="A152" s="131"/>
      <c r="B152" s="396"/>
      <c r="C152" s="396"/>
      <c r="D152" s="396"/>
      <c r="E152" s="437"/>
      <c r="F152" s="437"/>
      <c r="G152" s="396"/>
      <c r="H152" s="396"/>
      <c r="I152" s="396"/>
      <c r="J152" s="396"/>
      <c r="K152" s="396"/>
      <c r="L152" s="396"/>
      <c r="M152" s="396"/>
      <c r="N152" s="396"/>
      <c r="O152" s="396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31"/>
      <c r="BG152" s="131"/>
      <c r="BH152" s="131"/>
      <c r="BI152" s="131"/>
      <c r="BJ152" s="131"/>
    </row>
    <row r="153" spans="1:62" ht="12.75">
      <c r="A153" s="131"/>
      <c r="B153" s="396"/>
      <c r="C153" s="396"/>
      <c r="D153" s="396"/>
      <c r="E153" s="437"/>
      <c r="F153" s="437"/>
      <c r="G153" s="396"/>
      <c r="H153" s="396"/>
      <c r="I153" s="396"/>
      <c r="J153" s="396"/>
      <c r="K153" s="396"/>
      <c r="L153" s="396"/>
      <c r="M153" s="396"/>
      <c r="N153" s="396"/>
      <c r="O153" s="396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1"/>
    </row>
    <row r="154" spans="1:62" ht="12.75" customHeight="1">
      <c r="A154" s="131"/>
      <c r="B154" s="396"/>
      <c r="C154" s="396"/>
      <c r="D154" s="396"/>
      <c r="E154" s="437"/>
      <c r="F154" s="437"/>
      <c r="G154" s="396"/>
      <c r="H154" s="396"/>
      <c r="I154" s="396"/>
      <c r="J154" s="396"/>
      <c r="K154" s="396"/>
      <c r="L154" s="396"/>
      <c r="M154" s="396"/>
      <c r="N154" s="396"/>
      <c r="O154" s="396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</row>
  </sheetData>
  <sheetProtection/>
  <mergeCells count="9">
    <mergeCell ref="AQ10:AQ11"/>
    <mergeCell ref="AR10:AR11"/>
    <mergeCell ref="C27:H29"/>
    <mergeCell ref="F6:J6"/>
    <mergeCell ref="V10:V11"/>
    <mergeCell ref="W10:W11"/>
    <mergeCell ref="X10:X11"/>
    <mergeCell ref="AO10:AO11"/>
    <mergeCell ref="AP10:AP1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00390625" style="0" customWidth="1"/>
    <col min="2" max="2" width="5.875" style="0" customWidth="1"/>
    <col min="3" max="3" width="11.125" style="0" customWidth="1"/>
    <col min="16" max="16" width="6.00390625" style="0" customWidth="1"/>
    <col min="17" max="17" width="7.625" style="0" customWidth="1"/>
    <col min="25" max="25" width="7.375" style="0" customWidth="1"/>
    <col min="28" max="28" width="9.00390625" style="0" customWidth="1"/>
    <col min="29" max="29" width="7.625" style="0" customWidth="1"/>
  </cols>
  <sheetData>
    <row r="1" spans="1:33" ht="12.75">
      <c r="A1" s="256" t="s">
        <v>449</v>
      </c>
      <c r="B1" s="256"/>
      <c r="C1" s="256"/>
      <c r="D1" s="256"/>
      <c r="E1" s="256"/>
      <c r="F1" s="446" t="s">
        <v>899</v>
      </c>
      <c r="G1" s="446"/>
      <c r="H1" s="446"/>
      <c r="I1" s="446"/>
      <c r="J1" s="446"/>
      <c r="K1" s="256"/>
      <c r="L1" s="256"/>
      <c r="M1" s="256"/>
      <c r="N1" s="256"/>
      <c r="O1" s="256"/>
      <c r="P1" s="256"/>
      <c r="Q1" s="256"/>
      <c r="R1" s="256"/>
      <c r="S1" s="256"/>
      <c r="T1" s="446" t="s">
        <v>900</v>
      </c>
      <c r="U1" s="327"/>
      <c r="V1" s="327"/>
      <c r="W1" s="327"/>
      <c r="X1" s="327"/>
      <c r="Y1" s="256"/>
      <c r="Z1" s="256"/>
      <c r="AA1" s="256"/>
      <c r="AB1" s="256"/>
      <c r="AC1" s="256"/>
      <c r="AD1" s="256"/>
      <c r="AE1" s="253"/>
      <c r="AF1" s="253"/>
      <c r="AG1" s="253"/>
    </row>
    <row r="2" spans="1:33" ht="12.75">
      <c r="A2" s="256"/>
      <c r="B2" s="256"/>
      <c r="C2" s="256"/>
      <c r="D2" s="256"/>
      <c r="E2" s="256"/>
      <c r="F2" s="267" t="s">
        <v>901</v>
      </c>
      <c r="G2" s="267"/>
      <c r="H2" s="267"/>
      <c r="I2" s="267"/>
      <c r="J2" s="446"/>
      <c r="K2" s="256"/>
      <c r="L2" s="256"/>
      <c r="M2" s="256"/>
      <c r="N2" s="256"/>
      <c r="O2" s="256"/>
      <c r="P2" s="256"/>
      <c r="Q2" s="256"/>
      <c r="R2" s="256"/>
      <c r="S2" s="256"/>
      <c r="T2" s="267" t="s">
        <v>902</v>
      </c>
      <c r="U2" s="327"/>
      <c r="V2" s="327"/>
      <c r="W2" s="327"/>
      <c r="X2" s="327"/>
      <c r="Y2" s="256"/>
      <c r="Z2" s="256"/>
      <c r="AA2" s="256"/>
      <c r="AB2" s="256"/>
      <c r="AC2" s="256"/>
      <c r="AD2" s="256"/>
      <c r="AE2" s="253"/>
      <c r="AF2" s="253"/>
      <c r="AG2" s="253"/>
    </row>
    <row r="3" spans="1:33" ht="12.75">
      <c r="A3" s="256"/>
      <c r="B3" s="256"/>
      <c r="C3" s="256"/>
      <c r="D3" s="256"/>
      <c r="E3" s="256"/>
      <c r="F3" s="256"/>
      <c r="G3" s="256"/>
      <c r="H3" s="256"/>
      <c r="I3" s="256"/>
      <c r="J3" s="267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3"/>
      <c r="AF3" s="253"/>
      <c r="AG3" s="253"/>
    </row>
    <row r="4" spans="1:33" ht="15.75" customHeight="1">
      <c r="A4" s="447"/>
      <c r="B4" s="448"/>
      <c r="C4" s="449" t="s">
        <v>903</v>
      </c>
      <c r="D4" s="450" t="s">
        <v>904</v>
      </c>
      <c r="E4" s="451"/>
      <c r="F4" s="451"/>
      <c r="G4" s="451"/>
      <c r="H4" s="451"/>
      <c r="I4" s="452"/>
      <c r="J4" s="450" t="s">
        <v>905</v>
      </c>
      <c r="K4" s="451"/>
      <c r="L4" s="451"/>
      <c r="M4" s="451"/>
      <c r="N4" s="451"/>
      <c r="O4" s="451"/>
      <c r="P4" s="449"/>
      <c r="Q4" s="453"/>
      <c r="R4" s="450"/>
      <c r="S4" s="451" t="s">
        <v>906</v>
      </c>
      <c r="T4" s="451"/>
      <c r="U4" s="451"/>
      <c r="V4" s="451"/>
      <c r="W4" s="451"/>
      <c r="X4" s="450" t="s">
        <v>907</v>
      </c>
      <c r="Y4" s="451"/>
      <c r="Z4" s="451"/>
      <c r="AA4" s="451"/>
      <c r="AB4" s="451"/>
      <c r="AC4" s="452"/>
      <c r="AD4" s="259" t="s">
        <v>908</v>
      </c>
      <c r="AE4" s="253"/>
      <c r="AF4" s="253"/>
      <c r="AG4" s="253"/>
    </row>
    <row r="5" spans="1:33" ht="15.75" customHeight="1">
      <c r="A5" s="454"/>
      <c r="B5" s="455"/>
      <c r="C5" s="456" t="s">
        <v>909</v>
      </c>
      <c r="D5" s="457" t="s">
        <v>604</v>
      </c>
      <c r="E5" s="450"/>
      <c r="F5" s="451" t="s">
        <v>910</v>
      </c>
      <c r="G5" s="451"/>
      <c r="H5" s="451"/>
      <c r="I5" s="452"/>
      <c r="J5" s="449"/>
      <c r="K5" s="450"/>
      <c r="L5" s="451" t="s">
        <v>911</v>
      </c>
      <c r="M5" s="451"/>
      <c r="N5" s="451"/>
      <c r="O5" s="451"/>
      <c r="P5" s="458" t="s">
        <v>540</v>
      </c>
      <c r="Q5" s="459" t="s">
        <v>39</v>
      </c>
      <c r="R5" s="449"/>
      <c r="S5" s="450"/>
      <c r="T5" s="451" t="s">
        <v>912</v>
      </c>
      <c r="U5" s="451"/>
      <c r="V5" s="451"/>
      <c r="W5" s="451"/>
      <c r="X5" s="449"/>
      <c r="Y5" s="450"/>
      <c r="Z5" s="451" t="s">
        <v>913</v>
      </c>
      <c r="AA5" s="451"/>
      <c r="AB5" s="451"/>
      <c r="AC5" s="452"/>
      <c r="AD5" s="281" t="s">
        <v>914</v>
      </c>
      <c r="AE5" s="253"/>
      <c r="AF5" s="253"/>
      <c r="AG5" s="253"/>
    </row>
    <row r="6" spans="1:33" ht="15.75" customHeight="1">
      <c r="A6" s="460" t="s">
        <v>540</v>
      </c>
      <c r="B6" s="461" t="s">
        <v>39</v>
      </c>
      <c r="C6" s="456" t="s">
        <v>915</v>
      </c>
      <c r="D6" s="456" t="s">
        <v>73</v>
      </c>
      <c r="E6" s="462" t="s">
        <v>916</v>
      </c>
      <c r="F6" s="457" t="s">
        <v>917</v>
      </c>
      <c r="G6" s="463" t="s">
        <v>918</v>
      </c>
      <c r="H6" s="457" t="s">
        <v>919</v>
      </c>
      <c r="I6" s="462" t="s">
        <v>920</v>
      </c>
      <c r="J6" s="457" t="s">
        <v>921</v>
      </c>
      <c r="K6" s="449" t="s">
        <v>922</v>
      </c>
      <c r="L6" s="449" t="s">
        <v>923</v>
      </c>
      <c r="M6" s="449" t="s">
        <v>924</v>
      </c>
      <c r="N6" s="449" t="s">
        <v>925</v>
      </c>
      <c r="O6" s="464" t="s">
        <v>926</v>
      </c>
      <c r="P6" s="457"/>
      <c r="Q6" s="462"/>
      <c r="R6" s="457" t="s">
        <v>927</v>
      </c>
      <c r="S6" s="462" t="s">
        <v>922</v>
      </c>
      <c r="T6" s="449" t="s">
        <v>928</v>
      </c>
      <c r="U6" s="462" t="s">
        <v>929</v>
      </c>
      <c r="V6" s="449" t="s">
        <v>930</v>
      </c>
      <c r="W6" s="462" t="s">
        <v>931</v>
      </c>
      <c r="X6" s="457" t="s">
        <v>921</v>
      </c>
      <c r="Y6" s="462" t="s">
        <v>922</v>
      </c>
      <c r="Z6" s="449" t="s">
        <v>923</v>
      </c>
      <c r="AA6" s="464" t="s">
        <v>924</v>
      </c>
      <c r="AB6" s="449" t="s">
        <v>925</v>
      </c>
      <c r="AC6" s="465" t="s">
        <v>926</v>
      </c>
      <c r="AD6" s="466" t="s">
        <v>932</v>
      </c>
      <c r="AE6" s="253"/>
      <c r="AF6" s="253"/>
      <c r="AG6" s="253"/>
    </row>
    <row r="7" spans="1:33" ht="15.75" customHeight="1">
      <c r="A7" s="467"/>
      <c r="B7" s="468"/>
      <c r="C7" s="469"/>
      <c r="D7" s="470"/>
      <c r="E7" s="456" t="s">
        <v>933</v>
      </c>
      <c r="F7" s="456" t="s">
        <v>934</v>
      </c>
      <c r="G7" s="471" t="s">
        <v>935</v>
      </c>
      <c r="H7" s="456" t="s">
        <v>936</v>
      </c>
      <c r="I7" s="471" t="s">
        <v>309</v>
      </c>
      <c r="J7" s="456" t="s">
        <v>73</v>
      </c>
      <c r="K7" s="456" t="s">
        <v>937</v>
      </c>
      <c r="L7" s="456" t="s">
        <v>938</v>
      </c>
      <c r="M7" s="456" t="s">
        <v>939</v>
      </c>
      <c r="N7" s="456" t="s">
        <v>940</v>
      </c>
      <c r="O7" s="472" t="s">
        <v>941</v>
      </c>
      <c r="P7" s="457"/>
      <c r="Q7" s="458"/>
      <c r="R7" s="456" t="s">
        <v>515</v>
      </c>
      <c r="S7" s="472" t="s">
        <v>937</v>
      </c>
      <c r="T7" s="456" t="s">
        <v>938</v>
      </c>
      <c r="U7" s="471" t="s">
        <v>939</v>
      </c>
      <c r="V7" s="456" t="s">
        <v>940</v>
      </c>
      <c r="W7" s="473" t="s">
        <v>941</v>
      </c>
      <c r="X7" s="472" t="s">
        <v>73</v>
      </c>
      <c r="Y7" s="472" t="s">
        <v>937</v>
      </c>
      <c r="Z7" s="456" t="s">
        <v>938</v>
      </c>
      <c r="AA7" s="472" t="s">
        <v>939</v>
      </c>
      <c r="AB7" s="456" t="s">
        <v>940</v>
      </c>
      <c r="AC7" s="473" t="s">
        <v>941</v>
      </c>
      <c r="AD7" s="466" t="s">
        <v>942</v>
      </c>
      <c r="AE7" s="253"/>
      <c r="AF7" s="253"/>
      <c r="AG7" s="253"/>
    </row>
    <row r="8" spans="1:33" ht="15.75" customHeight="1">
      <c r="A8" s="474"/>
      <c r="B8" s="468"/>
      <c r="C8" s="470"/>
      <c r="D8" s="470"/>
      <c r="E8" s="472" t="s">
        <v>943</v>
      </c>
      <c r="F8" s="470"/>
      <c r="G8" s="470"/>
      <c r="H8" s="470"/>
      <c r="I8" s="472" t="s">
        <v>944</v>
      </c>
      <c r="J8" s="457"/>
      <c r="K8" s="456" t="s">
        <v>945</v>
      </c>
      <c r="L8" s="457"/>
      <c r="M8" s="457"/>
      <c r="N8" s="457"/>
      <c r="O8" s="470"/>
      <c r="P8" s="457"/>
      <c r="Q8" s="475"/>
      <c r="R8" s="457"/>
      <c r="S8" s="472" t="s">
        <v>945</v>
      </c>
      <c r="T8" s="457"/>
      <c r="U8" s="470"/>
      <c r="V8" s="470"/>
      <c r="W8" s="457"/>
      <c r="X8" s="457"/>
      <c r="Y8" s="456" t="s">
        <v>945</v>
      </c>
      <c r="Z8" s="457"/>
      <c r="AA8" s="470"/>
      <c r="AB8" s="470"/>
      <c r="AC8" s="457"/>
      <c r="AD8" s="476" t="s">
        <v>946</v>
      </c>
      <c r="AE8" s="253"/>
      <c r="AF8" s="253"/>
      <c r="AG8" s="253"/>
    </row>
    <row r="9" spans="1:33" ht="15.75" customHeight="1">
      <c r="A9" s="477" t="s">
        <v>809</v>
      </c>
      <c r="B9" s="478" t="s">
        <v>208</v>
      </c>
      <c r="C9" s="479">
        <f>(J9+R9)-D9</f>
        <v>0</v>
      </c>
      <c r="D9" s="480">
        <f>E9+F9+G9+H9+I9</f>
        <v>9426</v>
      </c>
      <c r="E9" s="481">
        <v>0</v>
      </c>
      <c r="F9" s="481">
        <v>0</v>
      </c>
      <c r="G9" s="481">
        <v>387</v>
      </c>
      <c r="H9" s="481">
        <v>5366</v>
      </c>
      <c r="I9" s="481">
        <v>3673</v>
      </c>
      <c r="J9" s="481">
        <f>K9+L9+M9+N9+O9</f>
        <v>349</v>
      </c>
      <c r="K9" s="481"/>
      <c r="L9" s="481">
        <v>0</v>
      </c>
      <c r="M9" s="481">
        <v>4</v>
      </c>
      <c r="N9" s="481">
        <v>8</v>
      </c>
      <c r="O9" s="481">
        <v>337</v>
      </c>
      <c r="P9" s="477" t="s">
        <v>809</v>
      </c>
      <c r="Q9" s="478" t="s">
        <v>208</v>
      </c>
      <c r="R9" s="482">
        <f>S9+T9+U9+V9+W9</f>
        <v>9077</v>
      </c>
      <c r="S9" s="481">
        <v>0</v>
      </c>
      <c r="T9" s="481">
        <v>0</v>
      </c>
      <c r="U9" s="481">
        <v>383</v>
      </c>
      <c r="V9" s="481">
        <v>5358</v>
      </c>
      <c r="W9" s="481">
        <v>3336</v>
      </c>
      <c r="X9" s="483">
        <f>R9/(J9+R9)*100</f>
        <v>96.2974750689582</v>
      </c>
      <c r="Y9" s="483"/>
      <c r="Z9" s="483"/>
      <c r="AA9" s="483">
        <f aca="true" t="shared" si="0" ref="AA9:AC28">U9/(M9+U9)*100</f>
        <v>98.96640826873386</v>
      </c>
      <c r="AB9" s="483">
        <f t="shared" si="0"/>
        <v>99.8509131569139</v>
      </c>
      <c r="AC9" s="483">
        <f t="shared" si="0"/>
        <v>90.8249387421726</v>
      </c>
      <c r="AD9" s="484">
        <v>14</v>
      </c>
      <c r="AE9" s="253"/>
      <c r="AF9" s="253"/>
      <c r="AG9" s="253"/>
    </row>
    <row r="10" spans="1:33" ht="15.75" customHeight="1">
      <c r="A10" s="485" t="s">
        <v>821</v>
      </c>
      <c r="B10" s="486" t="s">
        <v>200</v>
      </c>
      <c r="C10" s="474">
        <f aca="true" t="shared" si="1" ref="C10:C28">(J10+R10)-D10</f>
        <v>0</v>
      </c>
      <c r="D10" s="487">
        <f aca="true" t="shared" si="2" ref="D10:D27">E10+F10+G10+H10+I10</f>
        <v>46583</v>
      </c>
      <c r="E10" s="488">
        <v>2</v>
      </c>
      <c r="F10" s="488">
        <v>27</v>
      </c>
      <c r="G10" s="488">
        <v>449</v>
      </c>
      <c r="H10" s="488">
        <v>30177</v>
      </c>
      <c r="I10" s="488">
        <v>15928</v>
      </c>
      <c r="J10" s="488">
        <f aca="true" t="shared" si="3" ref="J10:J27">K10+L10+M10+N10+O10</f>
        <v>386</v>
      </c>
      <c r="K10" s="488"/>
      <c r="L10" s="488">
        <v>0</v>
      </c>
      <c r="M10" s="488">
        <v>5</v>
      </c>
      <c r="N10" s="488">
        <v>143</v>
      </c>
      <c r="O10" s="488">
        <v>238</v>
      </c>
      <c r="P10" s="485" t="s">
        <v>821</v>
      </c>
      <c r="Q10" s="486" t="s">
        <v>200</v>
      </c>
      <c r="R10" s="462">
        <f aca="true" t="shared" si="4" ref="R10:R27">S10+T10+U10+V10+W10</f>
        <v>46197</v>
      </c>
      <c r="S10" s="488">
        <v>2</v>
      </c>
      <c r="T10" s="488">
        <v>27</v>
      </c>
      <c r="U10" s="488">
        <v>444</v>
      </c>
      <c r="V10" s="488">
        <v>30034</v>
      </c>
      <c r="W10" s="488">
        <v>15690</v>
      </c>
      <c r="X10" s="489">
        <f aca="true" t="shared" si="5" ref="X10:X27">R10/(J10+R10)*100</f>
        <v>99.17137153038662</v>
      </c>
      <c r="Y10" s="489">
        <f>S10/(K10+S10)*100</f>
        <v>100</v>
      </c>
      <c r="Z10" s="489">
        <f aca="true" t="shared" si="6" ref="Z10:Z28">T10/(L10+T10)*100</f>
        <v>100</v>
      </c>
      <c r="AA10" s="489">
        <f t="shared" si="0"/>
        <v>98.88641425389754</v>
      </c>
      <c r="AB10" s="489">
        <f t="shared" si="0"/>
        <v>99.52612917122312</v>
      </c>
      <c r="AC10" s="489">
        <f t="shared" si="0"/>
        <v>98.50577599196384</v>
      </c>
      <c r="AD10" s="488">
        <v>37.5</v>
      </c>
      <c r="AE10" s="253"/>
      <c r="AF10" s="253"/>
      <c r="AG10" s="253"/>
    </row>
    <row r="11" spans="1:33" ht="15.75" customHeight="1">
      <c r="A11" s="485" t="s">
        <v>810</v>
      </c>
      <c r="B11" s="486" t="s">
        <v>207</v>
      </c>
      <c r="C11" s="474">
        <f t="shared" si="1"/>
        <v>0</v>
      </c>
      <c r="D11" s="487">
        <f t="shared" si="2"/>
        <v>4263</v>
      </c>
      <c r="E11" s="488">
        <v>0</v>
      </c>
      <c r="F11" s="488">
        <v>0</v>
      </c>
      <c r="G11" s="488">
        <v>415</v>
      </c>
      <c r="H11" s="488">
        <v>1905</v>
      </c>
      <c r="I11" s="488">
        <v>1943</v>
      </c>
      <c r="J11" s="488">
        <f t="shared" si="3"/>
        <v>343</v>
      </c>
      <c r="K11" s="488"/>
      <c r="L11" s="488">
        <v>0</v>
      </c>
      <c r="M11" s="488">
        <v>20</v>
      </c>
      <c r="N11" s="488">
        <v>54</v>
      </c>
      <c r="O11" s="488">
        <v>269</v>
      </c>
      <c r="P11" s="485" t="s">
        <v>810</v>
      </c>
      <c r="Q11" s="486" t="s">
        <v>207</v>
      </c>
      <c r="R11" s="462">
        <f t="shared" si="4"/>
        <v>3920</v>
      </c>
      <c r="S11" s="488">
        <v>0</v>
      </c>
      <c r="T11" s="488">
        <v>0</v>
      </c>
      <c r="U11" s="488">
        <v>395</v>
      </c>
      <c r="V11" s="488">
        <v>1851</v>
      </c>
      <c r="W11" s="488">
        <v>1674</v>
      </c>
      <c r="X11" s="489">
        <f t="shared" si="5"/>
        <v>91.95402298850574</v>
      </c>
      <c r="Y11" s="489"/>
      <c r="Z11" s="489"/>
      <c r="AA11" s="489">
        <f t="shared" si="0"/>
        <v>95.18072289156626</v>
      </c>
      <c r="AB11" s="489">
        <f t="shared" si="0"/>
        <v>97.16535433070867</v>
      </c>
      <c r="AC11" s="489">
        <f t="shared" si="0"/>
        <v>86.15542974781266</v>
      </c>
      <c r="AD11" s="488">
        <v>10.3</v>
      </c>
      <c r="AE11" s="253"/>
      <c r="AF11" s="253"/>
      <c r="AG11" s="253"/>
    </row>
    <row r="12" spans="1:33" ht="15.75" customHeight="1">
      <c r="A12" s="485" t="s">
        <v>827</v>
      </c>
      <c r="B12" s="486" t="s">
        <v>197</v>
      </c>
      <c r="C12" s="474">
        <f t="shared" si="1"/>
        <v>0</v>
      </c>
      <c r="D12" s="487">
        <f t="shared" si="2"/>
        <v>44295</v>
      </c>
      <c r="E12" s="488">
        <v>0</v>
      </c>
      <c r="F12" s="488">
        <v>118</v>
      </c>
      <c r="G12" s="488">
        <v>1736</v>
      </c>
      <c r="H12" s="488">
        <v>26462</v>
      </c>
      <c r="I12" s="488">
        <v>15979</v>
      </c>
      <c r="J12" s="488">
        <f t="shared" si="3"/>
        <v>1429</v>
      </c>
      <c r="K12" s="488"/>
      <c r="L12" s="488">
        <v>15</v>
      </c>
      <c r="M12" s="488">
        <v>92</v>
      </c>
      <c r="N12" s="488">
        <v>881</v>
      </c>
      <c r="O12" s="488">
        <v>441</v>
      </c>
      <c r="P12" s="485" t="s">
        <v>827</v>
      </c>
      <c r="Q12" s="486" t="s">
        <v>197</v>
      </c>
      <c r="R12" s="462">
        <f t="shared" si="4"/>
        <v>42866</v>
      </c>
      <c r="S12" s="488">
        <v>0</v>
      </c>
      <c r="T12" s="488">
        <v>103</v>
      </c>
      <c r="U12" s="488">
        <v>1644</v>
      </c>
      <c r="V12" s="488">
        <v>25581</v>
      </c>
      <c r="W12" s="488">
        <v>15538</v>
      </c>
      <c r="X12" s="489">
        <f t="shared" si="5"/>
        <v>96.7739022463032</v>
      </c>
      <c r="Y12" s="489"/>
      <c r="Z12" s="489">
        <f t="shared" si="6"/>
        <v>87.28813559322035</v>
      </c>
      <c r="AA12" s="489">
        <f t="shared" si="0"/>
        <v>94.70046082949308</v>
      </c>
      <c r="AB12" s="489">
        <f t="shared" si="0"/>
        <v>96.67069760411155</v>
      </c>
      <c r="AC12" s="489">
        <f t="shared" si="0"/>
        <v>97.24012766756368</v>
      </c>
      <c r="AD12" s="488">
        <v>46.9</v>
      </c>
      <c r="AE12" s="253"/>
      <c r="AF12" s="253"/>
      <c r="AG12" s="253"/>
    </row>
    <row r="13" spans="1:33" ht="15.75" customHeight="1">
      <c r="A13" s="485" t="s">
        <v>836</v>
      </c>
      <c r="B13" s="486" t="s">
        <v>468</v>
      </c>
      <c r="C13" s="474">
        <f t="shared" si="1"/>
        <v>0</v>
      </c>
      <c r="D13" s="487">
        <f t="shared" si="2"/>
        <v>62040</v>
      </c>
      <c r="E13" s="488">
        <v>0</v>
      </c>
      <c r="F13" s="488">
        <v>45</v>
      </c>
      <c r="G13" s="488">
        <v>2810</v>
      </c>
      <c r="H13" s="488">
        <v>33781</v>
      </c>
      <c r="I13" s="488">
        <v>25404</v>
      </c>
      <c r="J13" s="488">
        <f t="shared" si="3"/>
        <v>1517</v>
      </c>
      <c r="K13" s="488"/>
      <c r="L13" s="488">
        <v>0</v>
      </c>
      <c r="M13" s="488">
        <v>25</v>
      </c>
      <c r="N13" s="488">
        <v>880</v>
      </c>
      <c r="O13" s="488">
        <v>612</v>
      </c>
      <c r="P13" s="485" t="s">
        <v>836</v>
      </c>
      <c r="Q13" s="486" t="s">
        <v>468</v>
      </c>
      <c r="R13" s="462">
        <f t="shared" si="4"/>
        <v>60523</v>
      </c>
      <c r="S13" s="488">
        <v>0</v>
      </c>
      <c r="T13" s="488">
        <v>45</v>
      </c>
      <c r="U13" s="488">
        <v>2785</v>
      </c>
      <c r="V13" s="488">
        <v>32901</v>
      </c>
      <c r="W13" s="488">
        <v>24792</v>
      </c>
      <c r="X13" s="489">
        <f t="shared" si="5"/>
        <v>97.55480335267569</v>
      </c>
      <c r="Y13" s="489"/>
      <c r="Z13" s="489">
        <f t="shared" si="6"/>
        <v>100</v>
      </c>
      <c r="AA13" s="489">
        <f t="shared" si="0"/>
        <v>99.11032028469751</v>
      </c>
      <c r="AB13" s="489">
        <f t="shared" si="0"/>
        <v>97.39498534679257</v>
      </c>
      <c r="AC13" s="489">
        <f t="shared" si="0"/>
        <v>97.59093056211621</v>
      </c>
      <c r="AD13" s="488">
        <v>47.4</v>
      </c>
      <c r="AE13" s="253"/>
      <c r="AF13" s="253"/>
      <c r="AG13" s="253"/>
    </row>
    <row r="14" spans="1:33" ht="15.75" customHeight="1">
      <c r="A14" s="485" t="s">
        <v>818</v>
      </c>
      <c r="B14" s="486" t="s">
        <v>202</v>
      </c>
      <c r="C14" s="474">
        <f t="shared" si="1"/>
        <v>0</v>
      </c>
      <c r="D14" s="487">
        <f t="shared" si="2"/>
        <v>39812</v>
      </c>
      <c r="E14" s="488">
        <v>25</v>
      </c>
      <c r="F14" s="488">
        <v>153</v>
      </c>
      <c r="G14" s="488">
        <v>614</v>
      </c>
      <c r="H14" s="488">
        <v>24100</v>
      </c>
      <c r="I14" s="488">
        <v>14920</v>
      </c>
      <c r="J14" s="488">
        <f t="shared" si="3"/>
        <v>0</v>
      </c>
      <c r="K14" s="462"/>
      <c r="L14" s="462"/>
      <c r="M14" s="462"/>
      <c r="N14" s="462"/>
      <c r="O14" s="462"/>
      <c r="P14" s="485" t="s">
        <v>818</v>
      </c>
      <c r="Q14" s="486" t="s">
        <v>202</v>
      </c>
      <c r="R14" s="462">
        <f t="shared" si="4"/>
        <v>39812</v>
      </c>
      <c r="S14" s="488">
        <v>25</v>
      </c>
      <c r="T14" s="488">
        <v>153</v>
      </c>
      <c r="U14" s="488">
        <v>614</v>
      </c>
      <c r="V14" s="488">
        <v>24100</v>
      </c>
      <c r="W14" s="488">
        <v>14920</v>
      </c>
      <c r="X14" s="489">
        <f t="shared" si="5"/>
        <v>100</v>
      </c>
      <c r="Y14" s="489"/>
      <c r="Z14" s="489">
        <f t="shared" si="6"/>
        <v>100</v>
      </c>
      <c r="AA14" s="489">
        <f t="shared" si="0"/>
        <v>100</v>
      </c>
      <c r="AB14" s="489">
        <f t="shared" si="0"/>
        <v>100</v>
      </c>
      <c r="AC14" s="489">
        <f t="shared" si="0"/>
        <v>100</v>
      </c>
      <c r="AD14" s="488">
        <v>38.9</v>
      </c>
      <c r="AE14" s="253"/>
      <c r="AF14" s="253"/>
      <c r="AG14" s="253"/>
    </row>
    <row r="15" spans="1:33" ht="15.75" customHeight="1">
      <c r="A15" s="485" t="s">
        <v>820</v>
      </c>
      <c r="B15" s="486" t="s">
        <v>201</v>
      </c>
      <c r="C15" s="474">
        <f t="shared" si="1"/>
        <v>0</v>
      </c>
      <c r="D15" s="487">
        <f t="shared" si="2"/>
        <v>3468</v>
      </c>
      <c r="E15" s="488">
        <v>0</v>
      </c>
      <c r="F15" s="488">
        <v>5</v>
      </c>
      <c r="G15" s="488">
        <v>118</v>
      </c>
      <c r="H15" s="488">
        <v>1820</v>
      </c>
      <c r="I15" s="488">
        <v>1525</v>
      </c>
      <c r="J15" s="488">
        <f t="shared" si="3"/>
        <v>195</v>
      </c>
      <c r="K15" s="488"/>
      <c r="L15" s="488">
        <v>0</v>
      </c>
      <c r="M15" s="488">
        <v>5</v>
      </c>
      <c r="N15" s="488">
        <v>80</v>
      </c>
      <c r="O15" s="488">
        <v>110</v>
      </c>
      <c r="P15" s="485" t="s">
        <v>820</v>
      </c>
      <c r="Q15" s="486" t="s">
        <v>201</v>
      </c>
      <c r="R15" s="462">
        <f t="shared" si="4"/>
        <v>3273</v>
      </c>
      <c r="S15" s="488">
        <v>0</v>
      </c>
      <c r="T15" s="488">
        <v>5</v>
      </c>
      <c r="U15" s="488">
        <v>113</v>
      </c>
      <c r="V15" s="488">
        <v>1740</v>
      </c>
      <c r="W15" s="488">
        <v>1415</v>
      </c>
      <c r="X15" s="489">
        <f t="shared" si="5"/>
        <v>94.37716262975778</v>
      </c>
      <c r="Y15" s="489"/>
      <c r="Z15" s="489">
        <f t="shared" si="6"/>
        <v>100</v>
      </c>
      <c r="AA15" s="489">
        <f t="shared" si="0"/>
        <v>95.76271186440678</v>
      </c>
      <c r="AB15" s="489">
        <f t="shared" si="0"/>
        <v>95.6043956043956</v>
      </c>
      <c r="AC15" s="489">
        <f t="shared" si="0"/>
        <v>92.78688524590164</v>
      </c>
      <c r="AD15" s="488">
        <v>3.2</v>
      </c>
      <c r="AE15" s="253"/>
      <c r="AF15" s="253"/>
      <c r="AG15" s="253"/>
    </row>
    <row r="16" spans="1:33" ht="15.75" customHeight="1">
      <c r="A16" s="485" t="s">
        <v>830</v>
      </c>
      <c r="B16" s="486" t="s">
        <v>195</v>
      </c>
      <c r="C16" s="474">
        <f t="shared" si="1"/>
        <v>0</v>
      </c>
      <c r="D16" s="487">
        <f t="shared" si="2"/>
        <v>21690</v>
      </c>
      <c r="E16" s="488">
        <v>0</v>
      </c>
      <c r="F16" s="488">
        <v>0</v>
      </c>
      <c r="G16" s="488">
        <v>1590</v>
      </c>
      <c r="H16" s="488">
        <v>13800</v>
      </c>
      <c r="I16" s="488">
        <v>6300</v>
      </c>
      <c r="J16" s="488">
        <f t="shared" si="3"/>
        <v>233</v>
      </c>
      <c r="K16" s="488"/>
      <c r="L16" s="488">
        <v>0</v>
      </c>
      <c r="M16" s="488">
        <v>0</v>
      </c>
      <c r="N16" s="488">
        <v>158</v>
      </c>
      <c r="O16" s="488">
        <v>75</v>
      </c>
      <c r="P16" s="485" t="s">
        <v>830</v>
      </c>
      <c r="Q16" s="486" t="s">
        <v>195</v>
      </c>
      <c r="R16" s="462">
        <f t="shared" si="4"/>
        <v>21457</v>
      </c>
      <c r="S16" s="488">
        <v>0</v>
      </c>
      <c r="T16" s="488">
        <v>0</v>
      </c>
      <c r="U16" s="488">
        <v>1590</v>
      </c>
      <c r="V16" s="488">
        <v>13642</v>
      </c>
      <c r="W16" s="488">
        <v>6225</v>
      </c>
      <c r="X16" s="489">
        <f t="shared" si="5"/>
        <v>98.92577224527432</v>
      </c>
      <c r="Y16" s="489"/>
      <c r="Z16" s="489"/>
      <c r="AA16" s="489">
        <f t="shared" si="0"/>
        <v>100</v>
      </c>
      <c r="AB16" s="489">
        <f t="shared" si="0"/>
        <v>98.85507246376811</v>
      </c>
      <c r="AC16" s="489">
        <f t="shared" si="0"/>
        <v>98.80952380952381</v>
      </c>
      <c r="AD16" s="488">
        <v>16.4</v>
      </c>
      <c r="AE16" s="253"/>
      <c r="AF16" s="253"/>
      <c r="AG16" s="253"/>
    </row>
    <row r="17" spans="1:33" ht="15.75" customHeight="1">
      <c r="A17" s="485" t="s">
        <v>831</v>
      </c>
      <c r="B17" s="486" t="s">
        <v>194</v>
      </c>
      <c r="C17" s="474">
        <f t="shared" si="1"/>
        <v>0</v>
      </c>
      <c r="D17" s="487">
        <f t="shared" si="2"/>
        <v>23782</v>
      </c>
      <c r="E17" s="488">
        <v>0</v>
      </c>
      <c r="F17" s="488">
        <v>26</v>
      </c>
      <c r="G17" s="488">
        <v>1305</v>
      </c>
      <c r="H17" s="488">
        <v>13795</v>
      </c>
      <c r="I17" s="488">
        <v>8656</v>
      </c>
      <c r="J17" s="488">
        <f t="shared" si="3"/>
        <v>208</v>
      </c>
      <c r="K17" s="488"/>
      <c r="L17" s="488">
        <v>5</v>
      </c>
      <c r="M17" s="488">
        <v>39</v>
      </c>
      <c r="N17" s="488">
        <v>81</v>
      </c>
      <c r="O17" s="488">
        <v>83</v>
      </c>
      <c r="P17" s="485" t="s">
        <v>831</v>
      </c>
      <c r="Q17" s="486" t="s">
        <v>194</v>
      </c>
      <c r="R17" s="462">
        <f t="shared" si="4"/>
        <v>23574</v>
      </c>
      <c r="S17" s="488">
        <v>0</v>
      </c>
      <c r="T17" s="488">
        <v>21</v>
      </c>
      <c r="U17" s="488">
        <v>1266</v>
      </c>
      <c r="V17" s="488">
        <v>13714</v>
      </c>
      <c r="W17" s="488">
        <v>8573</v>
      </c>
      <c r="X17" s="489">
        <f t="shared" si="5"/>
        <v>99.12538894962577</v>
      </c>
      <c r="Y17" s="489"/>
      <c r="Z17" s="489">
        <f t="shared" si="6"/>
        <v>80.76923076923077</v>
      </c>
      <c r="AA17" s="489">
        <f t="shared" si="0"/>
        <v>97.01149425287356</v>
      </c>
      <c r="AB17" s="489">
        <f t="shared" si="0"/>
        <v>99.41283073577382</v>
      </c>
      <c r="AC17" s="489">
        <f t="shared" si="0"/>
        <v>99.04112754158965</v>
      </c>
      <c r="AD17" s="488">
        <v>23.5</v>
      </c>
      <c r="AE17" s="253"/>
      <c r="AF17" s="253"/>
      <c r="AG17" s="253"/>
    </row>
    <row r="18" spans="1:33" ht="15.75" customHeight="1">
      <c r="A18" s="485" t="s">
        <v>811</v>
      </c>
      <c r="B18" s="486" t="s">
        <v>206</v>
      </c>
      <c r="C18" s="474">
        <f t="shared" si="1"/>
        <v>0</v>
      </c>
      <c r="D18" s="487">
        <f t="shared" si="2"/>
        <v>14476</v>
      </c>
      <c r="E18" s="488">
        <v>0</v>
      </c>
      <c r="F18" s="488">
        <v>60</v>
      </c>
      <c r="G18" s="488">
        <v>774</v>
      </c>
      <c r="H18" s="488">
        <v>8491</v>
      </c>
      <c r="I18" s="488">
        <v>5151</v>
      </c>
      <c r="J18" s="488">
        <f t="shared" si="3"/>
        <v>150</v>
      </c>
      <c r="K18" s="488"/>
      <c r="L18" s="488">
        <v>0</v>
      </c>
      <c r="M18" s="488">
        <v>0</v>
      </c>
      <c r="N18" s="488">
        <v>45</v>
      </c>
      <c r="O18" s="488">
        <v>105</v>
      </c>
      <c r="P18" s="485" t="s">
        <v>811</v>
      </c>
      <c r="Q18" s="486" t="s">
        <v>206</v>
      </c>
      <c r="R18" s="462">
        <f t="shared" si="4"/>
        <v>14326</v>
      </c>
      <c r="S18" s="488">
        <v>0</v>
      </c>
      <c r="T18" s="488">
        <v>60</v>
      </c>
      <c r="U18" s="488">
        <v>774</v>
      </c>
      <c r="V18" s="488">
        <v>8446</v>
      </c>
      <c r="W18" s="488">
        <v>5046</v>
      </c>
      <c r="X18" s="489">
        <f t="shared" si="5"/>
        <v>98.96380215529152</v>
      </c>
      <c r="Y18" s="489"/>
      <c r="Z18" s="489">
        <f t="shared" si="6"/>
        <v>100</v>
      </c>
      <c r="AA18" s="489">
        <f t="shared" si="0"/>
        <v>100</v>
      </c>
      <c r="AB18" s="489">
        <f t="shared" si="0"/>
        <v>99.47002708750442</v>
      </c>
      <c r="AC18" s="489">
        <f t="shared" si="0"/>
        <v>97.96156086196855</v>
      </c>
      <c r="AD18" s="488">
        <v>30.8</v>
      </c>
      <c r="AE18" s="253"/>
      <c r="AF18" s="253"/>
      <c r="AG18" s="253"/>
    </row>
    <row r="19" spans="1:33" ht="15.75" customHeight="1">
      <c r="A19" s="485" t="s">
        <v>823</v>
      </c>
      <c r="B19" s="486" t="s">
        <v>199</v>
      </c>
      <c r="C19" s="474">
        <f t="shared" si="1"/>
        <v>0</v>
      </c>
      <c r="D19" s="487">
        <f t="shared" si="2"/>
        <v>50859</v>
      </c>
      <c r="E19" s="488">
        <v>0</v>
      </c>
      <c r="F19" s="488">
        <v>208</v>
      </c>
      <c r="G19" s="488">
        <v>1001</v>
      </c>
      <c r="H19" s="488">
        <v>31599</v>
      </c>
      <c r="I19" s="488">
        <v>18051</v>
      </c>
      <c r="J19" s="488">
        <f t="shared" si="3"/>
        <v>7435</v>
      </c>
      <c r="K19" s="488"/>
      <c r="L19" s="488">
        <v>32</v>
      </c>
      <c r="M19" s="488">
        <v>79</v>
      </c>
      <c r="N19" s="488">
        <v>421</v>
      </c>
      <c r="O19" s="488">
        <v>6903</v>
      </c>
      <c r="P19" s="485" t="s">
        <v>823</v>
      </c>
      <c r="Q19" s="486" t="s">
        <v>199</v>
      </c>
      <c r="R19" s="462">
        <f t="shared" si="4"/>
        <v>43424</v>
      </c>
      <c r="S19" s="488">
        <v>0</v>
      </c>
      <c r="T19" s="488">
        <v>176</v>
      </c>
      <c r="U19" s="488">
        <v>922</v>
      </c>
      <c r="V19" s="488">
        <v>31178</v>
      </c>
      <c r="W19" s="488">
        <v>11148</v>
      </c>
      <c r="X19" s="489">
        <f t="shared" si="5"/>
        <v>85.38115181187203</v>
      </c>
      <c r="Y19" s="489"/>
      <c r="Z19" s="489">
        <f t="shared" si="6"/>
        <v>84.61538461538461</v>
      </c>
      <c r="AA19" s="489">
        <f t="shared" si="0"/>
        <v>92.10789210789211</v>
      </c>
      <c r="AB19" s="489">
        <f t="shared" si="0"/>
        <v>98.66767935694168</v>
      </c>
      <c r="AC19" s="489">
        <f t="shared" si="0"/>
        <v>61.758351337876014</v>
      </c>
      <c r="AD19" s="488">
        <v>43.3</v>
      </c>
      <c r="AE19" s="253"/>
      <c r="AF19" s="253"/>
      <c r="AG19" s="253"/>
    </row>
    <row r="20" spans="1:33" ht="15.75" customHeight="1">
      <c r="A20" s="485" t="s">
        <v>833</v>
      </c>
      <c r="B20" s="486" t="s">
        <v>193</v>
      </c>
      <c r="C20" s="474">
        <f t="shared" si="1"/>
        <v>0</v>
      </c>
      <c r="D20" s="487">
        <f t="shared" si="2"/>
        <v>8544</v>
      </c>
      <c r="E20" s="488">
        <v>0</v>
      </c>
      <c r="F20" s="488">
        <v>43</v>
      </c>
      <c r="G20" s="488">
        <v>798</v>
      </c>
      <c r="H20" s="488">
        <v>4702</v>
      </c>
      <c r="I20" s="488">
        <v>3001</v>
      </c>
      <c r="J20" s="488">
        <f t="shared" si="3"/>
        <v>221</v>
      </c>
      <c r="K20" s="488"/>
      <c r="L20" s="488">
        <v>0</v>
      </c>
      <c r="M20" s="488">
        <v>6</v>
      </c>
      <c r="N20" s="488">
        <v>103</v>
      </c>
      <c r="O20" s="488">
        <v>112</v>
      </c>
      <c r="P20" s="485" t="s">
        <v>833</v>
      </c>
      <c r="Q20" s="486" t="s">
        <v>193</v>
      </c>
      <c r="R20" s="462">
        <f t="shared" si="4"/>
        <v>8323</v>
      </c>
      <c r="S20" s="488">
        <v>0</v>
      </c>
      <c r="T20" s="488">
        <v>43</v>
      </c>
      <c r="U20" s="488">
        <v>792</v>
      </c>
      <c r="V20" s="488">
        <v>4599</v>
      </c>
      <c r="W20" s="488">
        <v>2889</v>
      </c>
      <c r="X20" s="489">
        <f t="shared" si="5"/>
        <v>97.41338951310861</v>
      </c>
      <c r="Y20" s="489"/>
      <c r="Z20" s="489">
        <f t="shared" si="6"/>
        <v>100</v>
      </c>
      <c r="AA20" s="489">
        <f t="shared" si="0"/>
        <v>99.24812030075188</v>
      </c>
      <c r="AB20" s="489">
        <f t="shared" si="0"/>
        <v>97.809442790302</v>
      </c>
      <c r="AC20" s="489">
        <f t="shared" si="0"/>
        <v>96.26791069643453</v>
      </c>
      <c r="AD20" s="488">
        <v>22.9</v>
      </c>
      <c r="AE20" s="253"/>
      <c r="AF20" s="253"/>
      <c r="AG20" s="253"/>
    </row>
    <row r="21" spans="1:33" ht="15.75" customHeight="1">
      <c r="A21" s="485" t="s">
        <v>816</v>
      </c>
      <c r="B21" s="486" t="s">
        <v>203</v>
      </c>
      <c r="C21" s="474">
        <f t="shared" si="1"/>
        <v>0</v>
      </c>
      <c r="D21" s="487">
        <f t="shared" si="2"/>
        <v>56350</v>
      </c>
      <c r="E21" s="488">
        <v>36</v>
      </c>
      <c r="F21" s="488">
        <v>307</v>
      </c>
      <c r="G21" s="488">
        <v>601</v>
      </c>
      <c r="H21" s="488">
        <v>37435</v>
      </c>
      <c r="I21" s="488">
        <v>17971</v>
      </c>
      <c r="J21" s="488">
        <f t="shared" si="3"/>
        <v>0</v>
      </c>
      <c r="K21" s="462"/>
      <c r="L21" s="462"/>
      <c r="M21" s="462"/>
      <c r="N21" s="462"/>
      <c r="O21" s="462"/>
      <c r="P21" s="485" t="s">
        <v>816</v>
      </c>
      <c r="Q21" s="486" t="s">
        <v>203</v>
      </c>
      <c r="R21" s="462">
        <f t="shared" si="4"/>
        <v>56350</v>
      </c>
      <c r="S21" s="488">
        <v>36</v>
      </c>
      <c r="T21" s="488">
        <v>307</v>
      </c>
      <c r="U21" s="488">
        <v>601</v>
      </c>
      <c r="V21" s="488">
        <v>37435</v>
      </c>
      <c r="W21" s="488">
        <v>17971</v>
      </c>
      <c r="X21" s="489">
        <f t="shared" si="5"/>
        <v>100</v>
      </c>
      <c r="Y21" s="489">
        <f>S21/(K21+S21)*100</f>
        <v>100</v>
      </c>
      <c r="Z21" s="489">
        <f t="shared" si="6"/>
        <v>100</v>
      </c>
      <c r="AA21" s="489">
        <f t="shared" si="0"/>
        <v>100</v>
      </c>
      <c r="AB21" s="489">
        <f t="shared" si="0"/>
        <v>100</v>
      </c>
      <c r="AC21" s="489">
        <f t="shared" si="0"/>
        <v>100</v>
      </c>
      <c r="AD21" s="490">
        <v>47.6</v>
      </c>
      <c r="AE21" s="253"/>
      <c r="AF21" s="253"/>
      <c r="AG21" s="253"/>
    </row>
    <row r="22" spans="1:33" ht="15.75" customHeight="1">
      <c r="A22" s="485" t="s">
        <v>814</v>
      </c>
      <c r="B22" s="486" t="s">
        <v>204</v>
      </c>
      <c r="C22" s="474">
        <f t="shared" si="1"/>
        <v>0</v>
      </c>
      <c r="D22" s="487">
        <f t="shared" si="2"/>
        <v>46985</v>
      </c>
      <c r="E22" s="488">
        <v>0</v>
      </c>
      <c r="F22" s="488">
        <v>241</v>
      </c>
      <c r="G22" s="488">
        <v>1216</v>
      </c>
      <c r="H22" s="488">
        <v>21412</v>
      </c>
      <c r="I22" s="488">
        <v>24116</v>
      </c>
      <c r="J22" s="488">
        <f t="shared" si="3"/>
        <v>138</v>
      </c>
      <c r="K22" s="488"/>
      <c r="L22" s="488">
        <v>12</v>
      </c>
      <c r="M22" s="488">
        <v>16</v>
      </c>
      <c r="N22" s="488">
        <v>49</v>
      </c>
      <c r="O22" s="488">
        <v>61</v>
      </c>
      <c r="P22" s="485" t="s">
        <v>814</v>
      </c>
      <c r="Q22" s="486" t="s">
        <v>204</v>
      </c>
      <c r="R22" s="462">
        <f t="shared" si="4"/>
        <v>46847</v>
      </c>
      <c r="S22" s="488">
        <v>0</v>
      </c>
      <c r="T22" s="488">
        <v>229</v>
      </c>
      <c r="U22" s="488">
        <v>1200</v>
      </c>
      <c r="V22" s="488">
        <v>21363</v>
      </c>
      <c r="W22" s="488">
        <v>24055</v>
      </c>
      <c r="X22" s="489">
        <f t="shared" si="5"/>
        <v>99.7062892412472</v>
      </c>
      <c r="Y22" s="489"/>
      <c r="Z22" s="489">
        <f t="shared" si="6"/>
        <v>95.0207468879668</v>
      </c>
      <c r="AA22" s="489">
        <f t="shared" si="0"/>
        <v>98.68421052631578</v>
      </c>
      <c r="AB22" s="489">
        <f t="shared" si="0"/>
        <v>99.77115636091911</v>
      </c>
      <c r="AC22" s="489">
        <f t="shared" si="0"/>
        <v>99.74705589650024</v>
      </c>
      <c r="AD22" s="488">
        <v>47.5</v>
      </c>
      <c r="AE22" s="253"/>
      <c r="AF22" s="253"/>
      <c r="AG22" s="253"/>
    </row>
    <row r="23" spans="1:33" ht="15.75" customHeight="1">
      <c r="A23" s="485" t="s">
        <v>808</v>
      </c>
      <c r="B23" s="486" t="s">
        <v>209</v>
      </c>
      <c r="C23" s="474">
        <f t="shared" si="1"/>
        <v>0</v>
      </c>
      <c r="D23" s="487">
        <f t="shared" si="2"/>
        <v>20878</v>
      </c>
      <c r="E23" s="488">
        <v>0</v>
      </c>
      <c r="F23" s="488">
        <v>61</v>
      </c>
      <c r="G23" s="488">
        <v>1861</v>
      </c>
      <c r="H23" s="488">
        <v>11846</v>
      </c>
      <c r="I23" s="488">
        <v>7110</v>
      </c>
      <c r="J23" s="488">
        <f t="shared" si="3"/>
        <v>1008</v>
      </c>
      <c r="K23" s="488"/>
      <c r="L23" s="488">
        <v>19</v>
      </c>
      <c r="M23" s="488">
        <v>132</v>
      </c>
      <c r="N23" s="488">
        <v>353</v>
      </c>
      <c r="O23" s="488">
        <v>504</v>
      </c>
      <c r="P23" s="485" t="s">
        <v>808</v>
      </c>
      <c r="Q23" s="486" t="s">
        <v>209</v>
      </c>
      <c r="R23" s="462">
        <f t="shared" si="4"/>
        <v>19870</v>
      </c>
      <c r="S23" s="488">
        <v>0</v>
      </c>
      <c r="T23" s="488">
        <v>42</v>
      </c>
      <c r="U23" s="488">
        <v>1729</v>
      </c>
      <c r="V23" s="488">
        <v>11493</v>
      </c>
      <c r="W23" s="488">
        <v>6606</v>
      </c>
      <c r="X23" s="489">
        <f t="shared" si="5"/>
        <v>95.1719513363349</v>
      </c>
      <c r="Y23" s="489"/>
      <c r="Z23" s="489">
        <f t="shared" si="6"/>
        <v>68.85245901639344</v>
      </c>
      <c r="AA23" s="489">
        <f t="shared" si="0"/>
        <v>92.90703922622247</v>
      </c>
      <c r="AB23" s="489">
        <f t="shared" si="0"/>
        <v>97.0200911700152</v>
      </c>
      <c r="AC23" s="489">
        <f t="shared" si="0"/>
        <v>92.91139240506328</v>
      </c>
      <c r="AD23" s="488">
        <v>59.2</v>
      </c>
      <c r="AE23" s="253"/>
      <c r="AF23" s="253"/>
      <c r="AG23" s="253"/>
    </row>
    <row r="24" spans="1:33" ht="15.75" customHeight="1">
      <c r="A24" s="485" t="s">
        <v>812</v>
      </c>
      <c r="B24" s="486" t="s">
        <v>205</v>
      </c>
      <c r="C24" s="474">
        <f t="shared" si="1"/>
        <v>0</v>
      </c>
      <c r="D24" s="487">
        <f t="shared" si="2"/>
        <v>18244</v>
      </c>
      <c r="E24" s="488">
        <v>0</v>
      </c>
      <c r="F24" s="488">
        <v>61</v>
      </c>
      <c r="G24" s="488">
        <v>1500</v>
      </c>
      <c r="H24" s="488">
        <v>8941</v>
      </c>
      <c r="I24" s="488">
        <v>7742</v>
      </c>
      <c r="J24" s="488">
        <f t="shared" si="3"/>
        <v>610</v>
      </c>
      <c r="K24" s="488"/>
      <c r="L24" s="488">
        <v>1</v>
      </c>
      <c r="M24" s="488">
        <v>60</v>
      </c>
      <c r="N24" s="488">
        <v>246</v>
      </c>
      <c r="O24" s="488">
        <v>303</v>
      </c>
      <c r="P24" s="485" t="s">
        <v>812</v>
      </c>
      <c r="Q24" s="486" t="s">
        <v>205</v>
      </c>
      <c r="R24" s="462">
        <f t="shared" si="4"/>
        <v>17634</v>
      </c>
      <c r="S24" s="488">
        <v>0</v>
      </c>
      <c r="T24" s="488">
        <v>60</v>
      </c>
      <c r="U24" s="488">
        <v>1440</v>
      </c>
      <c r="V24" s="488">
        <v>8695</v>
      </c>
      <c r="W24" s="488">
        <v>7439</v>
      </c>
      <c r="X24" s="489">
        <f t="shared" si="5"/>
        <v>96.65643499232624</v>
      </c>
      <c r="Y24" s="489"/>
      <c r="Z24" s="489">
        <f t="shared" si="6"/>
        <v>98.36065573770492</v>
      </c>
      <c r="AA24" s="489">
        <f t="shared" si="0"/>
        <v>96</v>
      </c>
      <c r="AB24" s="489">
        <f t="shared" si="0"/>
        <v>97.24862990716922</v>
      </c>
      <c r="AC24" s="489">
        <f t="shared" si="0"/>
        <v>96.08628261431154</v>
      </c>
      <c r="AD24" s="488">
        <v>24.4</v>
      </c>
      <c r="AE24" s="253"/>
      <c r="AF24" s="253"/>
      <c r="AG24" s="253"/>
    </row>
    <row r="25" spans="1:33" ht="15.75" customHeight="1">
      <c r="A25" s="485" t="s">
        <v>825</v>
      </c>
      <c r="B25" s="486" t="s">
        <v>198</v>
      </c>
      <c r="C25" s="474">
        <f t="shared" si="1"/>
        <v>0</v>
      </c>
      <c r="D25" s="487">
        <f t="shared" si="2"/>
        <v>25217</v>
      </c>
      <c r="E25" s="488">
        <v>0</v>
      </c>
      <c r="F25" s="488">
        <v>70</v>
      </c>
      <c r="G25" s="488">
        <v>148</v>
      </c>
      <c r="H25" s="488">
        <v>17312</v>
      </c>
      <c r="I25" s="488">
        <v>7687</v>
      </c>
      <c r="J25" s="488">
        <f t="shared" si="3"/>
        <v>559</v>
      </c>
      <c r="K25" s="488"/>
      <c r="L25" s="488">
        <v>0</v>
      </c>
      <c r="M25" s="488">
        <v>0</v>
      </c>
      <c r="N25" s="488">
        <v>315</v>
      </c>
      <c r="O25" s="488">
        <v>244</v>
      </c>
      <c r="P25" s="485" t="s">
        <v>825</v>
      </c>
      <c r="Q25" s="486" t="s">
        <v>198</v>
      </c>
      <c r="R25" s="462">
        <f t="shared" si="4"/>
        <v>24658</v>
      </c>
      <c r="S25" s="488">
        <v>0</v>
      </c>
      <c r="T25" s="488">
        <v>70</v>
      </c>
      <c r="U25" s="488">
        <v>148</v>
      </c>
      <c r="V25" s="488">
        <v>16997</v>
      </c>
      <c r="W25" s="488">
        <v>7443</v>
      </c>
      <c r="X25" s="489">
        <f t="shared" si="5"/>
        <v>97.78324146409169</v>
      </c>
      <c r="Y25" s="489"/>
      <c r="Z25" s="489">
        <f t="shared" si="6"/>
        <v>100</v>
      </c>
      <c r="AA25" s="489">
        <f t="shared" si="0"/>
        <v>100</v>
      </c>
      <c r="AB25" s="489">
        <f t="shared" si="0"/>
        <v>98.1804528650647</v>
      </c>
      <c r="AC25" s="489">
        <f t="shared" si="0"/>
        <v>96.82580980876804</v>
      </c>
      <c r="AD25" s="488">
        <v>21.5</v>
      </c>
      <c r="AE25" s="253"/>
      <c r="AF25" s="253"/>
      <c r="AG25" s="253"/>
    </row>
    <row r="26" spans="1:33" ht="15.75" customHeight="1">
      <c r="A26" s="485" t="s">
        <v>834</v>
      </c>
      <c r="B26" s="486" t="s">
        <v>192</v>
      </c>
      <c r="C26" s="474">
        <f t="shared" si="1"/>
        <v>0</v>
      </c>
      <c r="D26" s="487">
        <f t="shared" si="2"/>
        <v>2387</v>
      </c>
      <c r="E26" s="488">
        <v>0</v>
      </c>
      <c r="F26" s="488">
        <v>45</v>
      </c>
      <c r="G26" s="488">
        <v>376</v>
      </c>
      <c r="H26" s="488">
        <v>1040</v>
      </c>
      <c r="I26" s="488">
        <v>926</v>
      </c>
      <c r="J26" s="488">
        <f t="shared" si="3"/>
        <v>415</v>
      </c>
      <c r="K26" s="488"/>
      <c r="L26" s="488">
        <v>25</v>
      </c>
      <c r="M26" s="488">
        <v>59</v>
      </c>
      <c r="N26" s="488">
        <v>133</v>
      </c>
      <c r="O26" s="488">
        <v>198</v>
      </c>
      <c r="P26" s="485" t="s">
        <v>834</v>
      </c>
      <c r="Q26" s="486" t="s">
        <v>192</v>
      </c>
      <c r="R26" s="462">
        <f t="shared" si="4"/>
        <v>1972</v>
      </c>
      <c r="S26" s="488">
        <v>0</v>
      </c>
      <c r="T26" s="488">
        <v>20</v>
      </c>
      <c r="U26" s="488">
        <v>317</v>
      </c>
      <c r="V26" s="488">
        <v>907</v>
      </c>
      <c r="W26" s="488">
        <v>728</v>
      </c>
      <c r="X26" s="489">
        <f t="shared" si="5"/>
        <v>82.61416003351488</v>
      </c>
      <c r="Y26" s="489"/>
      <c r="Z26" s="489">
        <f t="shared" si="6"/>
        <v>44.44444444444444</v>
      </c>
      <c r="AA26" s="489">
        <f t="shared" si="0"/>
        <v>84.30851063829788</v>
      </c>
      <c r="AB26" s="489">
        <f t="shared" si="0"/>
        <v>87.21153846153847</v>
      </c>
      <c r="AC26" s="489">
        <f t="shared" si="0"/>
        <v>78.61771058315334</v>
      </c>
      <c r="AD26" s="488">
        <v>3.2</v>
      </c>
      <c r="AE26" s="253"/>
      <c r="AF26" s="253"/>
      <c r="AG26" s="253"/>
    </row>
    <row r="27" spans="1:33" ht="15.75" customHeight="1">
      <c r="A27" s="491" t="s">
        <v>828</v>
      </c>
      <c r="B27" s="492" t="s">
        <v>196</v>
      </c>
      <c r="C27" s="493">
        <f t="shared" si="1"/>
        <v>0</v>
      </c>
      <c r="D27" s="494">
        <f t="shared" si="2"/>
        <v>64831</v>
      </c>
      <c r="E27" s="495">
        <v>0</v>
      </c>
      <c r="F27" s="495">
        <v>0</v>
      </c>
      <c r="G27" s="495">
        <v>636</v>
      </c>
      <c r="H27" s="495">
        <v>50055</v>
      </c>
      <c r="I27" s="495">
        <v>14140</v>
      </c>
      <c r="J27" s="495">
        <f t="shared" si="3"/>
        <v>615</v>
      </c>
      <c r="K27" s="495"/>
      <c r="L27" s="495">
        <v>0</v>
      </c>
      <c r="M27" s="495">
        <v>5</v>
      </c>
      <c r="N27" s="495">
        <v>150</v>
      </c>
      <c r="O27" s="495">
        <v>460</v>
      </c>
      <c r="P27" s="491" t="s">
        <v>828</v>
      </c>
      <c r="Q27" s="492" t="s">
        <v>196</v>
      </c>
      <c r="R27" s="496">
        <f t="shared" si="4"/>
        <v>64216</v>
      </c>
      <c r="S27" s="495">
        <v>0</v>
      </c>
      <c r="T27" s="495">
        <v>0</v>
      </c>
      <c r="U27" s="495">
        <v>631</v>
      </c>
      <c r="V27" s="495">
        <v>49905</v>
      </c>
      <c r="W27" s="495">
        <v>13680</v>
      </c>
      <c r="X27" s="497">
        <f t="shared" si="5"/>
        <v>99.0513797411732</v>
      </c>
      <c r="Y27" s="497"/>
      <c r="Z27" s="497"/>
      <c r="AA27" s="497">
        <f t="shared" si="0"/>
        <v>99.21383647798741</v>
      </c>
      <c r="AB27" s="497">
        <f t="shared" si="0"/>
        <v>99.70032963739887</v>
      </c>
      <c r="AC27" s="497">
        <f t="shared" si="0"/>
        <v>96.74681753889675</v>
      </c>
      <c r="AD27" s="495">
        <v>46.6</v>
      </c>
      <c r="AE27" s="253"/>
      <c r="AF27" s="253"/>
      <c r="AG27" s="253"/>
    </row>
    <row r="28" spans="1:33" ht="21.75" customHeight="1">
      <c r="A28" s="498" t="s">
        <v>167</v>
      </c>
      <c r="B28" s="499" t="s">
        <v>73</v>
      </c>
      <c r="C28" s="500">
        <f t="shared" si="1"/>
        <v>0</v>
      </c>
      <c r="D28" s="501">
        <f>E28+F28+G28+H28+I28</f>
        <v>564130</v>
      </c>
      <c r="E28" s="501">
        <f aca="true" t="shared" si="7" ref="E28:K28">SUM(E4:E27)</f>
        <v>63</v>
      </c>
      <c r="F28" s="501">
        <f t="shared" si="7"/>
        <v>1470</v>
      </c>
      <c r="G28" s="501">
        <f t="shared" si="7"/>
        <v>18335</v>
      </c>
      <c r="H28" s="501">
        <f t="shared" si="7"/>
        <v>344039</v>
      </c>
      <c r="I28" s="501">
        <f t="shared" si="7"/>
        <v>200223</v>
      </c>
      <c r="J28" s="501">
        <f>K28+L28+M28+N28+O28</f>
        <v>15811</v>
      </c>
      <c r="K28" s="501">
        <f t="shared" si="7"/>
        <v>0</v>
      </c>
      <c r="L28" s="501">
        <f>SUM(L4:L27)</f>
        <v>109</v>
      </c>
      <c r="M28" s="501">
        <f>SUM(M4:M27)</f>
        <v>547</v>
      </c>
      <c r="N28" s="501">
        <f>SUM(N4:N27)</f>
        <v>4100</v>
      </c>
      <c r="O28" s="501">
        <f>SUM(O4:O27)</f>
        <v>11055</v>
      </c>
      <c r="P28" s="498" t="s">
        <v>167</v>
      </c>
      <c r="Q28" s="499" t="s">
        <v>73</v>
      </c>
      <c r="R28" s="501">
        <f aca="true" t="shared" si="8" ref="R28:W28">SUM(R9:R27)</f>
        <v>548319</v>
      </c>
      <c r="S28" s="501">
        <f t="shared" si="8"/>
        <v>63</v>
      </c>
      <c r="T28" s="501">
        <f t="shared" si="8"/>
        <v>1361</v>
      </c>
      <c r="U28" s="501">
        <f t="shared" si="8"/>
        <v>17788</v>
      </c>
      <c r="V28" s="501">
        <f t="shared" si="8"/>
        <v>339939</v>
      </c>
      <c r="W28" s="501">
        <f t="shared" si="8"/>
        <v>189168</v>
      </c>
      <c r="X28" s="502">
        <f>R28/(J28+R28)*100</f>
        <v>97.19727722333505</v>
      </c>
      <c r="Y28" s="502">
        <f>S28/(K28+S28)*100</f>
        <v>100</v>
      </c>
      <c r="Z28" s="502">
        <f t="shared" si="6"/>
        <v>92.58503401360544</v>
      </c>
      <c r="AA28" s="502">
        <f t="shared" si="0"/>
        <v>97.01663485137715</v>
      </c>
      <c r="AB28" s="502">
        <f t="shared" si="0"/>
        <v>98.80827464328172</v>
      </c>
      <c r="AC28" s="502">
        <f t="shared" si="0"/>
        <v>94.47865629822748</v>
      </c>
      <c r="AD28" s="501">
        <v>30.6</v>
      </c>
      <c r="AE28" s="253"/>
      <c r="AF28" s="253"/>
      <c r="AG28" s="253"/>
    </row>
    <row r="29" spans="1:33" ht="24.75" customHeight="1">
      <c r="A29" s="503" t="s">
        <v>680</v>
      </c>
      <c r="B29" s="504" t="s">
        <v>947</v>
      </c>
      <c r="C29" s="451">
        <v>70</v>
      </c>
      <c r="D29" s="451">
        <v>334465</v>
      </c>
      <c r="E29" s="451">
        <v>35</v>
      </c>
      <c r="F29" s="451">
        <v>836</v>
      </c>
      <c r="G29" s="451">
        <v>7434</v>
      </c>
      <c r="H29" s="451">
        <v>194311</v>
      </c>
      <c r="I29" s="451">
        <v>131849</v>
      </c>
      <c r="J29" s="451">
        <v>3244</v>
      </c>
      <c r="K29" s="451">
        <v>0</v>
      </c>
      <c r="L29" s="451">
        <v>21</v>
      </c>
      <c r="M29" s="451">
        <v>200</v>
      </c>
      <c r="N29" s="451">
        <v>1323</v>
      </c>
      <c r="O29" s="451">
        <v>1700</v>
      </c>
      <c r="P29" s="503" t="s">
        <v>680</v>
      </c>
      <c r="Q29" s="504" t="s">
        <v>947</v>
      </c>
      <c r="R29" s="451">
        <v>331291</v>
      </c>
      <c r="S29" s="451">
        <v>35</v>
      </c>
      <c r="T29" s="451">
        <v>815</v>
      </c>
      <c r="U29" s="451">
        <v>7234</v>
      </c>
      <c r="V29" s="451">
        <v>192996</v>
      </c>
      <c r="W29" s="451">
        <v>130211</v>
      </c>
      <c r="X29" s="505">
        <v>99</v>
      </c>
      <c r="Y29" s="451">
        <v>100</v>
      </c>
      <c r="Z29" s="451">
        <v>97.5</v>
      </c>
      <c r="AA29" s="451">
        <v>97.3</v>
      </c>
      <c r="AB29" s="451">
        <v>99.3</v>
      </c>
      <c r="AC29" s="451">
        <v>98.7</v>
      </c>
      <c r="AD29" s="451">
        <v>20.7</v>
      </c>
      <c r="AE29" s="253"/>
      <c r="AF29" s="253"/>
      <c r="AG29" s="253"/>
    </row>
    <row r="30" spans="1:33" ht="12.75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</row>
    <row r="31" spans="1:33" ht="12.75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</row>
    <row r="32" spans="1:33" ht="12.75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</row>
    <row r="33" spans="1:33" ht="12.75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B1">
      <selection activeCell="E1" sqref="E1"/>
    </sheetView>
  </sheetViews>
  <sheetFormatPr defaultColWidth="9.00390625" defaultRowHeight="12.75"/>
  <cols>
    <col min="1" max="1" width="0.37109375" style="49" hidden="1" customWidth="1"/>
    <col min="2" max="2" width="4.875" style="49" customWidth="1"/>
    <col min="3" max="3" width="6.125" style="49" customWidth="1"/>
    <col min="4" max="4" width="10.125" style="49" customWidth="1"/>
    <col min="5" max="6" width="6.00390625" style="49" customWidth="1"/>
    <col min="7" max="7" width="5.875" style="49" customWidth="1"/>
    <col min="8" max="8" width="5.375" style="49" customWidth="1"/>
    <col min="9" max="9" width="5.75390625" style="49" customWidth="1"/>
    <col min="10" max="10" width="5.875" style="49" customWidth="1"/>
    <col min="11" max="11" width="6.625" style="49" customWidth="1"/>
    <col min="12" max="12" width="5.875" style="49" customWidth="1"/>
    <col min="13" max="14" width="6.25390625" style="49" customWidth="1"/>
    <col min="15" max="15" width="5.125" style="49" customWidth="1"/>
    <col min="16" max="16" width="5.75390625" style="49" customWidth="1"/>
    <col min="17" max="17" width="4.875" style="49" customWidth="1"/>
    <col min="18" max="18" width="6.25390625" style="49" customWidth="1"/>
    <col min="19" max="19" width="5.875" style="49" customWidth="1"/>
    <col min="20" max="20" width="5.625" style="49" customWidth="1"/>
    <col min="21" max="22" width="5.75390625" style="49" customWidth="1"/>
    <col min="23" max="23" width="7.00390625" style="49" customWidth="1"/>
    <col min="24" max="24" width="6.75390625" style="49" customWidth="1"/>
    <col min="25" max="25" width="14.625" style="49" customWidth="1"/>
    <col min="26" max="26" width="9.125" style="49" customWidth="1"/>
    <col min="27" max="27" width="7.125" style="49" customWidth="1"/>
    <col min="28" max="28" width="6.125" style="49" customWidth="1"/>
    <col min="29" max="29" width="13.625" style="49" customWidth="1"/>
    <col min="30" max="30" width="24.25390625" style="49" customWidth="1"/>
    <col min="31" max="31" width="5.625" style="49" customWidth="1"/>
    <col min="32" max="32" width="5.25390625" style="49" customWidth="1"/>
    <col min="33" max="16384" width="9.125" style="49" customWidth="1"/>
  </cols>
  <sheetData>
    <row r="1" spans="2:24" ht="11.25"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2:25" ht="12.75">
      <c r="B2" s="256"/>
      <c r="C2" s="256"/>
      <c r="D2" s="256"/>
      <c r="E2" s="256"/>
      <c r="F2" s="267" t="s">
        <v>948</v>
      </c>
      <c r="G2" s="270"/>
      <c r="H2" s="270"/>
      <c r="I2" s="270"/>
      <c r="J2" s="270"/>
      <c r="K2" s="270"/>
      <c r="L2" s="270"/>
      <c r="M2" s="267" t="s">
        <v>949</v>
      </c>
      <c r="N2" s="256"/>
      <c r="O2" s="256"/>
      <c r="P2" s="256"/>
      <c r="Q2" s="256"/>
      <c r="R2" s="256"/>
      <c r="S2" s="256"/>
      <c r="T2" s="256"/>
      <c r="U2" s="256"/>
      <c r="V2" s="256"/>
      <c r="W2" s="261"/>
      <c r="X2" s="261"/>
      <c r="Y2" s="52"/>
    </row>
    <row r="3" spans="2:25" ht="11.25">
      <c r="B3" s="256"/>
      <c r="C3" s="256"/>
      <c r="D3" s="256"/>
      <c r="E3" s="256"/>
      <c r="F3" s="256"/>
      <c r="G3" s="506"/>
      <c r="H3" s="506"/>
      <c r="I3" s="506"/>
      <c r="J3" s="506"/>
      <c r="K3" s="506"/>
      <c r="L3" s="506"/>
      <c r="M3" s="256"/>
      <c r="N3" s="270"/>
      <c r="O3" s="256"/>
      <c r="P3" s="256"/>
      <c r="Q3" s="256"/>
      <c r="R3" s="256"/>
      <c r="S3" s="256"/>
      <c r="T3" s="256"/>
      <c r="U3" s="256"/>
      <c r="V3" s="256"/>
      <c r="W3" s="261"/>
      <c r="X3" s="261"/>
      <c r="Y3" s="52"/>
    </row>
    <row r="4" spans="2:24" ht="11.25" customHeight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507"/>
      <c r="P4" s="507"/>
      <c r="Q4" s="507"/>
      <c r="R4" s="256"/>
      <c r="S4" s="256"/>
      <c r="T4" s="256"/>
      <c r="U4" s="256"/>
      <c r="V4" s="256"/>
      <c r="W4" s="256"/>
      <c r="X4" s="256"/>
    </row>
    <row r="5" spans="1:42" ht="12" customHeight="1">
      <c r="A5" s="52"/>
      <c r="B5" s="311"/>
      <c r="C5" s="259"/>
      <c r="D5" s="508" t="s">
        <v>950</v>
      </c>
      <c r="E5" s="448"/>
      <c r="F5" s="869" t="s">
        <v>951</v>
      </c>
      <c r="G5" s="870"/>
      <c r="H5" s="870"/>
      <c r="I5" s="870"/>
      <c r="J5" s="870"/>
      <c r="K5" s="871"/>
      <c r="L5" s="509"/>
      <c r="M5" s="872" t="s">
        <v>952</v>
      </c>
      <c r="N5" s="872"/>
      <c r="O5" s="872"/>
      <c r="P5" s="872"/>
      <c r="Q5" s="872"/>
      <c r="R5" s="872"/>
      <c r="S5" s="869" t="s">
        <v>953</v>
      </c>
      <c r="T5" s="870"/>
      <c r="U5" s="870"/>
      <c r="V5" s="870"/>
      <c r="W5" s="870"/>
      <c r="X5" s="870"/>
      <c r="Y5" s="52"/>
      <c r="AB5" s="52"/>
      <c r="AC5" s="510"/>
      <c r="AD5" s="510"/>
      <c r="AE5" s="510"/>
      <c r="AF5" s="510"/>
      <c r="AG5" s="510"/>
      <c r="AH5" s="510"/>
      <c r="AI5" s="510"/>
      <c r="AJ5" s="510"/>
      <c r="AK5" s="511"/>
      <c r="AL5" s="511"/>
      <c r="AM5" s="511"/>
      <c r="AN5" s="511"/>
      <c r="AO5" s="511"/>
      <c r="AP5" s="511"/>
    </row>
    <row r="6" spans="1:42" ht="12.75">
      <c r="A6" s="52"/>
      <c r="B6" s="261"/>
      <c r="C6" s="281"/>
      <c r="D6" s="512" t="s">
        <v>954</v>
      </c>
      <c r="E6" s="455"/>
      <c r="F6" s="448"/>
      <c r="G6" s="869" t="s">
        <v>955</v>
      </c>
      <c r="H6" s="870"/>
      <c r="I6" s="870"/>
      <c r="J6" s="870"/>
      <c r="K6" s="871"/>
      <c r="L6" s="259"/>
      <c r="M6" s="449"/>
      <c r="N6" s="869" t="s">
        <v>955</v>
      </c>
      <c r="O6" s="873"/>
      <c r="P6" s="873"/>
      <c r="Q6" s="873"/>
      <c r="R6" s="874"/>
      <c r="S6" s="464"/>
      <c r="T6" s="869" t="s">
        <v>955</v>
      </c>
      <c r="U6" s="873"/>
      <c r="V6" s="873"/>
      <c r="W6" s="873"/>
      <c r="X6" s="873"/>
      <c r="Y6" s="192"/>
      <c r="Z6" s="513"/>
      <c r="AA6" s="513"/>
      <c r="AB6" s="513"/>
      <c r="AC6" s="510"/>
      <c r="AD6" s="510"/>
      <c r="AE6" s="510"/>
      <c r="AF6" s="510"/>
      <c r="AG6" s="510"/>
      <c r="AH6" s="510"/>
      <c r="AI6" s="510"/>
      <c r="AJ6" s="510"/>
      <c r="AK6" s="511"/>
      <c r="AL6" s="511"/>
      <c r="AM6" s="511"/>
      <c r="AN6" s="511"/>
      <c r="AO6" s="511"/>
      <c r="AP6" s="511"/>
    </row>
    <row r="7" spans="1:42" ht="11.25" customHeight="1">
      <c r="A7" s="52"/>
      <c r="B7" s="261"/>
      <c r="C7" s="281"/>
      <c r="D7" s="512" t="s">
        <v>914</v>
      </c>
      <c r="E7" s="455"/>
      <c r="F7" s="514" t="s">
        <v>604</v>
      </c>
      <c r="G7" s="311" t="s">
        <v>956</v>
      </c>
      <c r="H7" s="259" t="s">
        <v>957</v>
      </c>
      <c r="I7" s="259" t="s">
        <v>958</v>
      </c>
      <c r="J7" s="259" t="s">
        <v>959</v>
      </c>
      <c r="K7" s="259" t="s">
        <v>960</v>
      </c>
      <c r="L7" s="468"/>
      <c r="M7" s="455"/>
      <c r="N7" s="261" t="s">
        <v>956</v>
      </c>
      <c r="O7" s="281" t="s">
        <v>957</v>
      </c>
      <c r="P7" s="281" t="s">
        <v>958</v>
      </c>
      <c r="Q7" s="281" t="s">
        <v>959</v>
      </c>
      <c r="R7" s="281" t="s">
        <v>960</v>
      </c>
      <c r="S7" s="455"/>
      <c r="T7" s="281" t="s">
        <v>961</v>
      </c>
      <c r="U7" s="281" t="s">
        <v>962</v>
      </c>
      <c r="V7" s="281" t="s">
        <v>918</v>
      </c>
      <c r="W7" s="281" t="s">
        <v>963</v>
      </c>
      <c r="X7" s="281" t="s">
        <v>920</v>
      </c>
      <c r="Y7" s="52"/>
      <c r="AA7" s="52"/>
      <c r="AB7" s="52"/>
      <c r="AC7" s="866"/>
      <c r="AD7" s="866"/>
      <c r="AE7" s="866"/>
      <c r="AF7" s="866"/>
      <c r="AG7" s="866"/>
      <c r="AH7" s="866"/>
      <c r="AI7" s="866"/>
      <c r="AJ7" s="866"/>
      <c r="AK7" s="866"/>
      <c r="AL7" s="866"/>
      <c r="AM7" s="866"/>
      <c r="AN7" s="866"/>
      <c r="AO7" s="866"/>
      <c r="AP7" s="866"/>
    </row>
    <row r="8" spans="1:42" ht="12" customHeight="1">
      <c r="A8" s="52"/>
      <c r="B8" s="261"/>
      <c r="C8" s="281"/>
      <c r="D8" s="515" t="s">
        <v>964</v>
      </c>
      <c r="E8" s="516" t="s">
        <v>965</v>
      </c>
      <c r="F8" s="517" t="s">
        <v>73</v>
      </c>
      <c r="G8" s="476" t="s">
        <v>966</v>
      </c>
      <c r="H8" s="466" t="s">
        <v>967</v>
      </c>
      <c r="I8" s="466" t="s">
        <v>968</v>
      </c>
      <c r="J8" s="466" t="s">
        <v>969</v>
      </c>
      <c r="K8" s="466" t="s">
        <v>970</v>
      </c>
      <c r="L8" s="518" t="s">
        <v>965</v>
      </c>
      <c r="M8" s="455" t="s">
        <v>72</v>
      </c>
      <c r="N8" s="476" t="s">
        <v>966</v>
      </c>
      <c r="O8" s="466" t="s">
        <v>967</v>
      </c>
      <c r="P8" s="466" t="s">
        <v>968</v>
      </c>
      <c r="Q8" s="466" t="s">
        <v>969</v>
      </c>
      <c r="R8" s="466" t="s">
        <v>970</v>
      </c>
      <c r="S8" s="455" t="s">
        <v>72</v>
      </c>
      <c r="T8" s="466" t="s">
        <v>966</v>
      </c>
      <c r="U8" s="466" t="s">
        <v>967</v>
      </c>
      <c r="V8" s="466" t="s">
        <v>968</v>
      </c>
      <c r="W8" s="466" t="s">
        <v>969</v>
      </c>
      <c r="X8" s="466" t="s">
        <v>970</v>
      </c>
      <c r="Y8" s="52"/>
      <c r="Z8" s="49" t="s">
        <v>449</v>
      </c>
      <c r="AA8" s="52"/>
      <c r="AB8" s="52"/>
      <c r="AC8" s="868"/>
      <c r="AD8" s="866"/>
      <c r="AE8" s="866"/>
      <c r="AF8" s="867"/>
      <c r="AG8" s="867"/>
      <c r="AH8" s="867"/>
      <c r="AI8" s="867"/>
      <c r="AJ8" s="867"/>
      <c r="AK8" s="866"/>
      <c r="AL8" s="867"/>
      <c r="AM8" s="867"/>
      <c r="AN8" s="867"/>
      <c r="AO8" s="867"/>
      <c r="AP8" s="867"/>
    </row>
    <row r="9" spans="1:42" ht="11.25">
      <c r="A9" s="52"/>
      <c r="B9" s="261"/>
      <c r="C9" s="281"/>
      <c r="D9" s="515" t="s">
        <v>971</v>
      </c>
      <c r="E9" s="514"/>
      <c r="F9" s="514"/>
      <c r="G9" s="261"/>
      <c r="H9" s="281"/>
      <c r="I9" s="281"/>
      <c r="J9" s="281"/>
      <c r="K9" s="281"/>
      <c r="L9" s="281"/>
      <c r="M9" s="519" t="s">
        <v>73</v>
      </c>
      <c r="N9" s="261"/>
      <c r="O9" s="281"/>
      <c r="P9" s="281"/>
      <c r="Q9" s="281"/>
      <c r="R9" s="281"/>
      <c r="S9" s="519" t="s">
        <v>73</v>
      </c>
      <c r="T9" s="281"/>
      <c r="U9" s="281"/>
      <c r="V9" s="281"/>
      <c r="W9" s="281"/>
      <c r="X9" s="281"/>
      <c r="Y9" s="52"/>
      <c r="AA9" s="52"/>
      <c r="AB9" s="52"/>
      <c r="AC9" s="868"/>
      <c r="AD9" s="866"/>
      <c r="AE9" s="866"/>
      <c r="AF9" s="866"/>
      <c r="AG9" s="866"/>
      <c r="AH9" s="866"/>
      <c r="AI9" s="866"/>
      <c r="AJ9" s="866"/>
      <c r="AK9" s="866"/>
      <c r="AL9" s="866"/>
      <c r="AM9" s="866"/>
      <c r="AN9" s="866"/>
      <c r="AO9" s="866"/>
      <c r="AP9" s="866"/>
    </row>
    <row r="10" spans="1:42" ht="12.75">
      <c r="A10" s="52"/>
      <c r="B10" s="460" t="s">
        <v>540</v>
      </c>
      <c r="C10" s="461" t="s">
        <v>39</v>
      </c>
      <c r="D10" s="515" t="s">
        <v>972</v>
      </c>
      <c r="E10" s="455"/>
      <c r="F10" s="514"/>
      <c r="G10" s="261"/>
      <c r="H10" s="281"/>
      <c r="I10" s="281"/>
      <c r="J10" s="281"/>
      <c r="K10" s="281"/>
      <c r="L10" s="468"/>
      <c r="M10" s="514"/>
      <c r="N10" s="261"/>
      <c r="O10" s="281"/>
      <c r="P10" s="281"/>
      <c r="Q10" s="281"/>
      <c r="R10" s="281"/>
      <c r="S10" s="514"/>
      <c r="T10" s="281"/>
      <c r="U10" s="281"/>
      <c r="V10" s="281"/>
      <c r="W10" s="281"/>
      <c r="X10" s="281"/>
      <c r="Y10" s="52"/>
      <c r="AA10" s="189"/>
      <c r="AB10" s="189"/>
      <c r="AC10" s="868"/>
      <c r="AD10" s="866"/>
      <c r="AE10" s="866"/>
      <c r="AF10" s="866"/>
      <c r="AG10" s="866"/>
      <c r="AH10" s="866"/>
      <c r="AI10" s="866"/>
      <c r="AJ10" s="866"/>
      <c r="AK10" s="866"/>
      <c r="AL10" s="866"/>
      <c r="AM10" s="866"/>
      <c r="AN10" s="866"/>
      <c r="AO10" s="866"/>
      <c r="AP10" s="866"/>
    </row>
    <row r="11" spans="1:42" ht="12.75">
      <c r="A11" s="52"/>
      <c r="B11" s="261"/>
      <c r="C11" s="281"/>
      <c r="D11" s="515" t="s">
        <v>973</v>
      </c>
      <c r="E11" s="455"/>
      <c r="F11" s="514"/>
      <c r="G11" s="261"/>
      <c r="H11" s="281"/>
      <c r="I11" s="281"/>
      <c r="J11" s="281"/>
      <c r="K11" s="281"/>
      <c r="L11" s="468"/>
      <c r="M11" s="514"/>
      <c r="N11" s="261"/>
      <c r="O11" s="281"/>
      <c r="P11" s="281"/>
      <c r="Q11" s="281"/>
      <c r="R11" s="281"/>
      <c r="S11" s="514"/>
      <c r="T11" s="281"/>
      <c r="U11" s="281"/>
      <c r="V11" s="281"/>
      <c r="W11" s="281"/>
      <c r="X11" s="281"/>
      <c r="Y11" s="52"/>
      <c r="AA11" s="52"/>
      <c r="AB11" s="52"/>
      <c r="AC11" s="520"/>
      <c r="AD11" s="520"/>
      <c r="AE11" s="520"/>
      <c r="AF11" s="520"/>
      <c r="AG11" s="520"/>
      <c r="AH11" s="520"/>
      <c r="AI11" s="520"/>
      <c r="AJ11" s="520"/>
      <c r="AK11" s="520"/>
      <c r="AL11" s="520"/>
      <c r="AM11" s="520"/>
      <c r="AN11" s="520"/>
      <c r="AO11" s="520"/>
      <c r="AP11" s="520"/>
    </row>
    <row r="12" spans="1:42" ht="15">
      <c r="A12" s="52"/>
      <c r="B12" s="454"/>
      <c r="C12" s="281"/>
      <c r="D12" s="515" t="s">
        <v>974</v>
      </c>
      <c r="E12" s="521"/>
      <c r="F12" s="514" t="s">
        <v>449</v>
      </c>
      <c r="G12" s="261" t="s">
        <v>449</v>
      </c>
      <c r="H12" s="281" t="s">
        <v>449</v>
      </c>
      <c r="I12" s="281" t="s">
        <v>449</v>
      </c>
      <c r="J12" s="281" t="s">
        <v>449</v>
      </c>
      <c r="K12" s="281" t="s">
        <v>449</v>
      </c>
      <c r="L12" s="522"/>
      <c r="M12" s="514" t="s">
        <v>449</v>
      </c>
      <c r="N12" s="261" t="s">
        <v>449</v>
      </c>
      <c r="O12" s="281" t="s">
        <v>449</v>
      </c>
      <c r="P12" s="281" t="s">
        <v>449</v>
      </c>
      <c r="Q12" s="281" t="s">
        <v>449</v>
      </c>
      <c r="R12" s="281" t="s">
        <v>449</v>
      </c>
      <c r="S12" s="514" t="s">
        <v>449</v>
      </c>
      <c r="T12" s="281" t="s">
        <v>449</v>
      </c>
      <c r="U12" s="281" t="s">
        <v>449</v>
      </c>
      <c r="V12" s="281" t="s">
        <v>449</v>
      </c>
      <c r="W12" s="281" t="s">
        <v>449</v>
      </c>
      <c r="X12" s="281" t="s">
        <v>449</v>
      </c>
      <c r="Y12" s="52"/>
      <c r="AA12" s="52"/>
      <c r="AB12" s="52"/>
      <c r="AC12" s="523"/>
      <c r="AD12" s="52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</row>
    <row r="13" spans="2:42" ht="15" customHeight="1">
      <c r="B13" s="477" t="s">
        <v>809</v>
      </c>
      <c r="C13" s="478" t="s">
        <v>208</v>
      </c>
      <c r="D13" s="525">
        <f>F13/Z13*100</f>
        <v>0.08531116701301542</v>
      </c>
      <c r="E13" s="482">
        <v>16</v>
      </c>
      <c r="F13" s="482">
        <f>G13+H13+I13+J13+K13</f>
        <v>273</v>
      </c>
      <c r="G13" s="482"/>
      <c r="H13" s="481">
        <v>0</v>
      </c>
      <c r="I13" s="481">
        <v>0</v>
      </c>
      <c r="J13" s="481">
        <v>104</v>
      </c>
      <c r="K13" s="481">
        <v>169</v>
      </c>
      <c r="L13" s="482">
        <v>9</v>
      </c>
      <c r="M13" s="482"/>
      <c r="N13" s="482"/>
      <c r="O13" s="481"/>
      <c r="P13" s="481"/>
      <c r="Q13" s="481"/>
      <c r="R13" s="481"/>
      <c r="S13" s="481">
        <f>T13+V13+W13+X13</f>
        <v>101</v>
      </c>
      <c r="T13" s="482"/>
      <c r="U13" s="481">
        <v>0</v>
      </c>
      <c r="V13" s="481">
        <v>0</v>
      </c>
      <c r="W13" s="481">
        <v>37</v>
      </c>
      <c r="X13" s="481">
        <v>64</v>
      </c>
      <c r="Y13" s="526"/>
      <c r="Z13" s="527">
        <v>320005</v>
      </c>
      <c r="AA13" s="52"/>
      <c r="AB13" s="52"/>
      <c r="AC13" s="52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</row>
    <row r="14" spans="2:42" ht="15" customHeight="1">
      <c r="B14" s="485" t="s">
        <v>821</v>
      </c>
      <c r="C14" s="486" t="s">
        <v>200</v>
      </c>
      <c r="D14" s="528">
        <f aca="true" t="shared" si="0" ref="D14:D31">F14/Z14*100</f>
        <v>0.3414288475165883</v>
      </c>
      <c r="E14" s="462">
        <v>777</v>
      </c>
      <c r="F14" s="462">
        <f aca="true" t="shared" si="1" ref="F14:F31">G14+H14+I14+J14+K14</f>
        <v>318</v>
      </c>
      <c r="G14" s="462"/>
      <c r="H14" s="488">
        <v>35</v>
      </c>
      <c r="I14" s="488">
        <v>28</v>
      </c>
      <c r="J14" s="488">
        <v>113</v>
      </c>
      <c r="K14" s="488">
        <v>142</v>
      </c>
      <c r="L14" s="462">
        <v>20</v>
      </c>
      <c r="M14" s="462">
        <f aca="true" t="shared" si="2" ref="M14:M30">N14+O14+P14+Q14+R14</f>
        <v>46</v>
      </c>
      <c r="N14" s="462"/>
      <c r="O14" s="488">
        <v>5</v>
      </c>
      <c r="P14" s="488">
        <v>4</v>
      </c>
      <c r="Q14" s="488">
        <v>18</v>
      </c>
      <c r="R14" s="488">
        <v>19</v>
      </c>
      <c r="S14" s="488"/>
      <c r="T14" s="462"/>
      <c r="U14" s="488"/>
      <c r="V14" s="488"/>
      <c r="W14" s="488"/>
      <c r="X14" s="488"/>
      <c r="Y14" s="526"/>
      <c r="Z14" s="527">
        <v>93138</v>
      </c>
      <c r="AA14" s="52"/>
      <c r="AB14" s="52"/>
      <c r="AC14" s="52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</row>
    <row r="15" spans="2:42" ht="15" customHeight="1">
      <c r="B15" s="485" t="s">
        <v>810</v>
      </c>
      <c r="C15" s="486" t="s">
        <v>207</v>
      </c>
      <c r="D15" s="528">
        <f t="shared" si="0"/>
        <v>0.3083257048908563</v>
      </c>
      <c r="E15" s="462">
        <v>555</v>
      </c>
      <c r="F15" s="462">
        <f t="shared" si="1"/>
        <v>677</v>
      </c>
      <c r="G15" s="462"/>
      <c r="H15" s="488">
        <v>82</v>
      </c>
      <c r="I15" s="488">
        <v>124</v>
      </c>
      <c r="J15" s="488">
        <v>132</v>
      </c>
      <c r="K15" s="488">
        <v>339</v>
      </c>
      <c r="L15" s="462">
        <v>32</v>
      </c>
      <c r="M15" s="462">
        <f t="shared" si="2"/>
        <v>28</v>
      </c>
      <c r="N15" s="462"/>
      <c r="O15" s="488">
        <v>12</v>
      </c>
      <c r="P15" s="488">
        <v>9</v>
      </c>
      <c r="Q15" s="488">
        <v>7</v>
      </c>
      <c r="R15" s="488">
        <v>0</v>
      </c>
      <c r="S15" s="488">
        <f aca="true" t="shared" si="3" ref="S15:S30">T15+V15+W15+X15</f>
        <v>95</v>
      </c>
      <c r="T15" s="462"/>
      <c r="U15" s="488">
        <v>13</v>
      </c>
      <c r="V15" s="488">
        <v>27</v>
      </c>
      <c r="W15" s="488">
        <v>30</v>
      </c>
      <c r="X15" s="488">
        <v>38</v>
      </c>
      <c r="Y15" s="526"/>
      <c r="Z15" s="527">
        <v>219573</v>
      </c>
      <c r="AA15" s="52"/>
      <c r="AB15" s="52"/>
      <c r="AC15" s="52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</row>
    <row r="16" spans="2:42" ht="15" customHeight="1">
      <c r="B16" s="485" t="s">
        <v>827</v>
      </c>
      <c r="C16" s="486" t="s">
        <v>197</v>
      </c>
      <c r="D16" s="528">
        <f t="shared" si="0"/>
        <v>0.5434092672261795</v>
      </c>
      <c r="E16" s="462">
        <v>1031</v>
      </c>
      <c r="F16" s="462">
        <f t="shared" si="1"/>
        <v>1541</v>
      </c>
      <c r="G16" s="462"/>
      <c r="H16" s="488">
        <v>11</v>
      </c>
      <c r="I16" s="488">
        <v>51</v>
      </c>
      <c r="J16" s="488">
        <v>652</v>
      </c>
      <c r="K16" s="488">
        <v>827</v>
      </c>
      <c r="L16" s="462">
        <v>287</v>
      </c>
      <c r="M16" s="462">
        <f t="shared" si="2"/>
        <v>473</v>
      </c>
      <c r="N16" s="462"/>
      <c r="O16" s="488">
        <v>0</v>
      </c>
      <c r="P16" s="488">
        <v>4</v>
      </c>
      <c r="Q16" s="488">
        <v>211</v>
      </c>
      <c r="R16" s="488">
        <v>258</v>
      </c>
      <c r="S16" s="488">
        <f t="shared" si="3"/>
        <v>277</v>
      </c>
      <c r="T16" s="462"/>
      <c r="U16" s="488">
        <v>3</v>
      </c>
      <c r="V16" s="488">
        <v>10</v>
      </c>
      <c r="W16" s="488">
        <v>110</v>
      </c>
      <c r="X16" s="488">
        <v>157</v>
      </c>
      <c r="Y16" s="526"/>
      <c r="Z16" s="529">
        <v>283580</v>
      </c>
      <c r="AA16" s="52"/>
      <c r="AB16" s="52"/>
      <c r="AC16" s="52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</row>
    <row r="17" spans="2:42" ht="15" customHeight="1">
      <c r="B17" s="485" t="s">
        <v>836</v>
      </c>
      <c r="C17" s="486" t="s">
        <v>468</v>
      </c>
      <c r="D17" s="528">
        <f t="shared" si="0"/>
        <v>0.4387038062491683</v>
      </c>
      <c r="E17" s="462">
        <v>892</v>
      </c>
      <c r="F17" s="462">
        <f t="shared" si="1"/>
        <v>1022</v>
      </c>
      <c r="G17" s="462"/>
      <c r="H17" s="488">
        <v>185</v>
      </c>
      <c r="I17" s="488">
        <v>210</v>
      </c>
      <c r="J17" s="488">
        <v>446</v>
      </c>
      <c r="K17" s="488">
        <v>181</v>
      </c>
      <c r="L17" s="462">
        <v>4</v>
      </c>
      <c r="M17" s="462">
        <f t="shared" si="2"/>
        <v>90</v>
      </c>
      <c r="N17" s="462"/>
      <c r="O17" s="488">
        <v>9</v>
      </c>
      <c r="P17" s="488">
        <v>25</v>
      </c>
      <c r="Q17" s="488">
        <v>34</v>
      </c>
      <c r="R17" s="488">
        <v>22</v>
      </c>
      <c r="S17" s="488">
        <f t="shared" si="3"/>
        <v>170</v>
      </c>
      <c r="T17" s="462"/>
      <c r="U17" s="488">
        <v>20</v>
      </c>
      <c r="V17" s="488">
        <v>27</v>
      </c>
      <c r="W17" s="488">
        <v>100</v>
      </c>
      <c r="X17" s="488">
        <v>43</v>
      </c>
      <c r="Y17" s="526"/>
      <c r="Z17" s="49">
        <v>232959</v>
      </c>
      <c r="AA17" s="52"/>
      <c r="AB17" s="52"/>
      <c r="AC17" s="52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</row>
    <row r="18" spans="2:42" ht="15" customHeight="1">
      <c r="B18" s="485" t="s">
        <v>818</v>
      </c>
      <c r="C18" s="486" t="s">
        <v>202</v>
      </c>
      <c r="D18" s="528">
        <f t="shared" si="0"/>
        <v>0</v>
      </c>
      <c r="E18" s="462">
        <v>1421</v>
      </c>
      <c r="F18" s="462">
        <f t="shared" si="1"/>
        <v>0</v>
      </c>
      <c r="G18" s="462"/>
      <c r="H18" s="462"/>
      <c r="I18" s="462"/>
      <c r="J18" s="462"/>
      <c r="K18" s="462"/>
      <c r="L18" s="462">
        <v>1</v>
      </c>
      <c r="M18" s="462"/>
      <c r="N18" s="462"/>
      <c r="O18" s="488"/>
      <c r="P18" s="488"/>
      <c r="Q18" s="488"/>
      <c r="R18" s="488"/>
      <c r="S18" s="488"/>
      <c r="T18" s="462"/>
      <c r="U18" s="462"/>
      <c r="V18" s="462"/>
      <c r="W18" s="462"/>
      <c r="X18" s="462"/>
      <c r="Y18" s="526"/>
      <c r="Z18" s="529">
        <v>234305</v>
      </c>
      <c r="AA18" s="52"/>
      <c r="AB18" s="52"/>
      <c r="AC18" s="52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</row>
    <row r="19" spans="2:42" ht="15" customHeight="1">
      <c r="B19" s="485" t="s">
        <v>820</v>
      </c>
      <c r="C19" s="486" t="s">
        <v>201</v>
      </c>
      <c r="D19" s="528">
        <f t="shared" si="0"/>
        <v>0.22083809081026384</v>
      </c>
      <c r="E19" s="462">
        <v>987</v>
      </c>
      <c r="F19" s="462">
        <f t="shared" si="1"/>
        <v>646</v>
      </c>
      <c r="G19" s="462"/>
      <c r="H19" s="488">
        <v>39</v>
      </c>
      <c r="I19" s="488">
        <v>40</v>
      </c>
      <c r="J19" s="488">
        <v>244</v>
      </c>
      <c r="K19" s="488">
        <v>323</v>
      </c>
      <c r="L19" s="462"/>
      <c r="M19" s="462"/>
      <c r="N19" s="462"/>
      <c r="O19" s="488"/>
      <c r="P19" s="488"/>
      <c r="Q19" s="488"/>
      <c r="R19" s="488"/>
      <c r="S19" s="488">
        <f>U19+V19+W19+X19</f>
        <v>146</v>
      </c>
      <c r="T19" s="462"/>
      <c r="U19" s="488">
        <v>9</v>
      </c>
      <c r="V19" s="488">
        <v>5</v>
      </c>
      <c r="W19" s="488">
        <v>54</v>
      </c>
      <c r="X19" s="488">
        <v>78</v>
      </c>
      <c r="Y19" s="526"/>
      <c r="Z19" s="529">
        <v>292522</v>
      </c>
      <c r="AA19" s="52"/>
      <c r="AB19" s="52"/>
      <c r="AC19" s="52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</row>
    <row r="20" spans="2:42" ht="15" customHeight="1">
      <c r="B20" s="485" t="s">
        <v>830</v>
      </c>
      <c r="C20" s="486" t="s">
        <v>195</v>
      </c>
      <c r="D20" s="528">
        <f t="shared" si="0"/>
        <v>0.5066440280924126</v>
      </c>
      <c r="E20" s="462">
        <v>948</v>
      </c>
      <c r="F20" s="462">
        <f t="shared" si="1"/>
        <v>1116</v>
      </c>
      <c r="G20" s="462"/>
      <c r="H20" s="488">
        <v>117</v>
      </c>
      <c r="I20" s="488">
        <v>162</v>
      </c>
      <c r="J20" s="488">
        <v>503</v>
      </c>
      <c r="K20" s="488">
        <v>334</v>
      </c>
      <c r="L20" s="462"/>
      <c r="M20" s="462">
        <f t="shared" si="2"/>
        <v>28</v>
      </c>
      <c r="N20" s="462"/>
      <c r="O20" s="488">
        <v>3</v>
      </c>
      <c r="P20" s="488">
        <v>6</v>
      </c>
      <c r="Q20" s="488">
        <v>15</v>
      </c>
      <c r="R20" s="488">
        <v>4</v>
      </c>
      <c r="S20" s="488">
        <f t="shared" si="3"/>
        <v>253</v>
      </c>
      <c r="T20" s="462"/>
      <c r="U20" s="488">
        <v>41</v>
      </c>
      <c r="V20" s="488">
        <v>62</v>
      </c>
      <c r="W20" s="488">
        <v>113</v>
      </c>
      <c r="X20" s="488">
        <v>78</v>
      </c>
      <c r="Y20" s="526"/>
      <c r="Z20" s="529">
        <v>220273</v>
      </c>
      <c r="AA20" s="52"/>
      <c r="AB20" s="52"/>
      <c r="AC20" s="52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</row>
    <row r="21" spans="2:42" ht="15" customHeight="1">
      <c r="B21" s="485" t="s">
        <v>831</v>
      </c>
      <c r="C21" s="486" t="s">
        <v>194</v>
      </c>
      <c r="D21" s="528">
        <f t="shared" si="0"/>
        <v>0.4744049411099251</v>
      </c>
      <c r="E21" s="462">
        <v>606</v>
      </c>
      <c r="F21" s="462">
        <f t="shared" si="1"/>
        <v>520</v>
      </c>
      <c r="G21" s="462"/>
      <c r="H21" s="488">
        <v>59</v>
      </c>
      <c r="I21" s="488">
        <v>91</v>
      </c>
      <c r="J21" s="488">
        <v>227</v>
      </c>
      <c r="K21" s="488">
        <v>143</v>
      </c>
      <c r="L21" s="462"/>
      <c r="M21" s="462"/>
      <c r="N21" s="462"/>
      <c r="O21" s="488"/>
      <c r="P21" s="488"/>
      <c r="Q21" s="488"/>
      <c r="R21" s="488"/>
      <c r="S21" s="488">
        <f t="shared" si="3"/>
        <v>105</v>
      </c>
      <c r="T21" s="462"/>
      <c r="U21" s="488">
        <v>19</v>
      </c>
      <c r="V21" s="488">
        <v>18</v>
      </c>
      <c r="W21" s="488">
        <v>45</v>
      </c>
      <c r="X21" s="488">
        <v>42</v>
      </c>
      <c r="Y21" s="526"/>
      <c r="Z21" s="529">
        <v>109611</v>
      </c>
      <c r="AA21" s="52"/>
      <c r="AB21" s="52"/>
      <c r="AC21" s="523"/>
      <c r="AE21" s="530"/>
      <c r="AF21" s="530"/>
      <c r="AG21" s="530"/>
      <c r="AH21" s="530"/>
      <c r="AI21" s="530"/>
      <c r="AJ21" s="530"/>
      <c r="AK21" s="530"/>
      <c r="AL21" s="530"/>
      <c r="AM21" s="530"/>
      <c r="AN21" s="530"/>
      <c r="AO21" s="530"/>
      <c r="AP21" s="530"/>
    </row>
    <row r="22" spans="2:42" ht="15" customHeight="1">
      <c r="B22" s="485" t="s">
        <v>811</v>
      </c>
      <c r="C22" s="486" t="s">
        <v>206</v>
      </c>
      <c r="D22" s="528">
        <f t="shared" si="0"/>
        <v>0.03508566750482428</v>
      </c>
      <c r="E22" s="462">
        <v>2</v>
      </c>
      <c r="F22" s="462">
        <f t="shared" si="1"/>
        <v>102</v>
      </c>
      <c r="G22" s="462"/>
      <c r="H22" s="488">
        <v>0</v>
      </c>
      <c r="I22" s="488">
        <v>0</v>
      </c>
      <c r="J22" s="488">
        <v>41</v>
      </c>
      <c r="K22" s="488">
        <v>61</v>
      </c>
      <c r="L22" s="462">
        <v>2</v>
      </c>
      <c r="M22" s="462"/>
      <c r="N22" s="462"/>
      <c r="O22" s="488"/>
      <c r="P22" s="488"/>
      <c r="Q22" s="488"/>
      <c r="R22" s="488"/>
      <c r="S22" s="488">
        <f t="shared" si="3"/>
        <v>22</v>
      </c>
      <c r="T22" s="462"/>
      <c r="U22" s="488">
        <v>0</v>
      </c>
      <c r="V22" s="488">
        <v>0</v>
      </c>
      <c r="W22" s="488">
        <v>11</v>
      </c>
      <c r="X22" s="488">
        <v>11</v>
      </c>
      <c r="Y22" s="526"/>
      <c r="Z22" s="49">
        <v>290717</v>
      </c>
      <c r="AA22" s="52"/>
      <c r="AB22" s="52"/>
      <c r="AC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</row>
    <row r="23" spans="2:42" ht="15" customHeight="1">
      <c r="B23" s="485" t="s">
        <v>823</v>
      </c>
      <c r="C23" s="486" t="s">
        <v>199</v>
      </c>
      <c r="D23" s="528">
        <f t="shared" si="0"/>
        <v>0.9131548545883772</v>
      </c>
      <c r="E23" s="462">
        <v>216</v>
      </c>
      <c r="F23" s="462">
        <f t="shared" si="1"/>
        <v>909</v>
      </c>
      <c r="G23" s="462"/>
      <c r="H23" s="488">
        <v>55</v>
      </c>
      <c r="I23" s="488">
        <v>128</v>
      </c>
      <c r="J23" s="488">
        <v>305</v>
      </c>
      <c r="K23" s="488">
        <v>421</v>
      </c>
      <c r="L23" s="462">
        <v>137</v>
      </c>
      <c r="M23" s="462">
        <f t="shared" si="2"/>
        <v>8</v>
      </c>
      <c r="N23" s="462"/>
      <c r="O23" s="488">
        <v>2</v>
      </c>
      <c r="P23" s="488">
        <v>0</v>
      </c>
      <c r="Q23" s="488">
        <v>6</v>
      </c>
      <c r="R23" s="488">
        <v>0</v>
      </c>
      <c r="S23" s="488">
        <f t="shared" si="3"/>
        <v>603</v>
      </c>
      <c r="T23" s="462"/>
      <c r="U23" s="488">
        <v>27</v>
      </c>
      <c r="V23" s="488">
        <v>73</v>
      </c>
      <c r="W23" s="488">
        <v>212</v>
      </c>
      <c r="X23" s="488">
        <v>318</v>
      </c>
      <c r="Y23" s="526"/>
      <c r="Z23" s="529">
        <v>99545</v>
      </c>
      <c r="AA23" s="52"/>
      <c r="AB23" s="52"/>
      <c r="AC23" s="510"/>
      <c r="AE23" s="510"/>
      <c r="AF23" s="510"/>
      <c r="AG23" s="510"/>
      <c r="AH23" s="510"/>
      <c r="AI23" s="510"/>
      <c r="AJ23" s="510"/>
      <c r="AK23" s="511"/>
      <c r="AL23" s="511"/>
      <c r="AM23" s="511"/>
      <c r="AN23" s="511"/>
      <c r="AO23" s="511"/>
      <c r="AP23" s="511"/>
    </row>
    <row r="24" spans="2:42" ht="15" customHeight="1">
      <c r="B24" s="485" t="s">
        <v>833</v>
      </c>
      <c r="C24" s="486" t="s">
        <v>193</v>
      </c>
      <c r="D24" s="528">
        <f t="shared" si="0"/>
        <v>0.09980680254649928</v>
      </c>
      <c r="E24" s="462">
        <v>1028</v>
      </c>
      <c r="F24" s="462">
        <f t="shared" si="1"/>
        <v>280</v>
      </c>
      <c r="G24" s="462"/>
      <c r="H24" s="488">
        <v>13</v>
      </c>
      <c r="I24" s="488">
        <v>77</v>
      </c>
      <c r="J24" s="488">
        <v>90</v>
      </c>
      <c r="K24" s="488">
        <v>100</v>
      </c>
      <c r="L24" s="462">
        <v>124</v>
      </c>
      <c r="M24" s="462">
        <f t="shared" si="2"/>
        <v>44</v>
      </c>
      <c r="N24" s="462"/>
      <c r="O24" s="488">
        <v>0</v>
      </c>
      <c r="P24" s="488">
        <v>5</v>
      </c>
      <c r="Q24" s="488">
        <v>25</v>
      </c>
      <c r="R24" s="488">
        <v>14</v>
      </c>
      <c r="S24" s="488">
        <f t="shared" si="3"/>
        <v>51</v>
      </c>
      <c r="T24" s="462"/>
      <c r="U24" s="488">
        <v>5</v>
      </c>
      <c r="V24" s="488">
        <v>8</v>
      </c>
      <c r="W24" s="488">
        <v>22</v>
      </c>
      <c r="X24" s="488">
        <v>21</v>
      </c>
      <c r="Y24" s="526"/>
      <c r="Z24" s="529">
        <v>280542</v>
      </c>
      <c r="AA24" s="52"/>
      <c r="AB24" s="52"/>
      <c r="AC24" s="510"/>
      <c r="AE24" s="510"/>
      <c r="AF24" s="510"/>
      <c r="AG24" s="510"/>
      <c r="AH24" s="510"/>
      <c r="AI24" s="510"/>
      <c r="AJ24" s="510"/>
      <c r="AK24" s="511"/>
      <c r="AL24" s="511"/>
      <c r="AM24" s="511"/>
      <c r="AN24" s="511"/>
      <c r="AO24" s="511"/>
      <c r="AP24" s="511"/>
    </row>
    <row r="25" spans="2:42" ht="15" customHeight="1">
      <c r="B25" s="485" t="s">
        <v>816</v>
      </c>
      <c r="C25" s="486" t="s">
        <v>203</v>
      </c>
      <c r="D25" s="528">
        <f t="shared" si="0"/>
        <v>0.02901832241399746</v>
      </c>
      <c r="E25" s="462">
        <v>433</v>
      </c>
      <c r="F25" s="462">
        <f t="shared" si="1"/>
        <v>71</v>
      </c>
      <c r="G25" s="462"/>
      <c r="H25" s="488">
        <v>3</v>
      </c>
      <c r="I25" s="488">
        <v>1</v>
      </c>
      <c r="J25" s="488">
        <v>37</v>
      </c>
      <c r="K25" s="488">
        <v>30</v>
      </c>
      <c r="L25" s="462"/>
      <c r="M25" s="462"/>
      <c r="N25" s="462"/>
      <c r="O25" s="462"/>
      <c r="P25" s="462"/>
      <c r="Q25" s="462"/>
      <c r="R25" s="462"/>
      <c r="S25" s="488"/>
      <c r="T25" s="462"/>
      <c r="U25" s="462"/>
      <c r="V25" s="462"/>
      <c r="W25" s="462"/>
      <c r="X25" s="462"/>
      <c r="Y25" s="526"/>
      <c r="Z25" s="529">
        <v>244673</v>
      </c>
      <c r="AA25" s="52"/>
      <c r="AB25" s="52"/>
      <c r="AC25" s="866"/>
      <c r="AE25" s="866"/>
      <c r="AF25" s="866"/>
      <c r="AG25" s="866"/>
      <c r="AH25" s="866"/>
      <c r="AI25" s="866"/>
      <c r="AJ25" s="866"/>
      <c r="AK25" s="866"/>
      <c r="AL25" s="866"/>
      <c r="AM25" s="866"/>
      <c r="AN25" s="866"/>
      <c r="AO25" s="866"/>
      <c r="AP25" s="866"/>
    </row>
    <row r="26" spans="2:42" ht="15" customHeight="1">
      <c r="B26" s="485" t="s">
        <v>814</v>
      </c>
      <c r="C26" s="486" t="s">
        <v>204</v>
      </c>
      <c r="D26" s="528">
        <f t="shared" si="0"/>
        <v>0</v>
      </c>
      <c r="E26" s="462">
        <v>80</v>
      </c>
      <c r="F26" s="462">
        <f t="shared" si="1"/>
        <v>0</v>
      </c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88"/>
      <c r="T26" s="462"/>
      <c r="U26" s="462"/>
      <c r="V26" s="462"/>
      <c r="W26" s="462"/>
      <c r="X26" s="462"/>
      <c r="Y26" s="526"/>
      <c r="Z26" s="529">
        <v>97771</v>
      </c>
      <c r="AA26" s="52"/>
      <c r="AB26" s="52"/>
      <c r="AC26" s="868"/>
      <c r="AE26" s="866"/>
      <c r="AF26" s="867"/>
      <c r="AG26" s="867"/>
      <c r="AH26" s="867"/>
      <c r="AI26" s="867"/>
      <c r="AJ26" s="867"/>
      <c r="AK26" s="866"/>
      <c r="AL26" s="867"/>
      <c r="AM26" s="867"/>
      <c r="AN26" s="867"/>
      <c r="AO26" s="867"/>
      <c r="AP26" s="867"/>
    </row>
    <row r="27" spans="2:42" ht="15" customHeight="1">
      <c r="B27" s="485" t="s">
        <v>808</v>
      </c>
      <c r="C27" s="486" t="s">
        <v>209</v>
      </c>
      <c r="D27" s="528">
        <f t="shared" si="0"/>
        <v>0.18505426872374933</v>
      </c>
      <c r="E27" s="462">
        <v>746</v>
      </c>
      <c r="F27" s="462">
        <f t="shared" si="1"/>
        <v>445</v>
      </c>
      <c r="G27" s="462"/>
      <c r="H27" s="488">
        <v>14</v>
      </c>
      <c r="I27" s="488">
        <v>64</v>
      </c>
      <c r="J27" s="488">
        <v>197</v>
      </c>
      <c r="K27" s="488">
        <v>170</v>
      </c>
      <c r="L27" s="462">
        <v>145</v>
      </c>
      <c r="M27" s="462"/>
      <c r="N27" s="462"/>
      <c r="O27" s="488"/>
      <c r="P27" s="488"/>
      <c r="Q27" s="488"/>
      <c r="R27" s="488"/>
      <c r="S27" s="488">
        <f t="shared" si="3"/>
        <v>200</v>
      </c>
      <c r="T27" s="462"/>
      <c r="U27" s="488">
        <v>5</v>
      </c>
      <c r="V27" s="488">
        <v>32</v>
      </c>
      <c r="W27" s="488">
        <v>84</v>
      </c>
      <c r="X27" s="488">
        <v>84</v>
      </c>
      <c r="Y27" s="526"/>
      <c r="Z27" s="49">
        <v>240470</v>
      </c>
      <c r="AA27" s="52"/>
      <c r="AB27" s="52"/>
      <c r="AC27" s="868"/>
      <c r="AE27" s="866"/>
      <c r="AF27" s="866"/>
      <c r="AG27" s="866"/>
      <c r="AH27" s="866"/>
      <c r="AI27" s="866"/>
      <c r="AJ27" s="866"/>
      <c r="AK27" s="866"/>
      <c r="AL27" s="866"/>
      <c r="AM27" s="866"/>
      <c r="AN27" s="866"/>
      <c r="AO27" s="866"/>
      <c r="AP27" s="866"/>
    </row>
    <row r="28" spans="2:42" ht="15" customHeight="1">
      <c r="B28" s="485" t="s">
        <v>812</v>
      </c>
      <c r="C28" s="486" t="s">
        <v>205</v>
      </c>
      <c r="D28" s="528">
        <f t="shared" si="0"/>
        <v>0.42922440388365546</v>
      </c>
      <c r="E28" s="462">
        <v>1127</v>
      </c>
      <c r="F28" s="462">
        <f t="shared" si="1"/>
        <v>1248</v>
      </c>
      <c r="G28" s="462"/>
      <c r="H28" s="488">
        <v>145</v>
      </c>
      <c r="I28" s="488">
        <v>134</v>
      </c>
      <c r="J28" s="488">
        <v>465</v>
      </c>
      <c r="K28" s="488">
        <v>504</v>
      </c>
      <c r="L28" s="462">
        <v>88</v>
      </c>
      <c r="M28" s="462">
        <f t="shared" si="2"/>
        <v>37</v>
      </c>
      <c r="N28" s="462"/>
      <c r="O28" s="488">
        <v>1</v>
      </c>
      <c r="P28" s="488">
        <v>3</v>
      </c>
      <c r="Q28" s="488">
        <v>13</v>
      </c>
      <c r="R28" s="488">
        <v>20</v>
      </c>
      <c r="S28" s="488">
        <f t="shared" si="3"/>
        <v>93</v>
      </c>
      <c r="T28" s="462"/>
      <c r="U28" s="488">
        <v>15</v>
      </c>
      <c r="V28" s="488">
        <v>7</v>
      </c>
      <c r="W28" s="488">
        <v>36</v>
      </c>
      <c r="X28" s="488">
        <v>50</v>
      </c>
      <c r="Y28" s="526"/>
      <c r="Z28" s="529">
        <v>290757</v>
      </c>
      <c r="AA28" s="52"/>
      <c r="AB28" s="52"/>
      <c r="AC28" s="868"/>
      <c r="AE28" s="866"/>
      <c r="AF28" s="866"/>
      <c r="AG28" s="866"/>
      <c r="AH28" s="866"/>
      <c r="AI28" s="866"/>
      <c r="AJ28" s="866"/>
      <c r="AK28" s="866"/>
      <c r="AL28" s="866"/>
      <c r="AM28" s="866"/>
      <c r="AN28" s="866"/>
      <c r="AO28" s="866"/>
      <c r="AP28" s="866"/>
    </row>
    <row r="29" spans="2:42" ht="15" customHeight="1">
      <c r="B29" s="485" t="s">
        <v>825</v>
      </c>
      <c r="C29" s="486" t="s">
        <v>198</v>
      </c>
      <c r="D29" s="528">
        <f t="shared" si="0"/>
        <v>0.49647593462356154</v>
      </c>
      <c r="E29" s="462">
        <v>148</v>
      </c>
      <c r="F29" s="462">
        <f t="shared" si="1"/>
        <v>815</v>
      </c>
      <c r="G29" s="462"/>
      <c r="H29" s="488">
        <v>11</v>
      </c>
      <c r="I29" s="488">
        <v>55</v>
      </c>
      <c r="J29" s="488">
        <v>493</v>
      </c>
      <c r="K29" s="488">
        <v>256</v>
      </c>
      <c r="L29" s="462">
        <v>7</v>
      </c>
      <c r="M29" s="462">
        <f t="shared" si="2"/>
        <v>3</v>
      </c>
      <c r="N29" s="462"/>
      <c r="O29" s="488">
        <v>0</v>
      </c>
      <c r="P29" s="488">
        <v>3</v>
      </c>
      <c r="Q29" s="488">
        <v>0</v>
      </c>
      <c r="R29" s="488">
        <v>0</v>
      </c>
      <c r="S29" s="488">
        <f t="shared" si="3"/>
        <v>1</v>
      </c>
      <c r="T29" s="462"/>
      <c r="U29" s="488">
        <v>0</v>
      </c>
      <c r="V29" s="488">
        <v>1</v>
      </c>
      <c r="W29" s="488">
        <v>0</v>
      </c>
      <c r="X29" s="488">
        <v>0</v>
      </c>
      <c r="Y29" s="526"/>
      <c r="Z29" s="529">
        <v>164157</v>
      </c>
      <c r="AA29" s="52"/>
      <c r="AB29" s="52"/>
      <c r="AC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520"/>
      <c r="AP29" s="520"/>
    </row>
    <row r="30" spans="2:42" ht="15" customHeight="1">
      <c r="B30" s="485" t="s">
        <v>834</v>
      </c>
      <c r="C30" s="486" t="s">
        <v>192</v>
      </c>
      <c r="D30" s="528">
        <f t="shared" si="0"/>
        <v>0.6486568504106264</v>
      </c>
      <c r="E30" s="462">
        <v>1655</v>
      </c>
      <c r="F30" s="462">
        <f t="shared" si="1"/>
        <v>1026</v>
      </c>
      <c r="G30" s="462"/>
      <c r="H30" s="488">
        <v>120</v>
      </c>
      <c r="I30" s="488">
        <v>181</v>
      </c>
      <c r="J30" s="488">
        <v>352</v>
      </c>
      <c r="K30" s="488">
        <v>373</v>
      </c>
      <c r="L30" s="462"/>
      <c r="M30" s="462">
        <f t="shared" si="2"/>
        <v>98</v>
      </c>
      <c r="N30" s="462"/>
      <c r="O30" s="488">
        <v>11</v>
      </c>
      <c r="P30" s="488">
        <v>22</v>
      </c>
      <c r="Q30" s="488">
        <v>31</v>
      </c>
      <c r="R30" s="488">
        <v>34</v>
      </c>
      <c r="S30" s="488">
        <f t="shared" si="3"/>
        <v>344</v>
      </c>
      <c r="T30" s="462"/>
      <c r="U30" s="488">
        <v>39</v>
      </c>
      <c r="V30" s="488">
        <v>54</v>
      </c>
      <c r="W30" s="488">
        <v>138</v>
      </c>
      <c r="X30" s="488">
        <v>152</v>
      </c>
      <c r="Y30" s="375"/>
      <c r="Z30" s="529">
        <v>158173</v>
      </c>
      <c r="AA30" s="52"/>
      <c r="AB30" s="52"/>
      <c r="AC30" s="523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</row>
    <row r="31" spans="2:42" ht="15" customHeight="1">
      <c r="B31" s="491" t="s">
        <v>828</v>
      </c>
      <c r="C31" s="492" t="s">
        <v>196</v>
      </c>
      <c r="D31" s="531">
        <f t="shared" si="0"/>
        <v>0.03710354505345527</v>
      </c>
      <c r="E31" s="496">
        <v>292</v>
      </c>
      <c r="F31" s="496">
        <f t="shared" si="1"/>
        <v>156</v>
      </c>
      <c r="G31" s="496"/>
      <c r="H31" s="495">
        <v>8</v>
      </c>
      <c r="I31" s="495">
        <v>10</v>
      </c>
      <c r="J31" s="495">
        <v>90</v>
      </c>
      <c r="K31" s="495">
        <v>48</v>
      </c>
      <c r="L31" s="496"/>
      <c r="M31" s="496"/>
      <c r="N31" s="496"/>
      <c r="O31" s="496"/>
      <c r="P31" s="496"/>
      <c r="Q31" s="496"/>
      <c r="R31" s="496"/>
      <c r="S31" s="495"/>
      <c r="T31" s="496"/>
      <c r="U31" s="496"/>
      <c r="V31" s="496"/>
      <c r="W31" s="496"/>
      <c r="X31" s="496"/>
      <c r="Y31" s="375"/>
      <c r="Z31" s="529">
        <v>420445</v>
      </c>
      <c r="AA31" s="52"/>
      <c r="AB31" s="52"/>
      <c r="AC31" s="52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</row>
    <row r="32" spans="2:42" ht="20.25" customHeight="1">
      <c r="B32" s="532" t="s">
        <v>167</v>
      </c>
      <c r="C32" s="533" t="s">
        <v>73</v>
      </c>
      <c r="D32" s="531">
        <f>F32/Z32*100</f>
        <v>0.2600614550956672</v>
      </c>
      <c r="E32" s="534">
        <f>SUM(E13:E31)</f>
        <v>12960</v>
      </c>
      <c r="F32" s="534">
        <f>SUM(F13:F31)</f>
        <v>11165</v>
      </c>
      <c r="G32" s="534"/>
      <c r="H32" s="534">
        <f aca="true" t="shared" si="4" ref="H32:R32">SUM(H13:H31)</f>
        <v>897</v>
      </c>
      <c r="I32" s="534">
        <f t="shared" si="4"/>
        <v>1356</v>
      </c>
      <c r="J32" s="534">
        <f t="shared" si="4"/>
        <v>4491</v>
      </c>
      <c r="K32" s="534">
        <f t="shared" si="4"/>
        <v>4421</v>
      </c>
      <c r="L32" s="501">
        <f t="shared" si="4"/>
        <v>856</v>
      </c>
      <c r="M32" s="501">
        <f t="shared" si="4"/>
        <v>855</v>
      </c>
      <c r="N32" s="501">
        <f t="shared" si="4"/>
        <v>0</v>
      </c>
      <c r="O32" s="501">
        <f t="shared" si="4"/>
        <v>43</v>
      </c>
      <c r="P32" s="501">
        <f t="shared" si="4"/>
        <v>81</v>
      </c>
      <c r="Q32" s="501">
        <f t="shared" si="4"/>
        <v>360</v>
      </c>
      <c r="R32" s="501">
        <f t="shared" si="4"/>
        <v>371</v>
      </c>
      <c r="S32" s="501">
        <f>T32+U32+V32+W32+X32</f>
        <v>2648</v>
      </c>
      <c r="T32" s="501">
        <f>SUM(T13:T31)</f>
        <v>0</v>
      </c>
      <c r="U32" s="501">
        <f>SUM(U13:U31)</f>
        <v>196</v>
      </c>
      <c r="V32" s="501">
        <f>SUM(V13:V31)</f>
        <v>324</v>
      </c>
      <c r="W32" s="501">
        <f>SUM(W13:W31)</f>
        <v>992</v>
      </c>
      <c r="X32" s="501">
        <f>SUM(X13:X31)</f>
        <v>1136</v>
      </c>
      <c r="Y32" s="92"/>
      <c r="Z32" s="49">
        <f>SUM(Z13:Z31)</f>
        <v>4293216</v>
      </c>
      <c r="AA32" s="178"/>
      <c r="AB32" s="178"/>
      <c r="AC32" s="52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</row>
    <row r="33" spans="2:42" ht="23.25" customHeight="1">
      <c r="B33" s="535" t="s">
        <v>680</v>
      </c>
      <c r="C33" s="536" t="s">
        <v>947</v>
      </c>
      <c r="D33" s="537">
        <v>0.34</v>
      </c>
      <c r="E33" s="538"/>
      <c r="F33" s="451">
        <v>12960</v>
      </c>
      <c r="G33" s="451">
        <v>0</v>
      </c>
      <c r="H33" s="451">
        <v>1257</v>
      </c>
      <c r="I33" s="451">
        <v>2240</v>
      </c>
      <c r="J33" s="451">
        <v>4838</v>
      </c>
      <c r="K33" s="451">
        <v>4625</v>
      </c>
      <c r="L33" s="451"/>
      <c r="M33" s="451">
        <v>856</v>
      </c>
      <c r="N33" s="451">
        <v>0</v>
      </c>
      <c r="O33" s="451">
        <v>53</v>
      </c>
      <c r="P33" s="451">
        <v>157</v>
      </c>
      <c r="Q33" s="451">
        <v>350</v>
      </c>
      <c r="R33" s="451">
        <v>296</v>
      </c>
      <c r="S33" s="451">
        <v>1779</v>
      </c>
      <c r="T33" s="451">
        <v>0</v>
      </c>
      <c r="U33" s="451">
        <v>130</v>
      </c>
      <c r="V33" s="451">
        <v>466</v>
      </c>
      <c r="W33" s="451">
        <v>641</v>
      </c>
      <c r="X33" s="451">
        <v>542</v>
      </c>
      <c r="Y33" s="52"/>
      <c r="AA33" s="52"/>
      <c r="AB33" s="52"/>
      <c r="AC33" s="524"/>
      <c r="AD33" s="52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</row>
    <row r="34" spans="24:42" ht="15">
      <c r="X34" s="52"/>
      <c r="Y34" s="52"/>
      <c r="AB34" s="52"/>
      <c r="AC34" s="523"/>
      <c r="AD34" s="523"/>
      <c r="AE34" s="530"/>
      <c r="AF34" s="530"/>
      <c r="AG34" s="530"/>
      <c r="AH34" s="530"/>
      <c r="AI34" s="530"/>
      <c r="AJ34" s="530"/>
      <c r="AK34" s="530"/>
      <c r="AL34" s="530"/>
      <c r="AM34" s="530"/>
      <c r="AN34" s="530"/>
      <c r="AO34" s="530"/>
      <c r="AP34" s="530"/>
    </row>
    <row r="35" spans="24:42" ht="10.5">
      <c r="X35" s="52"/>
      <c r="Y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</row>
    <row r="36" spans="29:42" ht="12.75">
      <c r="AC36" s="539"/>
      <c r="AD36" s="511"/>
      <c r="AE36" s="511"/>
      <c r="AF36" s="511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</row>
    <row r="37" spans="29:42" ht="12.75">
      <c r="AC37" s="540"/>
      <c r="AD37" s="510"/>
      <c r="AE37" s="510"/>
      <c r="AF37" s="510"/>
      <c r="AG37" s="510"/>
      <c r="AH37" s="510"/>
      <c r="AI37" s="510"/>
      <c r="AJ37" s="510"/>
      <c r="AK37" s="511"/>
      <c r="AL37" s="511"/>
      <c r="AM37" s="511"/>
      <c r="AN37" s="511"/>
      <c r="AO37" s="511"/>
      <c r="AP37" s="511"/>
    </row>
    <row r="38" spans="28:42" ht="12.75">
      <c r="AB38" s="52"/>
      <c r="AC38" s="510"/>
      <c r="AD38" s="510"/>
      <c r="AE38" s="510"/>
      <c r="AF38" s="510"/>
      <c r="AG38" s="510"/>
      <c r="AH38" s="510"/>
      <c r="AI38" s="510"/>
      <c r="AJ38" s="510"/>
      <c r="AK38" s="511"/>
      <c r="AL38" s="511"/>
      <c r="AM38" s="511"/>
      <c r="AN38" s="511"/>
      <c r="AO38" s="511"/>
      <c r="AP38" s="511"/>
    </row>
    <row r="39" spans="28:42" ht="12.75">
      <c r="AB39" s="52"/>
      <c r="AC39" s="866"/>
      <c r="AD39" s="866"/>
      <c r="AE39" s="866"/>
      <c r="AF39" s="866"/>
      <c r="AG39" s="866"/>
      <c r="AH39" s="866"/>
      <c r="AI39" s="866"/>
      <c r="AJ39" s="866"/>
      <c r="AK39" s="866"/>
      <c r="AL39" s="866"/>
      <c r="AM39" s="866"/>
      <c r="AN39" s="866"/>
      <c r="AO39" s="866"/>
      <c r="AP39" s="866"/>
    </row>
    <row r="40" spans="28:42" ht="12.75">
      <c r="AB40" s="52"/>
      <c r="AC40" s="868"/>
      <c r="AD40" s="866"/>
      <c r="AE40" s="866"/>
      <c r="AF40" s="867"/>
      <c r="AG40" s="867"/>
      <c r="AH40" s="867"/>
      <c r="AI40" s="867"/>
      <c r="AJ40" s="867"/>
      <c r="AK40" s="866"/>
      <c r="AL40" s="867"/>
      <c r="AM40" s="867"/>
      <c r="AN40" s="867"/>
      <c r="AO40" s="867"/>
      <c r="AP40" s="867"/>
    </row>
    <row r="41" spans="28:42" ht="10.5">
      <c r="AB41" s="52"/>
      <c r="AC41" s="868"/>
      <c r="AD41" s="866"/>
      <c r="AE41" s="866"/>
      <c r="AF41" s="866"/>
      <c r="AG41" s="866"/>
      <c r="AH41" s="866"/>
      <c r="AI41" s="866"/>
      <c r="AJ41" s="866"/>
      <c r="AK41" s="866"/>
      <c r="AL41" s="866"/>
      <c r="AM41" s="866"/>
      <c r="AN41" s="866"/>
      <c r="AO41" s="866"/>
      <c r="AP41" s="866"/>
    </row>
    <row r="42" spans="28:42" ht="10.5">
      <c r="AB42" s="52"/>
      <c r="AC42" s="868"/>
      <c r="AD42" s="866"/>
      <c r="AE42" s="866"/>
      <c r="AF42" s="866"/>
      <c r="AG42" s="866"/>
      <c r="AH42" s="866"/>
      <c r="AI42" s="866"/>
      <c r="AJ42" s="866"/>
      <c r="AK42" s="866"/>
      <c r="AL42" s="866"/>
      <c r="AM42" s="866"/>
      <c r="AN42" s="866"/>
      <c r="AO42" s="866"/>
      <c r="AP42" s="866"/>
    </row>
    <row r="43" spans="28:42" ht="12.75">
      <c r="AB43" s="52"/>
      <c r="AC43" s="520"/>
      <c r="AD43" s="520"/>
      <c r="AE43" s="520"/>
      <c r="AF43" s="520"/>
      <c r="AG43" s="520"/>
      <c r="AH43" s="520"/>
      <c r="AI43" s="520"/>
      <c r="AJ43" s="520"/>
      <c r="AK43" s="520"/>
      <c r="AL43" s="520"/>
      <c r="AM43" s="520"/>
      <c r="AN43" s="520"/>
      <c r="AO43" s="520"/>
      <c r="AP43" s="520"/>
    </row>
    <row r="44" spans="28:42" ht="15">
      <c r="AB44" s="52"/>
      <c r="AC44" s="523"/>
      <c r="AD44" s="52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</row>
    <row r="45" spans="28:42" ht="12.75">
      <c r="AB45" s="52"/>
      <c r="AC45" s="524"/>
      <c r="AD45" s="52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</row>
    <row r="46" spans="28:42" ht="12.75">
      <c r="AB46" s="52"/>
      <c r="AC46" s="524"/>
      <c r="AD46" s="52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</row>
    <row r="47" spans="28:42" ht="12.75">
      <c r="AB47" s="52"/>
      <c r="AC47" s="524"/>
      <c r="AD47" s="52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</row>
    <row r="48" spans="28:42" ht="12.75">
      <c r="AB48" s="52"/>
      <c r="AC48" s="524"/>
      <c r="AD48" s="52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</row>
    <row r="49" spans="28:42" ht="12.75">
      <c r="AB49" s="52"/>
      <c r="AC49" s="524"/>
      <c r="AD49" s="52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</row>
    <row r="50" spans="28:42" ht="12.75">
      <c r="AB50" s="52"/>
      <c r="AC50" s="524"/>
      <c r="AD50" s="52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</row>
    <row r="51" spans="29:42" ht="12.75">
      <c r="AC51" s="542"/>
      <c r="AD51" s="52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</row>
    <row r="52" spans="29:42" ht="12.75">
      <c r="AC52" s="542"/>
      <c r="AD52" s="52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</row>
    <row r="53" spans="29:42" ht="15">
      <c r="AC53" s="541"/>
      <c r="AD53" s="523"/>
      <c r="AE53" s="530"/>
      <c r="AF53" s="530"/>
      <c r="AG53" s="530"/>
      <c r="AH53" s="530"/>
      <c r="AI53" s="530"/>
      <c r="AJ53" s="530"/>
      <c r="AK53" s="530"/>
      <c r="AL53" s="530"/>
      <c r="AM53" s="530"/>
      <c r="AN53" s="530"/>
      <c r="AO53" s="530"/>
      <c r="AP53" s="530"/>
    </row>
    <row r="54" spans="29:42" ht="12.75">
      <c r="AC54" s="542"/>
      <c r="AD54" s="52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</row>
    <row r="55" spans="30:42" ht="10.5"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</row>
    <row r="56" spans="30:42" ht="10.5"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</row>
    <row r="57" spans="30:42" ht="10.5"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</row>
    <row r="58" spans="30:42" ht="10.5"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</row>
    <row r="59" spans="30:42" ht="10.5"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</row>
    <row r="60" spans="30:42" ht="10.5"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</row>
    <row r="61" spans="30:42" ht="10.5"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</row>
    <row r="62" spans="30:42" ht="10.5"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</row>
    <row r="63" spans="30:42" ht="10.5"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</row>
    <row r="64" spans="30:42" ht="10.5"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</row>
    <row r="65" spans="30:42" ht="10.5"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</row>
    <row r="66" spans="30:42" ht="10.5"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</row>
    <row r="67" spans="30:42" ht="10.5"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</row>
    <row r="68" spans="30:42" ht="10.5"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</row>
  </sheetData>
  <sheetProtection/>
  <mergeCells count="59">
    <mergeCell ref="F5:K5"/>
    <mergeCell ref="M5:R5"/>
    <mergeCell ref="S5:X5"/>
    <mergeCell ref="G6:K6"/>
    <mergeCell ref="N6:R6"/>
    <mergeCell ref="T6:X6"/>
    <mergeCell ref="AN9:AN10"/>
    <mergeCell ref="AC7:AC10"/>
    <mergeCell ref="AD7:AD10"/>
    <mergeCell ref="AE7:AJ7"/>
    <mergeCell ref="AK7:AP7"/>
    <mergeCell ref="AE8:AE10"/>
    <mergeCell ref="AF8:AJ8"/>
    <mergeCell ref="AK8:AK10"/>
    <mergeCell ref="AL8:AP8"/>
    <mergeCell ref="AF9:AF10"/>
    <mergeCell ref="AF27:AF28"/>
    <mergeCell ref="AH9:AH10"/>
    <mergeCell ref="AI9:AI10"/>
    <mergeCell ref="AJ9:AJ10"/>
    <mergeCell ref="AL9:AL10"/>
    <mergeCell ref="AM9:AM10"/>
    <mergeCell ref="AG9:AG10"/>
    <mergeCell ref="AM27:AM28"/>
    <mergeCell ref="AO9:AO10"/>
    <mergeCell ref="AP9:AP10"/>
    <mergeCell ref="AC25:AC28"/>
    <mergeCell ref="AE25:AJ25"/>
    <mergeCell ref="AK25:AP25"/>
    <mergeCell ref="AE26:AE28"/>
    <mergeCell ref="AF26:AJ26"/>
    <mergeCell ref="AK26:AK28"/>
    <mergeCell ref="AL26:AP26"/>
    <mergeCell ref="AK40:AK42"/>
    <mergeCell ref="AG27:AG28"/>
    <mergeCell ref="AH27:AH28"/>
    <mergeCell ref="AI27:AI28"/>
    <mergeCell ref="AJ27:AJ28"/>
    <mergeCell ref="AL27:AL28"/>
    <mergeCell ref="AO41:AO42"/>
    <mergeCell ref="AN27:AN28"/>
    <mergeCell ref="AO27:AO28"/>
    <mergeCell ref="AP27:AP28"/>
    <mergeCell ref="AC39:AC42"/>
    <mergeCell ref="AD39:AD42"/>
    <mergeCell ref="AE39:AJ39"/>
    <mergeCell ref="AK39:AP39"/>
    <mergeCell ref="AE40:AE42"/>
    <mergeCell ref="AF40:AJ40"/>
    <mergeCell ref="AP41:AP42"/>
    <mergeCell ref="AL40:AP40"/>
    <mergeCell ref="AF41:AF42"/>
    <mergeCell ref="AG41:AG42"/>
    <mergeCell ref="AH41:AH42"/>
    <mergeCell ref="AI41:AI42"/>
    <mergeCell ref="AJ41:AJ42"/>
    <mergeCell ref="AL41:AL42"/>
    <mergeCell ref="AM41:AM42"/>
    <mergeCell ref="AN41:AN4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641"/>
  <sheetViews>
    <sheetView zoomScalePageLayoutView="0" workbookViewId="0" topLeftCell="B1">
      <selection activeCell="E11" sqref="E11"/>
    </sheetView>
  </sheetViews>
  <sheetFormatPr defaultColWidth="8.00390625" defaultRowHeight="12.75"/>
  <cols>
    <col min="1" max="1" width="4.375" style="543" hidden="1" customWidth="1"/>
    <col min="2" max="2" width="6.875" style="543" customWidth="1"/>
    <col min="3" max="3" width="5.75390625" style="543" customWidth="1"/>
    <col min="4" max="4" width="15.00390625" style="543" customWidth="1"/>
    <col min="5" max="5" width="10.375" style="543" customWidth="1"/>
    <col min="6" max="6" width="10.25390625" style="543" customWidth="1"/>
    <col min="7" max="7" width="14.25390625" style="543" customWidth="1"/>
    <col min="8" max="8" width="9.75390625" style="543" customWidth="1"/>
    <col min="9" max="9" width="15.00390625" style="543" customWidth="1"/>
    <col min="10" max="10" width="10.75390625" style="543" customWidth="1"/>
    <col min="11" max="11" width="18.625" style="543" customWidth="1"/>
    <col min="12" max="12" width="15.125" style="543" customWidth="1"/>
    <col min="13" max="13" width="11.75390625" style="543" customWidth="1"/>
    <col min="14" max="15" width="6.00390625" style="543" customWidth="1"/>
    <col min="16" max="16" width="7.375" style="543" customWidth="1"/>
    <col min="17" max="16384" width="8.00390625" style="543" customWidth="1"/>
  </cols>
  <sheetData>
    <row r="1" spans="1:25" ht="12.75">
      <c r="A1" s="543" t="s">
        <v>975</v>
      </c>
      <c r="B1" s="544"/>
      <c r="C1" s="544"/>
      <c r="D1" s="544" t="s">
        <v>449</v>
      </c>
      <c r="E1" s="544"/>
      <c r="F1" s="545" t="s">
        <v>976</v>
      </c>
      <c r="G1" s="546" t="s">
        <v>977</v>
      </c>
      <c r="H1" s="547"/>
      <c r="I1" s="544"/>
      <c r="J1" s="544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</row>
    <row r="2" spans="2:25" ht="12.75">
      <c r="B2" s="544"/>
      <c r="C2" s="544"/>
      <c r="D2" s="544"/>
      <c r="E2" s="544"/>
      <c r="F2" s="544"/>
      <c r="G2" s="546" t="s">
        <v>978</v>
      </c>
      <c r="H2" s="547"/>
      <c r="I2" s="544"/>
      <c r="J2" s="548"/>
      <c r="K2" s="544" t="s">
        <v>449</v>
      </c>
      <c r="L2" s="549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</row>
    <row r="3" spans="2:25" ht="9.75" customHeight="1">
      <c r="B3" s="544"/>
      <c r="C3" s="544"/>
      <c r="D3" s="544"/>
      <c r="E3" s="544"/>
      <c r="F3" s="544"/>
      <c r="G3" s="544"/>
      <c r="H3" s="546"/>
      <c r="I3" s="544"/>
      <c r="J3" s="548"/>
      <c r="K3" s="544"/>
      <c r="L3" s="549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</row>
    <row r="4" spans="1:25" ht="14.25" customHeight="1">
      <c r="A4" s="550"/>
      <c r="B4" s="551"/>
      <c r="C4" s="552"/>
      <c r="D4" s="553" t="s">
        <v>979</v>
      </c>
      <c r="E4" s="554"/>
      <c r="F4" s="555"/>
      <c r="G4" s="556"/>
      <c r="H4" s="556" t="s">
        <v>980</v>
      </c>
      <c r="I4" s="556"/>
      <c r="J4" s="556"/>
      <c r="K4" s="557" t="s">
        <v>981</v>
      </c>
      <c r="L4" s="554" t="s">
        <v>982</v>
      </c>
      <c r="M4" s="553" t="s">
        <v>983</v>
      </c>
      <c r="N4" s="558"/>
      <c r="O4" s="558"/>
      <c r="P4" s="558"/>
      <c r="Q4" s="544"/>
      <c r="R4" s="547"/>
      <c r="S4" s="547"/>
      <c r="T4" s="547"/>
      <c r="U4" s="547"/>
      <c r="V4" s="547"/>
      <c r="W4" s="547"/>
      <c r="X4" s="547"/>
      <c r="Y4" s="547"/>
    </row>
    <row r="5" spans="1:25" ht="15.75" customHeight="1">
      <c r="A5" s="550"/>
      <c r="B5" s="544"/>
      <c r="C5" s="559"/>
      <c r="D5" s="560" t="s">
        <v>984</v>
      </c>
      <c r="E5" s="561"/>
      <c r="F5" s="562"/>
      <c r="G5" s="553" t="s">
        <v>985</v>
      </c>
      <c r="H5" s="555"/>
      <c r="I5" s="881" t="s">
        <v>986</v>
      </c>
      <c r="J5" s="882"/>
      <c r="K5" s="563" t="s">
        <v>987</v>
      </c>
      <c r="L5" s="558" t="s">
        <v>988</v>
      </c>
      <c r="M5" s="564" t="s">
        <v>511</v>
      </c>
      <c r="N5" s="558"/>
      <c r="O5" s="558"/>
      <c r="P5" s="565"/>
      <c r="Q5" s="883" t="s">
        <v>989</v>
      </c>
      <c r="R5" s="883" t="s">
        <v>990</v>
      </c>
      <c r="S5" s="883" t="s">
        <v>991</v>
      </c>
      <c r="T5" s="885" t="s">
        <v>992</v>
      </c>
      <c r="U5" s="885" t="s">
        <v>993</v>
      </c>
      <c r="V5" s="547"/>
      <c r="W5" s="547"/>
      <c r="X5" s="547"/>
      <c r="Y5" s="547"/>
    </row>
    <row r="6" spans="1:25" ht="14.25">
      <c r="A6" s="550"/>
      <c r="B6" s="566" t="s">
        <v>297</v>
      </c>
      <c r="C6" s="564" t="s">
        <v>994</v>
      </c>
      <c r="D6" s="557" t="s">
        <v>995</v>
      </c>
      <c r="E6" s="567" t="s">
        <v>996</v>
      </c>
      <c r="F6" s="568" t="s">
        <v>997</v>
      </c>
      <c r="G6" s="875" t="s">
        <v>998</v>
      </c>
      <c r="H6" s="876"/>
      <c r="I6" s="877" t="s">
        <v>999</v>
      </c>
      <c r="J6" s="878"/>
      <c r="K6" s="563" t="s">
        <v>1000</v>
      </c>
      <c r="L6" s="569" t="s">
        <v>1001</v>
      </c>
      <c r="M6" s="560" t="s">
        <v>1002</v>
      </c>
      <c r="N6" s="558"/>
      <c r="O6" s="558"/>
      <c r="P6" s="565"/>
      <c r="Q6" s="884"/>
      <c r="R6" s="884"/>
      <c r="S6" s="884"/>
      <c r="T6" s="886"/>
      <c r="U6" s="886"/>
      <c r="V6" s="547"/>
      <c r="W6" s="547"/>
      <c r="X6" s="547"/>
      <c r="Y6" s="547"/>
    </row>
    <row r="7" spans="1:25" ht="12.75">
      <c r="A7" s="550"/>
      <c r="B7" s="558"/>
      <c r="C7" s="570"/>
      <c r="D7" s="571" t="s">
        <v>1003</v>
      </c>
      <c r="E7" s="879" t="s">
        <v>965</v>
      </c>
      <c r="F7" s="879" t="s">
        <v>888</v>
      </c>
      <c r="G7" s="557" t="s">
        <v>995</v>
      </c>
      <c r="H7" s="558" t="s">
        <v>996</v>
      </c>
      <c r="I7" s="557" t="s">
        <v>995</v>
      </c>
      <c r="J7" s="558" t="s">
        <v>996</v>
      </c>
      <c r="K7" s="563" t="s">
        <v>1004</v>
      </c>
      <c r="L7" s="561" t="s">
        <v>1005</v>
      </c>
      <c r="M7" s="560" t="s">
        <v>1006</v>
      </c>
      <c r="N7" s="558"/>
      <c r="O7" s="558"/>
      <c r="P7" s="544"/>
      <c r="Q7" s="884"/>
      <c r="R7" s="884"/>
      <c r="S7" s="884"/>
      <c r="T7" s="886"/>
      <c r="U7" s="886"/>
      <c r="V7" s="547"/>
      <c r="W7" s="547"/>
      <c r="X7" s="547"/>
      <c r="Y7" s="547"/>
    </row>
    <row r="8" spans="1:25" ht="18.75" customHeight="1">
      <c r="A8" s="550"/>
      <c r="B8" s="572"/>
      <c r="C8" s="573"/>
      <c r="D8" s="574"/>
      <c r="E8" s="880"/>
      <c r="F8" s="880"/>
      <c r="G8" s="575" t="s">
        <v>1003</v>
      </c>
      <c r="H8" s="576" t="s">
        <v>997</v>
      </c>
      <c r="I8" s="575" t="s">
        <v>1003</v>
      </c>
      <c r="J8" s="576" t="s">
        <v>997</v>
      </c>
      <c r="K8" s="574" t="s">
        <v>449</v>
      </c>
      <c r="L8" s="572"/>
      <c r="M8" s="573"/>
      <c r="N8" s="558"/>
      <c r="O8" s="558"/>
      <c r="P8" s="558"/>
      <c r="Q8" s="884"/>
      <c r="R8" s="884"/>
      <c r="S8" s="884"/>
      <c r="T8" s="886"/>
      <c r="U8" s="886"/>
      <c r="V8" s="577" t="s">
        <v>839</v>
      </c>
      <c r="W8" s="547"/>
      <c r="X8" s="547"/>
      <c r="Y8" s="547"/>
    </row>
    <row r="9" spans="1:25" ht="13.5" customHeight="1">
      <c r="A9" s="550"/>
      <c r="B9" s="253" t="s">
        <v>527</v>
      </c>
      <c r="C9" s="578" t="s">
        <v>468</v>
      </c>
      <c r="D9" s="579">
        <f aca="true" t="shared" si="0" ref="D9:D17">G9+I9</f>
        <v>15484</v>
      </c>
      <c r="E9" s="579">
        <v>1496</v>
      </c>
      <c r="F9" s="579">
        <f>H9+J9</f>
        <v>3636</v>
      </c>
      <c r="G9" s="579">
        <v>2451.3</v>
      </c>
      <c r="H9" s="579">
        <v>80</v>
      </c>
      <c r="I9" s="579">
        <v>13032.7</v>
      </c>
      <c r="J9" s="580">
        <v>3556</v>
      </c>
      <c r="K9" s="579">
        <v>8055.8</v>
      </c>
      <c r="L9" s="579"/>
      <c r="M9" s="579"/>
      <c r="N9" s="581"/>
      <c r="O9" s="558"/>
      <c r="P9" s="577"/>
      <c r="Q9" s="577">
        <v>13</v>
      </c>
      <c r="R9" s="577">
        <v>200</v>
      </c>
      <c r="S9" s="577">
        <v>1915.6</v>
      </c>
      <c r="T9" s="577"/>
      <c r="U9" s="577">
        <v>322.67</v>
      </c>
      <c r="V9" s="577">
        <f>Q9+R9+S9+T9+U9</f>
        <v>2451.27</v>
      </c>
      <c r="W9" s="547"/>
      <c r="X9" s="547"/>
      <c r="Y9" s="547"/>
    </row>
    <row r="10" spans="1:25" ht="13.5" customHeight="1">
      <c r="A10" s="550"/>
      <c r="B10" s="253" t="s">
        <v>528</v>
      </c>
      <c r="C10" s="578" t="s">
        <v>192</v>
      </c>
      <c r="D10" s="579">
        <f t="shared" si="0"/>
        <v>7635</v>
      </c>
      <c r="E10" s="579">
        <v>1555</v>
      </c>
      <c r="F10" s="579">
        <f aca="true" t="shared" si="1" ref="F10:F31">H10+J10</f>
        <v>198</v>
      </c>
      <c r="G10" s="579">
        <v>650</v>
      </c>
      <c r="H10" s="579">
        <v>10.7</v>
      </c>
      <c r="I10" s="579">
        <v>6985</v>
      </c>
      <c r="J10" s="580">
        <v>187.3</v>
      </c>
      <c r="K10" s="579">
        <v>589</v>
      </c>
      <c r="L10" s="579">
        <v>659.8</v>
      </c>
      <c r="M10" s="579"/>
      <c r="N10" s="581"/>
      <c r="O10" s="558"/>
      <c r="P10" s="577"/>
      <c r="Q10" s="577">
        <v>0</v>
      </c>
      <c r="R10" s="577">
        <v>150</v>
      </c>
      <c r="S10" s="577">
        <v>400</v>
      </c>
      <c r="T10" s="577"/>
      <c r="U10" s="577">
        <v>100</v>
      </c>
      <c r="V10" s="577">
        <f>Q10+R10+S10+T10+U10</f>
        <v>650</v>
      </c>
      <c r="W10" s="547"/>
      <c r="X10" s="547"/>
      <c r="Y10" s="547"/>
    </row>
    <row r="11" spans="1:25" ht="13.5" customHeight="1">
      <c r="A11" s="550"/>
      <c r="B11" s="253" t="s">
        <v>529</v>
      </c>
      <c r="C11" s="578" t="s">
        <v>193</v>
      </c>
      <c r="D11" s="579">
        <f t="shared" si="0"/>
        <v>4215</v>
      </c>
      <c r="E11" s="579">
        <v>263.1</v>
      </c>
      <c r="F11" s="579">
        <f t="shared" si="1"/>
        <v>100.4</v>
      </c>
      <c r="G11" s="579">
        <v>500</v>
      </c>
      <c r="H11" s="579"/>
      <c r="I11" s="579">
        <v>3715</v>
      </c>
      <c r="J11" s="580">
        <v>100.4</v>
      </c>
      <c r="K11" s="579">
        <v>235.2</v>
      </c>
      <c r="L11" s="579"/>
      <c r="M11" s="579"/>
      <c r="N11" s="581"/>
      <c r="O11" s="558"/>
      <c r="P11" s="577"/>
      <c r="Q11" s="577">
        <v>50</v>
      </c>
      <c r="R11" s="577">
        <v>50</v>
      </c>
      <c r="S11" s="577">
        <v>300</v>
      </c>
      <c r="T11" s="577"/>
      <c r="U11" s="577">
        <v>100</v>
      </c>
      <c r="V11" s="577">
        <f>Q11+R11+S11+T11+U11</f>
        <v>500</v>
      </c>
      <c r="W11" s="547"/>
      <c r="X11" s="547"/>
      <c r="Y11" s="547"/>
    </row>
    <row r="12" spans="2:25" ht="13.5" customHeight="1">
      <c r="B12" s="253" t="s">
        <v>530</v>
      </c>
      <c r="C12" s="578" t="s">
        <v>194</v>
      </c>
      <c r="D12" s="579">
        <f t="shared" si="0"/>
        <v>14696.5</v>
      </c>
      <c r="E12" s="579">
        <v>507.2</v>
      </c>
      <c r="F12" s="579">
        <f t="shared" si="1"/>
        <v>864</v>
      </c>
      <c r="G12" s="579">
        <v>1961.5</v>
      </c>
      <c r="H12" s="579"/>
      <c r="I12" s="579">
        <v>12735</v>
      </c>
      <c r="J12" s="580">
        <v>864</v>
      </c>
      <c r="K12" s="579">
        <v>2139.8</v>
      </c>
      <c r="L12" s="579">
        <v>131</v>
      </c>
      <c r="M12" s="579">
        <v>1920</v>
      </c>
      <c r="N12" s="581"/>
      <c r="O12" s="577"/>
      <c r="P12" s="577"/>
      <c r="Q12" s="577">
        <v>0</v>
      </c>
      <c r="R12" s="577">
        <v>100</v>
      </c>
      <c r="S12" s="577">
        <v>1105</v>
      </c>
      <c r="T12" s="577">
        <v>200</v>
      </c>
      <c r="U12" s="577">
        <v>556.5</v>
      </c>
      <c r="V12" s="577">
        <f>Q12+R12+S12+T12+U12</f>
        <v>1961.5</v>
      </c>
      <c r="W12" s="547"/>
      <c r="X12" s="547"/>
      <c r="Y12" s="547"/>
    </row>
    <row r="13" spans="2:25" ht="12" customHeight="1">
      <c r="B13" s="253"/>
      <c r="C13" s="578"/>
      <c r="D13" s="579"/>
      <c r="E13" s="579"/>
      <c r="F13" s="579"/>
      <c r="G13" s="580"/>
      <c r="H13" s="580"/>
      <c r="I13" s="580"/>
      <c r="J13" s="580"/>
      <c r="K13" s="577"/>
      <c r="L13" s="577"/>
      <c r="M13" s="580"/>
      <c r="N13" s="581"/>
      <c r="O13" s="577"/>
      <c r="P13" s="577"/>
      <c r="Q13" s="577"/>
      <c r="R13" s="577"/>
      <c r="S13" s="577"/>
      <c r="T13" s="577"/>
      <c r="U13" s="577"/>
      <c r="V13" s="577"/>
      <c r="W13" s="547"/>
      <c r="X13" s="547"/>
      <c r="Y13" s="547"/>
    </row>
    <row r="14" spans="2:25" ht="13.5" customHeight="1">
      <c r="B14" s="253" t="s">
        <v>531</v>
      </c>
      <c r="C14" s="578" t="s">
        <v>195</v>
      </c>
      <c r="D14" s="579">
        <f t="shared" si="0"/>
        <v>11197</v>
      </c>
      <c r="E14" s="579">
        <v>741.7</v>
      </c>
      <c r="F14" s="579">
        <f t="shared" si="1"/>
        <v>534</v>
      </c>
      <c r="G14" s="579">
        <v>1908</v>
      </c>
      <c r="H14" s="579">
        <v>26</v>
      </c>
      <c r="I14" s="579">
        <v>9289</v>
      </c>
      <c r="J14" s="580">
        <v>508</v>
      </c>
      <c r="K14" s="579">
        <v>1493.3</v>
      </c>
      <c r="L14" s="579"/>
      <c r="M14" s="579"/>
      <c r="N14" s="581"/>
      <c r="O14" s="577"/>
      <c r="P14" s="577"/>
      <c r="Q14" s="577">
        <v>50</v>
      </c>
      <c r="R14" s="577">
        <v>130</v>
      </c>
      <c r="S14" s="577">
        <v>1700</v>
      </c>
      <c r="T14" s="577"/>
      <c r="U14" s="577">
        <v>28</v>
      </c>
      <c r="V14" s="577">
        <f>Q14+R14+S14+T14+U14</f>
        <v>1908</v>
      </c>
      <c r="W14" s="547"/>
      <c r="X14" s="547"/>
      <c r="Y14" s="547"/>
    </row>
    <row r="15" spans="2:25" ht="13.5" customHeight="1">
      <c r="B15" s="253" t="s">
        <v>532</v>
      </c>
      <c r="C15" s="578" t="s">
        <v>196</v>
      </c>
      <c r="D15" s="579">
        <f t="shared" si="0"/>
        <v>7665</v>
      </c>
      <c r="E15" s="579">
        <v>766.4</v>
      </c>
      <c r="F15" s="579">
        <f t="shared" si="1"/>
        <v>304.2</v>
      </c>
      <c r="G15" s="579">
        <v>650</v>
      </c>
      <c r="H15" s="579">
        <v>89.5</v>
      </c>
      <c r="I15" s="579">
        <v>7015</v>
      </c>
      <c r="J15" s="580">
        <v>214.7</v>
      </c>
      <c r="K15" s="579">
        <v>1338.7</v>
      </c>
      <c r="L15" s="579"/>
      <c r="M15" s="579"/>
      <c r="N15" s="581"/>
      <c r="O15" s="577"/>
      <c r="P15" s="577"/>
      <c r="Q15" s="577">
        <v>100</v>
      </c>
      <c r="R15" s="577">
        <v>200</v>
      </c>
      <c r="S15" s="577">
        <v>50</v>
      </c>
      <c r="T15" s="577"/>
      <c r="U15" s="577">
        <v>300</v>
      </c>
      <c r="V15" s="577">
        <f>Q15+R15+S15+T15+U15</f>
        <v>650</v>
      </c>
      <c r="W15" s="547"/>
      <c r="X15" s="547"/>
      <c r="Y15" s="547"/>
    </row>
    <row r="16" spans="2:25" ht="13.5" customHeight="1">
      <c r="B16" s="253" t="s">
        <v>283</v>
      </c>
      <c r="C16" s="578" t="s">
        <v>197</v>
      </c>
      <c r="D16" s="579">
        <f t="shared" si="0"/>
        <v>25100.5</v>
      </c>
      <c r="E16" s="579">
        <v>1425</v>
      </c>
      <c r="F16" s="579">
        <f t="shared" si="1"/>
        <v>2961</v>
      </c>
      <c r="G16" s="579">
        <v>3514.8</v>
      </c>
      <c r="H16" s="579">
        <v>164.4</v>
      </c>
      <c r="I16" s="579">
        <v>21585.7</v>
      </c>
      <c r="J16" s="580">
        <v>2796.6</v>
      </c>
      <c r="K16" s="579">
        <v>21981.5</v>
      </c>
      <c r="L16" s="579">
        <v>771.9</v>
      </c>
      <c r="M16" s="579"/>
      <c r="N16" s="581"/>
      <c r="O16" s="577"/>
      <c r="P16" s="577"/>
      <c r="Q16" s="577">
        <v>0</v>
      </c>
      <c r="R16" s="577">
        <v>100</v>
      </c>
      <c r="S16" s="577">
        <v>2200</v>
      </c>
      <c r="T16" s="577">
        <v>200</v>
      </c>
      <c r="U16" s="577">
        <v>1014.8</v>
      </c>
      <c r="V16" s="577">
        <f>Q16+R16+S16+T16+U16</f>
        <v>3514.8</v>
      </c>
      <c r="W16" s="547"/>
      <c r="X16" s="547"/>
      <c r="Y16" s="547"/>
    </row>
    <row r="17" spans="2:25" ht="13.5" customHeight="1">
      <c r="B17" s="253" t="s">
        <v>284</v>
      </c>
      <c r="C17" s="578" t="s">
        <v>198</v>
      </c>
      <c r="D17" s="579">
        <f t="shared" si="0"/>
        <v>6465</v>
      </c>
      <c r="E17" s="579">
        <v>349.2</v>
      </c>
      <c r="F17" s="579">
        <f t="shared" si="1"/>
        <v>198.2</v>
      </c>
      <c r="G17" s="579">
        <v>450</v>
      </c>
      <c r="H17" s="579">
        <v>29.7</v>
      </c>
      <c r="I17" s="579">
        <v>6015</v>
      </c>
      <c r="J17" s="580">
        <v>168.5</v>
      </c>
      <c r="K17" s="579">
        <v>729.9</v>
      </c>
      <c r="L17" s="579">
        <v>961</v>
      </c>
      <c r="M17" s="579"/>
      <c r="N17" s="581"/>
      <c r="O17" s="577"/>
      <c r="P17" s="577"/>
      <c r="Q17" s="577">
        <v>50</v>
      </c>
      <c r="R17" s="577">
        <v>130</v>
      </c>
      <c r="S17" s="577">
        <v>205</v>
      </c>
      <c r="T17" s="577"/>
      <c r="U17" s="577">
        <v>65</v>
      </c>
      <c r="V17" s="577">
        <f>Q17+R17+S17+T17+U17</f>
        <v>450</v>
      </c>
      <c r="W17" s="547"/>
      <c r="X17" s="547"/>
      <c r="Y17" s="547"/>
    </row>
    <row r="18" spans="2:25" ht="12" customHeight="1">
      <c r="B18" s="253"/>
      <c r="C18" s="578"/>
      <c r="D18" s="579"/>
      <c r="E18" s="579"/>
      <c r="F18" s="579"/>
      <c r="G18" s="580"/>
      <c r="H18" s="580"/>
      <c r="I18" s="580"/>
      <c r="J18" s="580"/>
      <c r="K18" s="577"/>
      <c r="L18" s="577"/>
      <c r="M18" s="580"/>
      <c r="N18" s="581"/>
      <c r="O18" s="577"/>
      <c r="P18" s="577"/>
      <c r="Q18" s="577"/>
      <c r="R18" s="577"/>
      <c r="S18" s="577"/>
      <c r="T18" s="577"/>
      <c r="U18" s="577"/>
      <c r="V18" s="577"/>
      <c r="W18" s="547"/>
      <c r="X18" s="547"/>
      <c r="Y18" s="547"/>
    </row>
    <row r="19" spans="2:25" ht="13.5" customHeight="1">
      <c r="B19" s="253" t="s">
        <v>276</v>
      </c>
      <c r="C19" s="578" t="s">
        <v>199</v>
      </c>
      <c r="D19" s="579">
        <f>G19+I19</f>
        <v>3600</v>
      </c>
      <c r="E19" s="579">
        <v>85</v>
      </c>
      <c r="F19" s="579">
        <f t="shared" si="1"/>
        <v>206</v>
      </c>
      <c r="G19" s="579">
        <v>600</v>
      </c>
      <c r="H19" s="579"/>
      <c r="I19" s="579">
        <v>3000</v>
      </c>
      <c r="J19" s="580">
        <v>206</v>
      </c>
      <c r="K19" s="579">
        <v>513.2</v>
      </c>
      <c r="L19" s="579"/>
      <c r="M19" s="579"/>
      <c r="N19" s="582"/>
      <c r="O19" s="577"/>
      <c r="P19" s="577"/>
      <c r="Q19" s="577">
        <v>50</v>
      </c>
      <c r="R19" s="577">
        <v>200</v>
      </c>
      <c r="S19" s="577">
        <v>250</v>
      </c>
      <c r="T19" s="577"/>
      <c r="U19" s="577">
        <v>100</v>
      </c>
      <c r="V19" s="577">
        <f>Q19+R19+S19+T19+U19</f>
        <v>600</v>
      </c>
      <c r="W19" s="547"/>
      <c r="X19" s="547"/>
      <c r="Y19" s="547"/>
    </row>
    <row r="20" spans="2:25" ht="13.5" customHeight="1">
      <c r="B20" s="253" t="s">
        <v>277</v>
      </c>
      <c r="C20" s="578" t="s">
        <v>200</v>
      </c>
      <c r="D20" s="579">
        <f>G20+I20</f>
        <v>2765</v>
      </c>
      <c r="E20" s="579">
        <v>1052</v>
      </c>
      <c r="F20" s="579">
        <f t="shared" si="1"/>
        <v>884</v>
      </c>
      <c r="G20" s="579">
        <v>250</v>
      </c>
      <c r="H20" s="579">
        <v>180</v>
      </c>
      <c r="I20" s="579">
        <v>2515</v>
      </c>
      <c r="J20" s="580">
        <v>704</v>
      </c>
      <c r="K20" s="579">
        <v>4375.8</v>
      </c>
      <c r="L20" s="579"/>
      <c r="M20" s="579"/>
      <c r="N20" s="581"/>
      <c r="O20" s="577"/>
      <c r="P20" s="577"/>
      <c r="Q20" s="577">
        <v>50</v>
      </c>
      <c r="R20" s="577">
        <v>100</v>
      </c>
      <c r="S20" s="577">
        <v>61</v>
      </c>
      <c r="T20" s="577"/>
      <c r="U20" s="577">
        <v>39</v>
      </c>
      <c r="V20" s="577">
        <f>Q20+R20+S20+T20+U20</f>
        <v>250</v>
      </c>
      <c r="W20" s="547"/>
      <c r="X20" s="547"/>
      <c r="Y20" s="547"/>
    </row>
    <row r="21" spans="2:25" ht="13.5" customHeight="1">
      <c r="B21" s="253" t="s">
        <v>504</v>
      </c>
      <c r="C21" s="578" t="s">
        <v>201</v>
      </c>
      <c r="D21" s="579">
        <f>G21+I21</f>
        <v>2300</v>
      </c>
      <c r="E21" s="579">
        <v>302</v>
      </c>
      <c r="F21" s="579">
        <f t="shared" si="1"/>
        <v>185</v>
      </c>
      <c r="G21" s="579">
        <v>300</v>
      </c>
      <c r="H21" s="579"/>
      <c r="I21" s="579">
        <v>2000</v>
      </c>
      <c r="J21" s="580">
        <v>185</v>
      </c>
      <c r="K21" s="579">
        <v>432.3</v>
      </c>
      <c r="L21" s="579"/>
      <c r="M21" s="579"/>
      <c r="N21" s="581"/>
      <c r="O21" s="577"/>
      <c r="P21" s="577"/>
      <c r="Q21" s="577">
        <v>0</v>
      </c>
      <c r="R21" s="577"/>
      <c r="S21" s="577">
        <v>200</v>
      </c>
      <c r="T21" s="577"/>
      <c r="U21" s="577">
        <v>100</v>
      </c>
      <c r="V21" s="577">
        <f>Q21+R21+S21+T21+U21</f>
        <v>300</v>
      </c>
      <c r="W21" s="547"/>
      <c r="X21" s="547"/>
      <c r="Y21" s="547"/>
    </row>
    <row r="22" spans="2:25" ht="13.5" customHeight="1">
      <c r="B22" s="253" t="s">
        <v>285</v>
      </c>
      <c r="C22" s="578" t="s">
        <v>202</v>
      </c>
      <c r="D22" s="579">
        <f>G22+I22</f>
        <v>0</v>
      </c>
      <c r="E22" s="579"/>
      <c r="F22" s="579"/>
      <c r="G22" s="579"/>
      <c r="H22" s="579"/>
      <c r="I22" s="579">
        <v>0</v>
      </c>
      <c r="J22" s="580"/>
      <c r="K22" s="579"/>
      <c r="L22" s="579"/>
      <c r="M22" s="579"/>
      <c r="N22" s="581"/>
      <c r="O22" s="577"/>
      <c r="P22" s="577"/>
      <c r="Q22" s="577">
        <v>0</v>
      </c>
      <c r="R22" s="577"/>
      <c r="S22" s="577">
        <v>0</v>
      </c>
      <c r="T22" s="577"/>
      <c r="U22" s="577">
        <v>0</v>
      </c>
      <c r="V22" s="577">
        <f>Q22+R22+S22+T22+U22</f>
        <v>0</v>
      </c>
      <c r="W22" s="547"/>
      <c r="X22" s="547"/>
      <c r="Y22" s="547"/>
    </row>
    <row r="23" spans="2:25" ht="12" customHeight="1">
      <c r="B23" s="253"/>
      <c r="C23" s="578"/>
      <c r="D23" s="579"/>
      <c r="E23" s="579"/>
      <c r="F23" s="579"/>
      <c r="G23" s="580"/>
      <c r="H23" s="580"/>
      <c r="I23" s="580"/>
      <c r="J23" s="580"/>
      <c r="K23" s="577"/>
      <c r="L23" s="577"/>
      <c r="M23" s="580"/>
      <c r="N23" s="581"/>
      <c r="O23" s="577"/>
      <c r="P23" s="577"/>
      <c r="Q23" s="577"/>
      <c r="R23" s="577"/>
      <c r="S23" s="577"/>
      <c r="T23" s="577"/>
      <c r="U23" s="577"/>
      <c r="V23" s="577"/>
      <c r="W23" s="547"/>
      <c r="X23" s="547"/>
      <c r="Y23" s="547"/>
    </row>
    <row r="24" spans="2:25" ht="13.5" customHeight="1">
      <c r="B24" s="253" t="s">
        <v>286</v>
      </c>
      <c r="C24" s="578" t="s">
        <v>203</v>
      </c>
      <c r="D24" s="579"/>
      <c r="E24" s="579"/>
      <c r="F24" s="579"/>
      <c r="G24" s="579"/>
      <c r="H24" s="579"/>
      <c r="I24" s="579">
        <v>0</v>
      </c>
      <c r="J24" s="580"/>
      <c r="K24" s="581"/>
      <c r="L24" s="581"/>
      <c r="M24" s="579"/>
      <c r="N24" s="581"/>
      <c r="O24" s="577"/>
      <c r="P24" s="577"/>
      <c r="Q24" s="577">
        <v>0</v>
      </c>
      <c r="R24" s="577"/>
      <c r="S24" s="577">
        <v>0</v>
      </c>
      <c r="T24" s="577"/>
      <c r="U24" s="577">
        <v>0</v>
      </c>
      <c r="V24" s="577">
        <f>Q24+R24+S24+T24+U24</f>
        <v>0</v>
      </c>
      <c r="W24" s="547"/>
      <c r="X24" s="547"/>
      <c r="Y24" s="547"/>
    </row>
    <row r="25" spans="2:25" ht="13.5" customHeight="1">
      <c r="B25" s="253" t="s">
        <v>287</v>
      </c>
      <c r="C25" s="578" t="s">
        <v>204</v>
      </c>
      <c r="D25" s="579">
        <f>G25+I25</f>
        <v>7050</v>
      </c>
      <c r="E25" s="579">
        <v>566</v>
      </c>
      <c r="F25" s="579">
        <f t="shared" si="1"/>
        <v>456</v>
      </c>
      <c r="G25" s="579">
        <v>550</v>
      </c>
      <c r="H25" s="579"/>
      <c r="I25" s="579">
        <v>6500</v>
      </c>
      <c r="J25" s="580">
        <v>456</v>
      </c>
      <c r="K25" s="579">
        <v>1142.2</v>
      </c>
      <c r="L25" s="579"/>
      <c r="M25" s="579"/>
      <c r="N25" s="581"/>
      <c r="O25" s="583"/>
      <c r="P25" s="577"/>
      <c r="Q25" s="577">
        <v>0</v>
      </c>
      <c r="R25" s="577">
        <v>100</v>
      </c>
      <c r="S25" s="577">
        <v>250</v>
      </c>
      <c r="T25" s="577"/>
      <c r="U25" s="577">
        <v>200</v>
      </c>
      <c r="V25" s="577">
        <f>Q25+R25+S25+T25+U25</f>
        <v>550</v>
      </c>
      <c r="W25" s="547"/>
      <c r="X25" s="547"/>
      <c r="Y25" s="547"/>
    </row>
    <row r="26" spans="2:25" ht="13.5" customHeight="1">
      <c r="B26" s="253" t="s">
        <v>288</v>
      </c>
      <c r="C26" s="578" t="s">
        <v>205</v>
      </c>
      <c r="D26" s="579">
        <f>G26+I26</f>
        <v>13584.7</v>
      </c>
      <c r="E26" s="579">
        <v>420</v>
      </c>
      <c r="F26" s="579">
        <f t="shared" si="1"/>
        <v>1440</v>
      </c>
      <c r="G26" s="579">
        <v>1767.6</v>
      </c>
      <c r="H26" s="579">
        <v>240</v>
      </c>
      <c r="I26" s="579">
        <v>11817.1</v>
      </c>
      <c r="J26" s="580">
        <v>1200</v>
      </c>
      <c r="K26" s="579">
        <v>4994.2</v>
      </c>
      <c r="L26" s="579">
        <v>1344</v>
      </c>
      <c r="M26" s="579"/>
      <c r="N26" s="581"/>
      <c r="O26" s="577"/>
      <c r="P26" s="577"/>
      <c r="Q26" s="577">
        <v>0</v>
      </c>
      <c r="R26" s="577">
        <v>100</v>
      </c>
      <c r="S26" s="577">
        <v>900</v>
      </c>
      <c r="T26" s="577">
        <v>50</v>
      </c>
      <c r="U26" s="577">
        <v>717.6</v>
      </c>
      <c r="V26" s="577">
        <f>Q26+R26+S26+T26+U26</f>
        <v>1767.6</v>
      </c>
      <c r="W26" s="547"/>
      <c r="X26" s="547"/>
      <c r="Y26" s="547"/>
    </row>
    <row r="27" spans="2:25" ht="13.5" customHeight="1">
      <c r="B27" s="253" t="s">
        <v>289</v>
      </c>
      <c r="C27" s="578" t="s">
        <v>206</v>
      </c>
      <c r="D27" s="579">
        <f>G27+I27</f>
        <v>4185</v>
      </c>
      <c r="E27" s="579">
        <v>914</v>
      </c>
      <c r="F27" s="579">
        <f t="shared" si="1"/>
        <v>1054.9</v>
      </c>
      <c r="G27" s="579">
        <v>1000</v>
      </c>
      <c r="H27" s="579">
        <v>328</v>
      </c>
      <c r="I27" s="579">
        <v>3185</v>
      </c>
      <c r="J27" s="580">
        <v>726.9</v>
      </c>
      <c r="K27" s="579">
        <v>4867.8</v>
      </c>
      <c r="L27" s="579">
        <v>6</v>
      </c>
      <c r="M27" s="579">
        <v>552.9</v>
      </c>
      <c r="N27" s="582"/>
      <c r="O27" s="577"/>
      <c r="P27" s="577"/>
      <c r="Q27" s="577">
        <v>0</v>
      </c>
      <c r="R27" s="577">
        <v>100</v>
      </c>
      <c r="S27" s="577">
        <v>350</v>
      </c>
      <c r="T27" s="577">
        <v>50</v>
      </c>
      <c r="U27" s="577">
        <v>500</v>
      </c>
      <c r="V27" s="577">
        <f>Q27+R27+S27+T27+U27</f>
        <v>1000</v>
      </c>
      <c r="W27" s="547"/>
      <c r="X27" s="547"/>
      <c r="Y27" s="547"/>
    </row>
    <row r="28" spans="2:25" ht="11.25" customHeight="1">
      <c r="B28" s="253"/>
      <c r="C28" s="578"/>
      <c r="D28" s="579"/>
      <c r="E28" s="579"/>
      <c r="F28" s="579"/>
      <c r="G28" s="580"/>
      <c r="H28" s="580"/>
      <c r="I28" s="580"/>
      <c r="J28" s="580"/>
      <c r="K28" s="577"/>
      <c r="L28" s="577"/>
      <c r="M28" s="580"/>
      <c r="N28" s="581"/>
      <c r="O28" s="577"/>
      <c r="P28" s="577"/>
      <c r="Q28" s="577"/>
      <c r="R28" s="577"/>
      <c r="S28" s="577"/>
      <c r="T28" s="577"/>
      <c r="U28" s="577"/>
      <c r="V28" s="577"/>
      <c r="W28" s="547"/>
      <c r="X28" s="547"/>
      <c r="Y28" s="547"/>
    </row>
    <row r="29" spans="2:25" ht="13.5" customHeight="1">
      <c r="B29" s="253" t="s">
        <v>290</v>
      </c>
      <c r="C29" s="578" t="s">
        <v>207</v>
      </c>
      <c r="D29" s="579">
        <f>G29+I29</f>
        <v>16117.8</v>
      </c>
      <c r="E29" s="579">
        <v>2299</v>
      </c>
      <c r="F29" s="579">
        <f t="shared" si="1"/>
        <v>2007</v>
      </c>
      <c r="G29" s="579">
        <v>3317.7</v>
      </c>
      <c r="H29" s="579">
        <v>10</v>
      </c>
      <c r="I29" s="579">
        <v>12800.1</v>
      </c>
      <c r="J29" s="580">
        <v>1997</v>
      </c>
      <c r="K29" s="579">
        <v>3061</v>
      </c>
      <c r="L29" s="579">
        <v>4774.8</v>
      </c>
      <c r="M29" s="579"/>
      <c r="N29" s="581"/>
      <c r="O29" s="577"/>
      <c r="P29" s="577"/>
      <c r="Q29" s="577">
        <v>0</v>
      </c>
      <c r="R29" s="577">
        <v>100</v>
      </c>
      <c r="S29" s="577">
        <v>1500</v>
      </c>
      <c r="T29" s="577">
        <v>50</v>
      </c>
      <c r="U29" s="577">
        <v>1667.7</v>
      </c>
      <c r="V29" s="577">
        <f>Q29+R29+S29+T29+U29</f>
        <v>3317.7</v>
      </c>
      <c r="W29" s="547"/>
      <c r="X29" s="547"/>
      <c r="Y29" s="547"/>
    </row>
    <row r="30" spans="2:25" ht="13.5" customHeight="1">
      <c r="B30" s="253" t="s">
        <v>291</v>
      </c>
      <c r="C30" s="578" t="s">
        <v>208</v>
      </c>
      <c r="D30" s="579">
        <f>G30+I30</f>
        <v>0</v>
      </c>
      <c r="E30" s="579"/>
      <c r="F30" s="579"/>
      <c r="G30" s="579"/>
      <c r="H30" s="579"/>
      <c r="I30" s="579">
        <v>0</v>
      </c>
      <c r="J30" s="580"/>
      <c r="K30" s="579"/>
      <c r="L30" s="579"/>
      <c r="M30" s="579"/>
      <c r="N30" s="581"/>
      <c r="O30" s="583"/>
      <c r="P30" s="577"/>
      <c r="Q30" s="577">
        <v>0</v>
      </c>
      <c r="R30" s="577">
        <v>0</v>
      </c>
      <c r="S30" s="577"/>
      <c r="T30" s="577"/>
      <c r="U30" s="577"/>
      <c r="V30" s="577">
        <f>Q30+R30+S30+T30+U30</f>
        <v>0</v>
      </c>
      <c r="W30" s="547"/>
      <c r="X30" s="547"/>
      <c r="Y30" s="547"/>
    </row>
    <row r="31" spans="2:25" ht="13.5" customHeight="1">
      <c r="B31" s="253" t="s">
        <v>292</v>
      </c>
      <c r="C31" s="578" t="s">
        <v>209</v>
      </c>
      <c r="D31" s="579">
        <f>G31+I31</f>
        <v>2000</v>
      </c>
      <c r="E31" s="579">
        <v>434.7</v>
      </c>
      <c r="F31" s="579">
        <f t="shared" si="1"/>
        <v>509</v>
      </c>
      <c r="G31" s="579">
        <v>200</v>
      </c>
      <c r="H31" s="579"/>
      <c r="I31" s="579">
        <v>1800</v>
      </c>
      <c r="J31" s="580">
        <v>509</v>
      </c>
      <c r="K31" s="579">
        <v>1272.6</v>
      </c>
      <c r="L31" s="581"/>
      <c r="M31" s="579"/>
      <c r="N31" s="581"/>
      <c r="O31" s="577"/>
      <c r="P31" s="577"/>
      <c r="Q31" s="577">
        <v>0</v>
      </c>
      <c r="R31" s="577">
        <v>100</v>
      </c>
      <c r="S31" s="577">
        <v>50</v>
      </c>
      <c r="T31" s="577"/>
      <c r="U31" s="577">
        <v>50</v>
      </c>
      <c r="V31" s="577">
        <f>Q31+R31+S31+T31+U31</f>
        <v>200</v>
      </c>
      <c r="W31" s="547"/>
      <c r="X31" s="547"/>
      <c r="Y31" s="547"/>
    </row>
    <row r="32" spans="2:25" ht="12" customHeight="1">
      <c r="B32" s="496" t="s">
        <v>449</v>
      </c>
      <c r="C32" s="496"/>
      <c r="D32" s="579"/>
      <c r="E32" s="584"/>
      <c r="F32" s="584"/>
      <c r="G32" s="584"/>
      <c r="H32" s="584"/>
      <c r="I32" s="584"/>
      <c r="J32" s="584"/>
      <c r="K32" s="584"/>
      <c r="L32" s="585"/>
      <c r="M32" s="585"/>
      <c r="N32" s="558"/>
      <c r="O32" s="577"/>
      <c r="P32" s="547"/>
      <c r="Q32" s="577"/>
      <c r="R32" s="577"/>
      <c r="S32" s="577"/>
      <c r="T32" s="577"/>
      <c r="U32" s="577"/>
      <c r="V32" s="577">
        <f>Q32+R32+S32+T32+U32</f>
        <v>0</v>
      </c>
      <c r="W32" s="547"/>
      <c r="X32" s="547"/>
      <c r="Y32" s="547"/>
    </row>
    <row r="33" spans="2:25" ht="21" customHeight="1">
      <c r="B33" s="498" t="s">
        <v>167</v>
      </c>
      <c r="C33" s="586" t="s">
        <v>73</v>
      </c>
      <c r="D33" s="587">
        <f>G33+I33</f>
        <v>144060.5</v>
      </c>
      <c r="E33" s="588">
        <f>SUM(E9:E32)</f>
        <v>13176.3</v>
      </c>
      <c r="F33" s="588">
        <f>SUM(F9:F32)</f>
        <v>15537.699999999999</v>
      </c>
      <c r="G33" s="588">
        <f aca="true" t="shared" si="2" ref="G33:M33">SUM(G9:G32)</f>
        <v>20070.9</v>
      </c>
      <c r="H33" s="588">
        <f t="shared" si="2"/>
        <v>1158.3</v>
      </c>
      <c r="I33" s="588">
        <f>SUM(I9:I32)</f>
        <v>123989.6</v>
      </c>
      <c r="J33" s="588">
        <f t="shared" si="2"/>
        <v>14379.4</v>
      </c>
      <c r="K33" s="588">
        <f t="shared" si="2"/>
        <v>57222.3</v>
      </c>
      <c r="L33" s="588">
        <f t="shared" si="2"/>
        <v>8648.5</v>
      </c>
      <c r="M33" s="589">
        <f t="shared" si="2"/>
        <v>2472.9</v>
      </c>
      <c r="N33" s="566"/>
      <c r="O33" s="590"/>
      <c r="P33" s="547"/>
      <c r="Q33" s="577">
        <f>SUM(Q9:Q32)</f>
        <v>363</v>
      </c>
      <c r="R33" s="577">
        <f>SUM(R9:R32)</f>
        <v>1860</v>
      </c>
      <c r="S33" s="577">
        <f>SUM(S9:S32)</f>
        <v>11436.6</v>
      </c>
      <c r="T33" s="577">
        <f>SUM(T9:T32)</f>
        <v>550</v>
      </c>
      <c r="U33" s="577">
        <f>SUM(U9:U32)</f>
        <v>5861.2699999999995</v>
      </c>
      <c r="V33" s="577">
        <f>Q33+R33+S33+T33+U33</f>
        <v>20070.87</v>
      </c>
      <c r="W33" s="547"/>
      <c r="X33" s="547"/>
      <c r="Y33" s="547"/>
    </row>
    <row r="34" spans="2:25" ht="23.25" customHeight="1">
      <c r="B34" s="591" t="s">
        <v>680</v>
      </c>
      <c r="C34" s="592" t="s">
        <v>947</v>
      </c>
      <c r="D34" s="593">
        <v>98961</v>
      </c>
      <c r="E34" s="593"/>
      <c r="F34" s="593"/>
      <c r="G34" s="593">
        <v>12773</v>
      </c>
      <c r="H34" s="593">
        <v>1472.8</v>
      </c>
      <c r="I34" s="593">
        <v>86188</v>
      </c>
      <c r="J34" s="593">
        <v>11703.5</v>
      </c>
      <c r="K34" s="593">
        <v>40497.5</v>
      </c>
      <c r="L34" s="593">
        <v>5719.4</v>
      </c>
      <c r="M34" s="593">
        <v>0</v>
      </c>
      <c r="N34" s="558"/>
      <c r="O34" s="577"/>
      <c r="P34" s="547"/>
      <c r="Q34" s="547"/>
      <c r="R34" s="547"/>
      <c r="S34" s="547"/>
      <c r="T34" s="547"/>
      <c r="U34" s="547"/>
      <c r="V34" s="547"/>
      <c r="W34" s="547"/>
      <c r="X34" s="547"/>
      <c r="Y34" s="547"/>
    </row>
    <row r="35" spans="2:25" ht="11.25">
      <c r="B35" s="547"/>
      <c r="C35" s="547"/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4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</row>
    <row r="36" spans="2:25" ht="11.25">
      <c r="B36" s="547"/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4"/>
      <c r="O36" s="547"/>
      <c r="P36" s="547"/>
      <c r="Q36" s="547"/>
      <c r="R36" s="547"/>
      <c r="S36" s="547"/>
      <c r="T36" s="547"/>
      <c r="U36" s="547"/>
      <c r="V36" s="547"/>
      <c r="W36" s="547"/>
      <c r="X36" s="547"/>
      <c r="Y36" s="547"/>
    </row>
    <row r="37" spans="2:25" ht="11.25">
      <c r="B37" s="547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4"/>
      <c r="O37" s="547"/>
      <c r="P37" s="547"/>
      <c r="Q37" s="547"/>
      <c r="R37" s="547"/>
      <c r="S37" s="547"/>
      <c r="T37" s="547"/>
      <c r="U37" s="547"/>
      <c r="V37" s="547"/>
      <c r="W37" s="547"/>
      <c r="X37" s="547"/>
      <c r="Y37" s="547"/>
    </row>
    <row r="38" spans="2:25" ht="11.25">
      <c r="B38" s="547"/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4"/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</row>
    <row r="39" spans="2:25" ht="11.25">
      <c r="B39" s="547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4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</row>
    <row r="40" spans="2:25" ht="11.25">
      <c r="B40" s="547"/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4"/>
      <c r="O40" s="547"/>
      <c r="P40" s="547"/>
      <c r="Q40" s="547"/>
      <c r="R40" s="547"/>
      <c r="S40" s="547"/>
      <c r="T40" s="547"/>
      <c r="U40" s="547"/>
      <c r="V40" s="547"/>
      <c r="W40" s="547"/>
      <c r="X40" s="547"/>
      <c r="Y40" s="547"/>
    </row>
    <row r="41" spans="2:25" ht="11.25">
      <c r="B41" s="547"/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4"/>
      <c r="O41" s="547"/>
      <c r="P41" s="547"/>
      <c r="Q41" s="547"/>
      <c r="R41" s="547"/>
      <c r="S41" s="547"/>
      <c r="T41" s="547"/>
      <c r="U41" s="547"/>
      <c r="V41" s="547"/>
      <c r="W41" s="547"/>
      <c r="X41" s="547"/>
      <c r="Y41" s="547"/>
    </row>
    <row r="42" spans="2:25" ht="11.25">
      <c r="B42" s="547"/>
      <c r="C42" s="547"/>
      <c r="D42" s="547"/>
      <c r="E42" s="547"/>
      <c r="F42" s="547"/>
      <c r="G42" s="547"/>
      <c r="H42" s="547"/>
      <c r="I42" s="547"/>
      <c r="J42" s="547"/>
      <c r="K42" s="547"/>
      <c r="L42" s="547"/>
      <c r="M42" s="547"/>
      <c r="N42" s="544"/>
      <c r="O42" s="547"/>
      <c r="P42" s="547"/>
      <c r="Q42" s="547"/>
      <c r="R42" s="547"/>
      <c r="S42" s="547"/>
      <c r="T42" s="547"/>
      <c r="U42" s="547"/>
      <c r="V42" s="547"/>
      <c r="W42" s="547"/>
      <c r="X42" s="547"/>
      <c r="Y42" s="547"/>
    </row>
    <row r="43" spans="2:25" ht="11.25"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4"/>
      <c r="O43" s="547"/>
      <c r="P43" s="547"/>
      <c r="Q43" s="547"/>
      <c r="R43" s="547"/>
      <c r="S43" s="547"/>
      <c r="T43" s="547"/>
      <c r="U43" s="547"/>
      <c r="V43" s="547"/>
      <c r="W43" s="547"/>
      <c r="X43" s="547"/>
      <c r="Y43" s="547"/>
    </row>
    <row r="44" spans="2:25" ht="11.25">
      <c r="B44" s="547"/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4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</row>
    <row r="45" spans="2:25" ht="11.25">
      <c r="B45" s="547"/>
      <c r="C45" s="547"/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4"/>
      <c r="O45" s="547"/>
      <c r="P45" s="547"/>
      <c r="Q45" s="547"/>
      <c r="R45" s="547"/>
      <c r="S45" s="547"/>
      <c r="T45" s="547"/>
      <c r="U45" s="547"/>
      <c r="V45" s="547"/>
      <c r="W45" s="547"/>
      <c r="X45" s="547"/>
      <c r="Y45" s="547"/>
    </row>
    <row r="46" spans="2:25" ht="11.25">
      <c r="B46" s="547"/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4"/>
      <c r="O46" s="547"/>
      <c r="P46" s="547"/>
      <c r="Q46" s="547"/>
      <c r="R46" s="547"/>
      <c r="S46" s="547"/>
      <c r="T46" s="547"/>
      <c r="U46" s="547"/>
      <c r="V46" s="547"/>
      <c r="W46" s="547"/>
      <c r="X46" s="547"/>
      <c r="Y46" s="547"/>
    </row>
    <row r="47" ht="10.5">
      <c r="N47" s="550"/>
    </row>
    <row r="48" ht="10.5">
      <c r="N48" s="550"/>
    </row>
    <row r="49" ht="10.5">
      <c r="N49" s="550"/>
    </row>
    <row r="50" ht="10.5">
      <c r="N50" s="550"/>
    </row>
    <row r="51" ht="10.5">
      <c r="N51" s="550"/>
    </row>
    <row r="52" ht="10.5">
      <c r="N52" s="550"/>
    </row>
    <row r="53" ht="10.5">
      <c r="N53" s="550"/>
    </row>
    <row r="54" ht="10.5">
      <c r="N54" s="550"/>
    </row>
    <row r="55" ht="10.5">
      <c r="N55" s="550"/>
    </row>
    <row r="56" ht="10.5">
      <c r="N56" s="550"/>
    </row>
    <row r="57" ht="10.5">
      <c r="N57" s="550"/>
    </row>
    <row r="58" ht="10.5">
      <c r="N58" s="550"/>
    </row>
    <row r="59" ht="10.5">
      <c r="N59" s="550"/>
    </row>
    <row r="60" ht="10.5">
      <c r="N60" s="550"/>
    </row>
    <row r="61" ht="10.5">
      <c r="N61" s="550"/>
    </row>
    <row r="62" ht="10.5">
      <c r="N62" s="550"/>
    </row>
    <row r="63" ht="10.5">
      <c r="N63" s="550"/>
    </row>
    <row r="64" ht="10.5">
      <c r="N64" s="550"/>
    </row>
    <row r="65" ht="10.5">
      <c r="N65" s="550"/>
    </row>
    <row r="66" ht="10.5">
      <c r="N66" s="550"/>
    </row>
    <row r="67" ht="10.5">
      <c r="N67" s="550"/>
    </row>
    <row r="68" ht="10.5">
      <c r="N68" s="550"/>
    </row>
    <row r="69" ht="10.5">
      <c r="N69" s="550"/>
    </row>
    <row r="70" ht="10.5">
      <c r="N70" s="550"/>
    </row>
    <row r="71" ht="10.5">
      <c r="N71" s="550"/>
    </row>
    <row r="72" ht="10.5">
      <c r="N72" s="550"/>
    </row>
    <row r="73" ht="10.5">
      <c r="N73" s="550"/>
    </row>
    <row r="74" ht="10.5">
      <c r="N74" s="550"/>
    </row>
    <row r="75" ht="10.5">
      <c r="N75" s="550"/>
    </row>
    <row r="76" ht="10.5">
      <c r="N76" s="550"/>
    </row>
    <row r="77" ht="10.5">
      <c r="N77" s="550"/>
    </row>
    <row r="78" ht="10.5">
      <c r="N78" s="550"/>
    </row>
    <row r="79" ht="10.5">
      <c r="N79" s="550"/>
    </row>
    <row r="80" ht="10.5">
      <c r="N80" s="550"/>
    </row>
    <row r="81" ht="10.5">
      <c r="N81" s="550"/>
    </row>
    <row r="82" ht="10.5">
      <c r="N82" s="550"/>
    </row>
    <row r="83" ht="10.5">
      <c r="N83" s="550"/>
    </row>
    <row r="84" ht="10.5">
      <c r="N84" s="550"/>
    </row>
    <row r="85" ht="10.5">
      <c r="N85" s="550"/>
    </row>
    <row r="86" ht="10.5">
      <c r="N86" s="550"/>
    </row>
    <row r="87" ht="10.5">
      <c r="N87" s="550"/>
    </row>
    <row r="88" ht="10.5">
      <c r="N88" s="550"/>
    </row>
    <row r="89" ht="10.5">
      <c r="N89" s="550"/>
    </row>
    <row r="90" ht="10.5">
      <c r="N90" s="550"/>
    </row>
    <row r="91" ht="10.5">
      <c r="N91" s="550"/>
    </row>
    <row r="92" ht="10.5">
      <c r="N92" s="550"/>
    </row>
    <row r="93" ht="10.5">
      <c r="N93" s="550"/>
    </row>
    <row r="94" ht="10.5">
      <c r="N94" s="550"/>
    </row>
    <row r="95" ht="10.5">
      <c r="N95" s="550"/>
    </row>
    <row r="96" ht="10.5">
      <c r="N96" s="550"/>
    </row>
    <row r="97" ht="10.5">
      <c r="N97" s="550"/>
    </row>
    <row r="98" ht="10.5">
      <c r="N98" s="550"/>
    </row>
    <row r="99" ht="10.5">
      <c r="N99" s="550"/>
    </row>
    <row r="100" ht="10.5">
      <c r="N100" s="550"/>
    </row>
    <row r="101" ht="10.5">
      <c r="N101" s="550"/>
    </row>
    <row r="102" ht="10.5">
      <c r="N102" s="550"/>
    </row>
    <row r="103" ht="10.5">
      <c r="N103" s="550"/>
    </row>
    <row r="104" ht="10.5">
      <c r="N104" s="550"/>
    </row>
    <row r="105" ht="10.5">
      <c r="N105" s="550"/>
    </row>
    <row r="106" ht="10.5">
      <c r="N106" s="550"/>
    </row>
    <row r="107" ht="10.5">
      <c r="N107" s="550"/>
    </row>
    <row r="108" ht="10.5">
      <c r="N108" s="550"/>
    </row>
    <row r="109" ht="10.5">
      <c r="N109" s="550"/>
    </row>
    <row r="110" ht="10.5">
      <c r="N110" s="550"/>
    </row>
    <row r="111" ht="10.5">
      <c r="N111" s="550"/>
    </row>
    <row r="112" ht="10.5">
      <c r="N112" s="550"/>
    </row>
    <row r="113" ht="10.5">
      <c r="N113" s="550"/>
    </row>
    <row r="114" ht="10.5">
      <c r="N114" s="550"/>
    </row>
    <row r="115" ht="10.5">
      <c r="N115" s="550"/>
    </row>
    <row r="116" ht="10.5">
      <c r="N116" s="550"/>
    </row>
    <row r="117" ht="10.5">
      <c r="N117" s="550"/>
    </row>
    <row r="118" ht="10.5">
      <c r="N118" s="550"/>
    </row>
    <row r="119" ht="10.5">
      <c r="N119" s="550"/>
    </row>
    <row r="120" ht="10.5">
      <c r="N120" s="550"/>
    </row>
    <row r="121" ht="10.5">
      <c r="N121" s="550"/>
    </row>
    <row r="122" ht="10.5">
      <c r="N122" s="550"/>
    </row>
    <row r="123" ht="10.5">
      <c r="N123" s="550"/>
    </row>
    <row r="124" ht="10.5">
      <c r="N124" s="550"/>
    </row>
    <row r="125" ht="10.5">
      <c r="N125" s="550"/>
    </row>
    <row r="126" ht="10.5">
      <c r="N126" s="550"/>
    </row>
    <row r="127" ht="10.5">
      <c r="N127" s="550"/>
    </row>
    <row r="128" ht="10.5">
      <c r="N128" s="550"/>
    </row>
    <row r="129" ht="10.5">
      <c r="N129" s="550"/>
    </row>
    <row r="130" ht="10.5">
      <c r="N130" s="550"/>
    </row>
    <row r="131" ht="10.5">
      <c r="N131" s="550"/>
    </row>
    <row r="132" ht="10.5">
      <c r="N132" s="550"/>
    </row>
    <row r="133" ht="10.5">
      <c r="N133" s="550"/>
    </row>
    <row r="134" ht="10.5">
      <c r="N134" s="550"/>
    </row>
    <row r="135" ht="10.5">
      <c r="N135" s="550"/>
    </row>
    <row r="136" ht="10.5">
      <c r="N136" s="550"/>
    </row>
    <row r="137" ht="10.5">
      <c r="N137" s="550"/>
    </row>
    <row r="138" ht="10.5">
      <c r="N138" s="550"/>
    </row>
    <row r="139" ht="10.5">
      <c r="N139" s="550"/>
    </row>
    <row r="140" ht="10.5">
      <c r="N140" s="550"/>
    </row>
    <row r="141" ht="10.5">
      <c r="N141" s="550"/>
    </row>
    <row r="142" ht="10.5">
      <c r="N142" s="550"/>
    </row>
    <row r="143" ht="10.5">
      <c r="N143" s="550"/>
    </row>
    <row r="144" ht="10.5">
      <c r="N144" s="550"/>
    </row>
    <row r="145" ht="10.5">
      <c r="N145" s="550"/>
    </row>
    <row r="146" ht="10.5">
      <c r="N146" s="550"/>
    </row>
    <row r="147" ht="10.5">
      <c r="N147" s="550"/>
    </row>
    <row r="148" ht="10.5">
      <c r="N148" s="550"/>
    </row>
    <row r="149" ht="10.5">
      <c r="N149" s="550"/>
    </row>
    <row r="150" ht="10.5">
      <c r="N150" s="550"/>
    </row>
    <row r="151" ht="10.5">
      <c r="N151" s="550"/>
    </row>
    <row r="152" ht="10.5">
      <c r="N152" s="550"/>
    </row>
    <row r="153" ht="10.5">
      <c r="N153" s="550"/>
    </row>
    <row r="154" ht="10.5">
      <c r="N154" s="550"/>
    </row>
    <row r="155" ht="10.5">
      <c r="N155" s="550"/>
    </row>
    <row r="156" ht="10.5">
      <c r="N156" s="550"/>
    </row>
    <row r="157" ht="10.5">
      <c r="N157" s="550"/>
    </row>
    <row r="158" ht="10.5">
      <c r="N158" s="550"/>
    </row>
    <row r="159" ht="10.5">
      <c r="N159" s="550"/>
    </row>
    <row r="160" ht="10.5">
      <c r="N160" s="550"/>
    </row>
    <row r="161" ht="10.5">
      <c r="N161" s="550"/>
    </row>
    <row r="162" ht="10.5">
      <c r="N162" s="550"/>
    </row>
    <row r="163" ht="10.5">
      <c r="N163" s="550"/>
    </row>
    <row r="164" ht="10.5">
      <c r="N164" s="550"/>
    </row>
    <row r="165" ht="10.5">
      <c r="N165" s="550"/>
    </row>
    <row r="166" ht="10.5">
      <c r="N166" s="550"/>
    </row>
    <row r="167" ht="10.5">
      <c r="N167" s="550"/>
    </row>
    <row r="168" ht="10.5">
      <c r="N168" s="550"/>
    </row>
    <row r="169" ht="10.5">
      <c r="N169" s="550"/>
    </row>
    <row r="170" ht="10.5">
      <c r="N170" s="550"/>
    </row>
    <row r="171" ht="10.5">
      <c r="N171" s="550"/>
    </row>
    <row r="172" ht="10.5">
      <c r="N172" s="550"/>
    </row>
    <row r="173" ht="10.5">
      <c r="N173" s="550"/>
    </row>
    <row r="174" ht="10.5">
      <c r="N174" s="550"/>
    </row>
    <row r="175" ht="10.5">
      <c r="N175" s="550"/>
    </row>
    <row r="176" ht="10.5">
      <c r="N176" s="550"/>
    </row>
    <row r="177" ht="10.5">
      <c r="N177" s="550"/>
    </row>
    <row r="178" ht="10.5">
      <c r="N178" s="550"/>
    </row>
    <row r="179" ht="10.5">
      <c r="N179" s="550"/>
    </row>
    <row r="180" ht="10.5">
      <c r="N180" s="550"/>
    </row>
    <row r="181" ht="10.5">
      <c r="N181" s="550"/>
    </row>
    <row r="182" ht="10.5">
      <c r="N182" s="550"/>
    </row>
    <row r="183" ht="10.5">
      <c r="N183" s="550"/>
    </row>
    <row r="184" ht="10.5">
      <c r="N184" s="550"/>
    </row>
    <row r="185" ht="10.5">
      <c r="N185" s="550"/>
    </row>
    <row r="186" ht="10.5">
      <c r="N186" s="550"/>
    </row>
    <row r="187" ht="10.5">
      <c r="N187" s="550"/>
    </row>
    <row r="188" ht="10.5">
      <c r="N188" s="550"/>
    </row>
    <row r="189" ht="10.5">
      <c r="N189" s="550"/>
    </row>
    <row r="190" ht="10.5">
      <c r="N190" s="550"/>
    </row>
    <row r="191" ht="10.5">
      <c r="N191" s="550"/>
    </row>
    <row r="192" ht="10.5">
      <c r="N192" s="550"/>
    </row>
    <row r="193" ht="10.5">
      <c r="N193" s="550"/>
    </row>
    <row r="194" ht="10.5">
      <c r="N194" s="550"/>
    </row>
    <row r="195" ht="10.5">
      <c r="N195" s="550"/>
    </row>
    <row r="196" ht="10.5">
      <c r="N196" s="550"/>
    </row>
    <row r="197" ht="10.5">
      <c r="N197" s="550"/>
    </row>
    <row r="198" ht="10.5">
      <c r="N198" s="550"/>
    </row>
    <row r="199" ht="10.5">
      <c r="N199" s="550"/>
    </row>
    <row r="200" ht="10.5">
      <c r="N200" s="550"/>
    </row>
    <row r="201" ht="10.5">
      <c r="N201" s="550"/>
    </row>
    <row r="202" ht="10.5">
      <c r="N202" s="550"/>
    </row>
    <row r="203" ht="10.5">
      <c r="N203" s="550"/>
    </row>
    <row r="204" ht="10.5">
      <c r="N204" s="550"/>
    </row>
    <row r="205" ht="10.5">
      <c r="N205" s="550"/>
    </row>
    <row r="206" ht="10.5">
      <c r="N206" s="550"/>
    </row>
    <row r="207" ht="10.5">
      <c r="N207" s="550"/>
    </row>
    <row r="208" ht="10.5">
      <c r="N208" s="550"/>
    </row>
    <row r="209" ht="10.5">
      <c r="N209" s="550"/>
    </row>
    <row r="210" ht="10.5">
      <c r="N210" s="550"/>
    </row>
    <row r="211" ht="10.5">
      <c r="N211" s="550"/>
    </row>
    <row r="212" ht="10.5">
      <c r="N212" s="550"/>
    </row>
    <row r="213" ht="10.5">
      <c r="N213" s="550"/>
    </row>
    <row r="214" ht="10.5">
      <c r="N214" s="550"/>
    </row>
    <row r="215" ht="10.5">
      <c r="N215" s="550"/>
    </row>
    <row r="216" ht="10.5">
      <c r="N216" s="550"/>
    </row>
    <row r="217" ht="10.5">
      <c r="N217" s="550"/>
    </row>
    <row r="218" ht="10.5">
      <c r="N218" s="550"/>
    </row>
    <row r="219" ht="10.5">
      <c r="N219" s="550"/>
    </row>
    <row r="220" ht="10.5">
      <c r="N220" s="550"/>
    </row>
    <row r="221" ht="10.5">
      <c r="N221" s="550"/>
    </row>
    <row r="222" ht="10.5">
      <c r="N222" s="550"/>
    </row>
    <row r="223" ht="10.5">
      <c r="N223" s="550"/>
    </row>
    <row r="224" ht="10.5">
      <c r="N224" s="550"/>
    </row>
    <row r="225" ht="10.5">
      <c r="N225" s="550"/>
    </row>
    <row r="226" ht="10.5">
      <c r="N226" s="550"/>
    </row>
    <row r="227" ht="10.5">
      <c r="N227" s="550"/>
    </row>
    <row r="228" ht="10.5">
      <c r="N228" s="550"/>
    </row>
    <row r="229" ht="10.5">
      <c r="N229" s="550"/>
    </row>
    <row r="230" ht="10.5">
      <c r="N230" s="550"/>
    </row>
    <row r="231" ht="10.5">
      <c r="N231" s="550"/>
    </row>
    <row r="232" ht="10.5">
      <c r="N232" s="550"/>
    </row>
    <row r="233" ht="10.5">
      <c r="N233" s="550"/>
    </row>
    <row r="234" ht="10.5">
      <c r="N234" s="550"/>
    </row>
    <row r="235" ht="10.5">
      <c r="N235" s="550"/>
    </row>
    <row r="236" ht="10.5">
      <c r="N236" s="550"/>
    </row>
    <row r="237" ht="10.5">
      <c r="N237" s="550"/>
    </row>
    <row r="238" ht="10.5">
      <c r="N238" s="550"/>
    </row>
    <row r="239" ht="10.5">
      <c r="N239" s="550"/>
    </row>
    <row r="240" ht="10.5">
      <c r="N240" s="550"/>
    </row>
    <row r="241" ht="10.5">
      <c r="N241" s="550"/>
    </row>
    <row r="242" ht="10.5">
      <c r="N242" s="550"/>
    </row>
    <row r="243" ht="10.5">
      <c r="N243" s="550"/>
    </row>
    <row r="244" ht="10.5">
      <c r="N244" s="550"/>
    </row>
    <row r="245" ht="10.5">
      <c r="N245" s="550"/>
    </row>
    <row r="246" ht="10.5">
      <c r="N246" s="550"/>
    </row>
    <row r="247" ht="10.5">
      <c r="N247" s="550"/>
    </row>
    <row r="248" ht="10.5">
      <c r="N248" s="550"/>
    </row>
    <row r="249" ht="10.5">
      <c r="N249" s="550"/>
    </row>
    <row r="250" ht="10.5">
      <c r="N250" s="550"/>
    </row>
    <row r="251" ht="10.5">
      <c r="N251" s="550"/>
    </row>
    <row r="252" ht="10.5">
      <c r="N252" s="550"/>
    </row>
    <row r="253" ht="10.5">
      <c r="N253" s="550"/>
    </row>
    <row r="254" ht="10.5">
      <c r="N254" s="550"/>
    </row>
    <row r="255" ht="10.5">
      <c r="N255" s="550"/>
    </row>
    <row r="256" ht="10.5">
      <c r="N256" s="550"/>
    </row>
    <row r="257" ht="10.5">
      <c r="N257" s="550"/>
    </row>
    <row r="258" ht="10.5">
      <c r="N258" s="550"/>
    </row>
    <row r="259" ht="10.5">
      <c r="N259" s="550"/>
    </row>
    <row r="260" ht="10.5">
      <c r="N260" s="550"/>
    </row>
    <row r="261" ht="10.5">
      <c r="N261" s="550"/>
    </row>
    <row r="262" ht="10.5">
      <c r="N262" s="550"/>
    </row>
    <row r="263" ht="10.5">
      <c r="N263" s="550"/>
    </row>
    <row r="264" ht="10.5">
      <c r="N264" s="550"/>
    </row>
    <row r="265" ht="10.5">
      <c r="N265" s="550"/>
    </row>
    <row r="266" ht="10.5">
      <c r="N266" s="550"/>
    </row>
    <row r="267" ht="10.5">
      <c r="N267" s="550"/>
    </row>
    <row r="268" ht="10.5">
      <c r="N268" s="550"/>
    </row>
    <row r="269" ht="10.5">
      <c r="N269" s="550"/>
    </row>
    <row r="270" ht="10.5">
      <c r="N270" s="550"/>
    </row>
    <row r="271" ht="10.5">
      <c r="N271" s="550"/>
    </row>
    <row r="272" ht="10.5">
      <c r="N272" s="550"/>
    </row>
    <row r="273" ht="10.5">
      <c r="N273" s="550"/>
    </row>
    <row r="274" ht="10.5">
      <c r="N274" s="550"/>
    </row>
    <row r="275" ht="10.5">
      <c r="N275" s="550"/>
    </row>
    <row r="276" ht="10.5">
      <c r="N276" s="550"/>
    </row>
    <row r="277" ht="10.5">
      <c r="N277" s="550"/>
    </row>
    <row r="278" ht="10.5">
      <c r="N278" s="550"/>
    </row>
    <row r="279" ht="10.5">
      <c r="N279" s="550"/>
    </row>
    <row r="280" ht="10.5">
      <c r="N280" s="550"/>
    </row>
    <row r="281" ht="10.5">
      <c r="N281" s="550"/>
    </row>
    <row r="282" ht="10.5">
      <c r="N282" s="550"/>
    </row>
    <row r="283" ht="10.5">
      <c r="N283" s="550"/>
    </row>
    <row r="284" ht="10.5">
      <c r="N284" s="550"/>
    </row>
    <row r="285" ht="10.5">
      <c r="N285" s="550"/>
    </row>
    <row r="286" ht="10.5">
      <c r="N286" s="550"/>
    </row>
    <row r="287" ht="10.5">
      <c r="N287" s="550"/>
    </row>
    <row r="288" ht="10.5">
      <c r="N288" s="550"/>
    </row>
    <row r="289" ht="10.5">
      <c r="N289" s="550"/>
    </row>
    <row r="290" ht="10.5">
      <c r="N290" s="550"/>
    </row>
    <row r="291" ht="10.5">
      <c r="N291" s="550"/>
    </row>
    <row r="292" ht="10.5">
      <c r="N292" s="550"/>
    </row>
    <row r="293" ht="10.5">
      <c r="N293" s="550"/>
    </row>
    <row r="294" ht="10.5">
      <c r="N294" s="550"/>
    </row>
    <row r="295" ht="10.5">
      <c r="N295" s="550"/>
    </row>
    <row r="296" ht="10.5">
      <c r="N296" s="550"/>
    </row>
    <row r="297" ht="10.5">
      <c r="N297" s="550"/>
    </row>
    <row r="298" ht="10.5">
      <c r="N298" s="550"/>
    </row>
    <row r="299" ht="10.5">
      <c r="N299" s="550"/>
    </row>
    <row r="300" ht="10.5">
      <c r="N300" s="550"/>
    </row>
    <row r="301" ht="10.5">
      <c r="N301" s="550"/>
    </row>
    <row r="302" ht="10.5">
      <c r="N302" s="550"/>
    </row>
    <row r="303" ht="10.5">
      <c r="N303" s="550"/>
    </row>
    <row r="304" ht="10.5">
      <c r="N304" s="550"/>
    </row>
    <row r="305" ht="10.5">
      <c r="N305" s="550"/>
    </row>
    <row r="306" ht="10.5">
      <c r="N306" s="550"/>
    </row>
    <row r="307" ht="10.5">
      <c r="N307" s="550"/>
    </row>
    <row r="308" ht="10.5">
      <c r="N308" s="550"/>
    </row>
    <row r="309" ht="10.5">
      <c r="N309" s="550"/>
    </row>
    <row r="310" ht="10.5">
      <c r="N310" s="550"/>
    </row>
    <row r="311" ht="10.5">
      <c r="N311" s="550"/>
    </row>
    <row r="312" ht="10.5">
      <c r="N312" s="550"/>
    </row>
    <row r="313" ht="10.5">
      <c r="N313" s="550"/>
    </row>
    <row r="314" ht="10.5">
      <c r="N314" s="550"/>
    </row>
    <row r="315" ht="10.5">
      <c r="N315" s="550"/>
    </row>
    <row r="316" ht="10.5">
      <c r="N316" s="550"/>
    </row>
    <row r="317" ht="10.5">
      <c r="N317" s="550"/>
    </row>
    <row r="318" ht="10.5">
      <c r="N318" s="550"/>
    </row>
    <row r="319" ht="10.5">
      <c r="N319" s="550"/>
    </row>
    <row r="320" ht="10.5">
      <c r="N320" s="550"/>
    </row>
    <row r="321" ht="10.5">
      <c r="N321" s="550"/>
    </row>
    <row r="322" ht="10.5">
      <c r="N322" s="550"/>
    </row>
    <row r="323" ht="10.5">
      <c r="N323" s="550"/>
    </row>
    <row r="324" ht="10.5">
      <c r="N324" s="550"/>
    </row>
    <row r="325" ht="10.5">
      <c r="N325" s="550"/>
    </row>
    <row r="326" ht="10.5">
      <c r="N326" s="550"/>
    </row>
    <row r="327" ht="10.5">
      <c r="N327" s="550"/>
    </row>
    <row r="328" ht="10.5">
      <c r="N328" s="550"/>
    </row>
    <row r="329" ht="10.5">
      <c r="N329" s="550"/>
    </row>
    <row r="330" ht="10.5">
      <c r="N330" s="550"/>
    </row>
    <row r="331" ht="10.5">
      <c r="N331" s="550"/>
    </row>
    <row r="332" ht="10.5">
      <c r="N332" s="550"/>
    </row>
    <row r="333" ht="10.5">
      <c r="N333" s="550"/>
    </row>
    <row r="334" ht="10.5">
      <c r="N334" s="550"/>
    </row>
    <row r="335" ht="10.5">
      <c r="N335" s="550"/>
    </row>
    <row r="336" ht="10.5">
      <c r="N336" s="550"/>
    </row>
    <row r="337" ht="10.5">
      <c r="N337" s="550"/>
    </row>
    <row r="338" ht="10.5">
      <c r="N338" s="550"/>
    </row>
    <row r="339" ht="10.5">
      <c r="N339" s="550"/>
    </row>
    <row r="340" ht="10.5">
      <c r="N340" s="550"/>
    </row>
    <row r="341" ht="10.5">
      <c r="N341" s="550"/>
    </row>
    <row r="342" ht="10.5">
      <c r="N342" s="550"/>
    </row>
    <row r="343" ht="10.5">
      <c r="N343" s="550"/>
    </row>
    <row r="344" ht="10.5">
      <c r="N344" s="550"/>
    </row>
    <row r="345" ht="10.5">
      <c r="N345" s="550"/>
    </row>
    <row r="346" ht="10.5">
      <c r="N346" s="550"/>
    </row>
    <row r="347" ht="10.5">
      <c r="N347" s="550"/>
    </row>
    <row r="348" ht="10.5">
      <c r="N348" s="550"/>
    </row>
    <row r="349" ht="10.5">
      <c r="N349" s="550"/>
    </row>
    <row r="350" ht="10.5">
      <c r="N350" s="550"/>
    </row>
    <row r="351" ht="10.5">
      <c r="N351" s="550"/>
    </row>
    <row r="352" ht="10.5">
      <c r="N352" s="550"/>
    </row>
    <row r="353" ht="10.5">
      <c r="N353" s="550"/>
    </row>
    <row r="354" ht="10.5">
      <c r="N354" s="550"/>
    </row>
    <row r="355" ht="10.5">
      <c r="N355" s="550"/>
    </row>
    <row r="356" ht="10.5">
      <c r="N356" s="550"/>
    </row>
    <row r="357" ht="10.5">
      <c r="N357" s="550"/>
    </row>
    <row r="358" ht="10.5">
      <c r="N358" s="550"/>
    </row>
    <row r="359" ht="10.5">
      <c r="N359" s="550"/>
    </row>
    <row r="360" ht="10.5">
      <c r="N360" s="550"/>
    </row>
    <row r="361" ht="10.5">
      <c r="N361" s="550"/>
    </row>
    <row r="362" ht="10.5">
      <c r="N362" s="550"/>
    </row>
    <row r="363" ht="10.5">
      <c r="N363" s="550"/>
    </row>
    <row r="364" ht="10.5">
      <c r="N364" s="550"/>
    </row>
    <row r="365" ht="10.5">
      <c r="N365" s="550"/>
    </row>
    <row r="366" ht="10.5">
      <c r="N366" s="550"/>
    </row>
    <row r="367" ht="10.5">
      <c r="N367" s="550"/>
    </row>
    <row r="368" ht="10.5">
      <c r="N368" s="550"/>
    </row>
    <row r="369" ht="10.5">
      <c r="N369" s="550"/>
    </row>
    <row r="370" ht="10.5">
      <c r="N370" s="550"/>
    </row>
    <row r="371" ht="10.5">
      <c r="N371" s="550"/>
    </row>
    <row r="372" ht="10.5">
      <c r="N372" s="550"/>
    </row>
    <row r="373" ht="10.5">
      <c r="N373" s="550"/>
    </row>
    <row r="374" ht="10.5">
      <c r="N374" s="550"/>
    </row>
    <row r="375" ht="10.5">
      <c r="N375" s="550"/>
    </row>
    <row r="376" ht="10.5">
      <c r="N376" s="550"/>
    </row>
    <row r="377" ht="10.5">
      <c r="N377" s="550"/>
    </row>
    <row r="378" ht="10.5">
      <c r="N378" s="550"/>
    </row>
    <row r="379" ht="10.5">
      <c r="N379" s="550"/>
    </row>
    <row r="380" ht="10.5">
      <c r="N380" s="550"/>
    </row>
    <row r="381" ht="10.5">
      <c r="N381" s="550"/>
    </row>
    <row r="382" ht="10.5">
      <c r="N382" s="550"/>
    </row>
    <row r="383" ht="10.5">
      <c r="N383" s="550"/>
    </row>
    <row r="384" ht="10.5">
      <c r="N384" s="550"/>
    </row>
    <row r="385" ht="10.5">
      <c r="N385" s="550"/>
    </row>
    <row r="386" ht="10.5">
      <c r="N386" s="550"/>
    </row>
    <row r="387" ht="10.5">
      <c r="N387" s="550"/>
    </row>
    <row r="388" ht="10.5">
      <c r="N388" s="550"/>
    </row>
    <row r="389" ht="10.5">
      <c r="N389" s="550"/>
    </row>
    <row r="390" ht="10.5">
      <c r="N390" s="550"/>
    </row>
    <row r="391" ht="10.5">
      <c r="N391" s="550"/>
    </row>
    <row r="392" ht="10.5">
      <c r="N392" s="550"/>
    </row>
    <row r="393" ht="10.5">
      <c r="N393" s="550"/>
    </row>
    <row r="394" ht="10.5">
      <c r="N394" s="550"/>
    </row>
    <row r="395" ht="10.5">
      <c r="N395" s="550"/>
    </row>
    <row r="396" ht="10.5">
      <c r="N396" s="550"/>
    </row>
    <row r="397" ht="10.5">
      <c r="N397" s="550"/>
    </row>
    <row r="398" ht="10.5">
      <c r="N398" s="550"/>
    </row>
    <row r="399" ht="10.5">
      <c r="N399" s="550"/>
    </row>
    <row r="400" ht="10.5">
      <c r="N400" s="550"/>
    </row>
    <row r="401" ht="10.5">
      <c r="N401" s="550"/>
    </row>
    <row r="402" ht="10.5">
      <c r="N402" s="550"/>
    </row>
    <row r="403" ht="10.5">
      <c r="N403" s="550"/>
    </row>
    <row r="404" ht="10.5">
      <c r="N404" s="550"/>
    </row>
    <row r="405" ht="10.5">
      <c r="N405" s="550"/>
    </row>
    <row r="406" ht="10.5">
      <c r="N406" s="550"/>
    </row>
    <row r="407" ht="10.5">
      <c r="N407" s="550"/>
    </row>
    <row r="408" ht="10.5">
      <c r="N408" s="550"/>
    </row>
    <row r="409" ht="10.5">
      <c r="N409" s="550"/>
    </row>
    <row r="410" ht="10.5">
      <c r="N410" s="550"/>
    </row>
    <row r="411" ht="10.5">
      <c r="N411" s="550"/>
    </row>
    <row r="412" ht="10.5">
      <c r="N412" s="550"/>
    </row>
    <row r="413" ht="10.5">
      <c r="N413" s="550"/>
    </row>
    <row r="414" ht="10.5">
      <c r="N414" s="550"/>
    </row>
    <row r="415" ht="10.5">
      <c r="N415" s="550"/>
    </row>
    <row r="416" ht="10.5">
      <c r="N416" s="550"/>
    </row>
    <row r="417" ht="10.5">
      <c r="N417" s="550"/>
    </row>
    <row r="418" ht="10.5">
      <c r="N418" s="550"/>
    </row>
    <row r="419" ht="10.5">
      <c r="N419" s="550"/>
    </row>
    <row r="420" ht="10.5">
      <c r="N420" s="550"/>
    </row>
    <row r="421" ht="10.5">
      <c r="N421" s="550"/>
    </row>
    <row r="422" ht="10.5">
      <c r="N422" s="550"/>
    </row>
    <row r="423" ht="10.5">
      <c r="N423" s="550"/>
    </row>
    <row r="424" ht="10.5">
      <c r="N424" s="550"/>
    </row>
    <row r="425" ht="10.5">
      <c r="N425" s="550"/>
    </row>
    <row r="426" ht="10.5">
      <c r="N426" s="550"/>
    </row>
    <row r="427" ht="10.5">
      <c r="N427" s="550"/>
    </row>
    <row r="428" ht="10.5">
      <c r="N428" s="550"/>
    </row>
    <row r="429" ht="10.5">
      <c r="N429" s="550"/>
    </row>
    <row r="430" ht="10.5">
      <c r="N430" s="550"/>
    </row>
    <row r="431" ht="10.5">
      <c r="N431" s="550"/>
    </row>
    <row r="432" ht="10.5">
      <c r="N432" s="550"/>
    </row>
    <row r="433" ht="10.5">
      <c r="N433" s="550"/>
    </row>
    <row r="434" ht="10.5">
      <c r="N434" s="550"/>
    </row>
    <row r="435" ht="10.5">
      <c r="N435" s="550"/>
    </row>
    <row r="436" ht="10.5">
      <c r="N436" s="550"/>
    </row>
    <row r="437" ht="10.5">
      <c r="N437" s="550"/>
    </row>
    <row r="438" ht="10.5">
      <c r="N438" s="550"/>
    </row>
    <row r="439" ht="10.5">
      <c r="N439" s="550"/>
    </row>
    <row r="440" ht="10.5">
      <c r="N440" s="550"/>
    </row>
    <row r="441" ht="10.5">
      <c r="N441" s="550"/>
    </row>
    <row r="442" ht="10.5">
      <c r="N442" s="550"/>
    </row>
    <row r="443" ht="10.5">
      <c r="N443" s="550"/>
    </row>
    <row r="444" ht="10.5">
      <c r="N444" s="550"/>
    </row>
    <row r="445" ht="10.5">
      <c r="N445" s="550"/>
    </row>
    <row r="446" ht="10.5">
      <c r="N446" s="550"/>
    </row>
    <row r="447" ht="10.5">
      <c r="N447" s="550"/>
    </row>
    <row r="448" ht="10.5">
      <c r="N448" s="550"/>
    </row>
    <row r="449" ht="10.5">
      <c r="N449" s="550"/>
    </row>
    <row r="450" ht="10.5">
      <c r="N450" s="550"/>
    </row>
    <row r="451" ht="10.5">
      <c r="N451" s="550"/>
    </row>
    <row r="452" ht="10.5">
      <c r="N452" s="550"/>
    </row>
    <row r="453" ht="10.5">
      <c r="N453" s="550"/>
    </row>
    <row r="454" ht="10.5">
      <c r="N454" s="550"/>
    </row>
    <row r="455" ht="10.5">
      <c r="N455" s="550"/>
    </row>
    <row r="456" ht="10.5">
      <c r="N456" s="550"/>
    </row>
    <row r="457" ht="10.5">
      <c r="N457" s="550"/>
    </row>
    <row r="458" ht="10.5">
      <c r="N458" s="550"/>
    </row>
    <row r="459" ht="10.5">
      <c r="N459" s="550"/>
    </row>
    <row r="460" ht="10.5">
      <c r="N460" s="550"/>
    </row>
    <row r="461" ht="10.5">
      <c r="N461" s="550"/>
    </row>
    <row r="462" spans="2:14" ht="10.5">
      <c r="B462" s="543" t="s">
        <v>1008</v>
      </c>
      <c r="N462" s="550"/>
    </row>
    <row r="463" ht="10.5">
      <c r="N463" s="550"/>
    </row>
    <row r="464" ht="10.5">
      <c r="N464" s="550"/>
    </row>
    <row r="465" ht="10.5">
      <c r="N465" s="550"/>
    </row>
    <row r="466" ht="10.5">
      <c r="N466" s="550"/>
    </row>
    <row r="467" ht="10.5">
      <c r="N467" s="550"/>
    </row>
    <row r="468" ht="10.5">
      <c r="N468" s="550"/>
    </row>
    <row r="469" ht="10.5">
      <c r="N469" s="550"/>
    </row>
    <row r="470" ht="10.5">
      <c r="N470" s="550"/>
    </row>
    <row r="471" ht="10.5">
      <c r="N471" s="550"/>
    </row>
    <row r="472" ht="10.5">
      <c r="N472" s="550"/>
    </row>
    <row r="473" ht="10.5">
      <c r="N473" s="550"/>
    </row>
    <row r="474" ht="10.5">
      <c r="N474" s="550"/>
    </row>
    <row r="475" ht="10.5">
      <c r="N475" s="550"/>
    </row>
    <row r="476" ht="10.5">
      <c r="N476" s="550"/>
    </row>
    <row r="477" ht="10.5">
      <c r="N477" s="550"/>
    </row>
    <row r="478" ht="10.5">
      <c r="N478" s="550"/>
    </row>
    <row r="479" ht="10.5">
      <c r="N479" s="550"/>
    </row>
    <row r="480" ht="10.5">
      <c r="N480" s="550"/>
    </row>
    <row r="481" ht="10.5">
      <c r="N481" s="550"/>
    </row>
    <row r="482" ht="10.5">
      <c r="N482" s="550"/>
    </row>
    <row r="483" ht="10.5">
      <c r="N483" s="550"/>
    </row>
    <row r="484" ht="10.5">
      <c r="N484" s="550"/>
    </row>
    <row r="485" ht="10.5">
      <c r="N485" s="550"/>
    </row>
    <row r="486" ht="10.5">
      <c r="N486" s="550"/>
    </row>
    <row r="487" ht="10.5">
      <c r="N487" s="550"/>
    </row>
    <row r="488" ht="10.5">
      <c r="N488" s="550"/>
    </row>
    <row r="489" ht="10.5">
      <c r="N489" s="550"/>
    </row>
    <row r="490" ht="10.5">
      <c r="N490" s="550"/>
    </row>
    <row r="491" ht="10.5">
      <c r="N491" s="550"/>
    </row>
    <row r="492" ht="10.5">
      <c r="N492" s="550"/>
    </row>
    <row r="493" ht="10.5">
      <c r="N493" s="550"/>
    </row>
    <row r="494" ht="10.5">
      <c r="N494" s="550"/>
    </row>
    <row r="495" ht="10.5">
      <c r="N495" s="550"/>
    </row>
    <row r="496" ht="10.5">
      <c r="N496" s="550"/>
    </row>
    <row r="497" ht="10.5">
      <c r="N497" s="550"/>
    </row>
    <row r="498" ht="10.5">
      <c r="N498" s="550"/>
    </row>
    <row r="499" ht="10.5">
      <c r="N499" s="550"/>
    </row>
    <row r="500" ht="10.5">
      <c r="N500" s="550"/>
    </row>
    <row r="501" ht="10.5">
      <c r="N501" s="550"/>
    </row>
    <row r="502" ht="10.5">
      <c r="N502" s="550"/>
    </row>
    <row r="503" ht="10.5">
      <c r="N503" s="550"/>
    </row>
    <row r="504" ht="10.5">
      <c r="N504" s="550"/>
    </row>
    <row r="505" ht="10.5">
      <c r="N505" s="550"/>
    </row>
    <row r="506" ht="10.5">
      <c r="N506" s="550"/>
    </row>
    <row r="507" ht="10.5">
      <c r="N507" s="550"/>
    </row>
    <row r="508" ht="10.5">
      <c r="N508" s="550"/>
    </row>
    <row r="509" ht="10.5">
      <c r="N509" s="550"/>
    </row>
    <row r="510" ht="10.5">
      <c r="N510" s="550"/>
    </row>
    <row r="511" ht="10.5">
      <c r="N511" s="550"/>
    </row>
    <row r="512" ht="10.5">
      <c r="N512" s="550"/>
    </row>
    <row r="513" ht="10.5">
      <c r="N513" s="550"/>
    </row>
    <row r="514" ht="10.5">
      <c r="N514" s="550"/>
    </row>
    <row r="515" ht="10.5">
      <c r="N515" s="550"/>
    </row>
    <row r="516" ht="10.5">
      <c r="N516" s="550"/>
    </row>
    <row r="517" ht="10.5">
      <c r="N517" s="550"/>
    </row>
    <row r="518" ht="10.5">
      <c r="N518" s="550"/>
    </row>
    <row r="519" ht="10.5">
      <c r="N519" s="550"/>
    </row>
    <row r="520" ht="10.5">
      <c r="N520" s="550"/>
    </row>
    <row r="521" ht="10.5">
      <c r="N521" s="550"/>
    </row>
    <row r="522" ht="10.5">
      <c r="N522" s="550"/>
    </row>
    <row r="523" ht="10.5">
      <c r="N523" s="550"/>
    </row>
    <row r="524" ht="10.5">
      <c r="N524" s="550"/>
    </row>
    <row r="525" ht="10.5">
      <c r="N525" s="550"/>
    </row>
    <row r="526" ht="10.5">
      <c r="N526" s="550"/>
    </row>
    <row r="527" ht="10.5">
      <c r="N527" s="550"/>
    </row>
    <row r="528" ht="10.5">
      <c r="N528" s="550"/>
    </row>
    <row r="529" ht="10.5">
      <c r="N529" s="550"/>
    </row>
    <row r="530" ht="10.5">
      <c r="N530" s="550"/>
    </row>
    <row r="531" ht="10.5">
      <c r="N531" s="550"/>
    </row>
    <row r="532" ht="10.5">
      <c r="N532" s="550"/>
    </row>
    <row r="533" ht="10.5">
      <c r="N533" s="550"/>
    </row>
    <row r="534" ht="10.5">
      <c r="N534" s="550"/>
    </row>
    <row r="535" ht="10.5">
      <c r="N535" s="550"/>
    </row>
    <row r="536" ht="10.5">
      <c r="N536" s="550"/>
    </row>
    <row r="537" ht="10.5">
      <c r="N537" s="550"/>
    </row>
    <row r="538" ht="10.5">
      <c r="N538" s="550"/>
    </row>
    <row r="539" ht="10.5">
      <c r="N539" s="550"/>
    </row>
    <row r="540" ht="10.5">
      <c r="N540" s="550"/>
    </row>
    <row r="541" ht="10.5">
      <c r="N541" s="550"/>
    </row>
    <row r="542" ht="10.5">
      <c r="N542" s="550"/>
    </row>
    <row r="543" ht="10.5">
      <c r="N543" s="550"/>
    </row>
    <row r="544" ht="10.5">
      <c r="N544" s="550"/>
    </row>
    <row r="545" ht="10.5">
      <c r="N545" s="550"/>
    </row>
    <row r="546" ht="10.5">
      <c r="N546" s="550"/>
    </row>
    <row r="547" ht="10.5">
      <c r="N547" s="550"/>
    </row>
    <row r="548" ht="10.5">
      <c r="N548" s="550"/>
    </row>
    <row r="549" ht="10.5">
      <c r="N549" s="550"/>
    </row>
    <row r="550" ht="10.5">
      <c r="N550" s="550"/>
    </row>
    <row r="551" ht="10.5">
      <c r="N551" s="550"/>
    </row>
    <row r="552" ht="10.5">
      <c r="N552" s="550"/>
    </row>
    <row r="553" ht="10.5">
      <c r="N553" s="550"/>
    </row>
    <row r="554" ht="10.5">
      <c r="N554" s="550"/>
    </row>
    <row r="555" ht="10.5">
      <c r="N555" s="550"/>
    </row>
    <row r="556" ht="10.5">
      <c r="N556" s="550"/>
    </row>
    <row r="557" ht="10.5">
      <c r="N557" s="550"/>
    </row>
    <row r="558" ht="10.5">
      <c r="N558" s="550"/>
    </row>
    <row r="559" ht="10.5">
      <c r="N559" s="550"/>
    </row>
    <row r="560" ht="10.5">
      <c r="N560" s="550"/>
    </row>
    <row r="561" ht="10.5">
      <c r="N561" s="550"/>
    </row>
    <row r="562" ht="10.5">
      <c r="N562" s="550"/>
    </row>
    <row r="563" ht="10.5">
      <c r="N563" s="550"/>
    </row>
    <row r="564" ht="10.5">
      <c r="N564" s="550"/>
    </row>
    <row r="565" ht="10.5">
      <c r="N565" s="550"/>
    </row>
    <row r="566" ht="10.5">
      <c r="N566" s="550"/>
    </row>
    <row r="567" ht="10.5">
      <c r="N567" s="550"/>
    </row>
    <row r="568" ht="10.5">
      <c r="N568" s="550"/>
    </row>
    <row r="569" ht="10.5">
      <c r="N569" s="550"/>
    </row>
    <row r="570" ht="10.5">
      <c r="N570" s="550"/>
    </row>
    <row r="571" ht="10.5">
      <c r="N571" s="550"/>
    </row>
    <row r="572" ht="10.5">
      <c r="N572" s="550"/>
    </row>
    <row r="573" ht="10.5">
      <c r="N573" s="550"/>
    </row>
    <row r="574" ht="10.5">
      <c r="N574" s="550"/>
    </row>
    <row r="575" ht="10.5">
      <c r="N575" s="550"/>
    </row>
    <row r="576" ht="10.5">
      <c r="N576" s="550"/>
    </row>
    <row r="577" ht="10.5">
      <c r="N577" s="550"/>
    </row>
    <row r="578" ht="10.5">
      <c r="N578" s="550"/>
    </row>
    <row r="579" ht="10.5">
      <c r="N579" s="550"/>
    </row>
    <row r="580" ht="10.5">
      <c r="N580" s="550"/>
    </row>
    <row r="581" ht="10.5">
      <c r="N581" s="550"/>
    </row>
    <row r="582" ht="10.5">
      <c r="N582" s="550"/>
    </row>
    <row r="583" ht="10.5">
      <c r="N583" s="550"/>
    </row>
    <row r="584" ht="10.5">
      <c r="N584" s="550"/>
    </row>
    <row r="585" ht="10.5">
      <c r="N585" s="550"/>
    </row>
    <row r="586" ht="10.5">
      <c r="N586" s="550"/>
    </row>
    <row r="587" ht="10.5">
      <c r="N587" s="550"/>
    </row>
    <row r="588" ht="10.5">
      <c r="N588" s="550"/>
    </row>
    <row r="589" ht="10.5">
      <c r="N589" s="550"/>
    </row>
    <row r="590" ht="10.5">
      <c r="N590" s="550"/>
    </row>
    <row r="591" ht="10.5">
      <c r="N591" s="550"/>
    </row>
    <row r="592" ht="10.5">
      <c r="N592" s="550"/>
    </row>
    <row r="593" ht="10.5">
      <c r="N593" s="550"/>
    </row>
    <row r="594" ht="10.5">
      <c r="N594" s="550"/>
    </row>
    <row r="595" ht="10.5">
      <c r="N595" s="550"/>
    </row>
    <row r="596" ht="10.5">
      <c r="N596" s="550"/>
    </row>
    <row r="597" ht="10.5">
      <c r="N597" s="550"/>
    </row>
    <row r="598" ht="10.5">
      <c r="N598" s="550"/>
    </row>
    <row r="599" ht="10.5">
      <c r="N599" s="550"/>
    </row>
    <row r="600" ht="10.5">
      <c r="N600" s="550"/>
    </row>
    <row r="601" ht="10.5">
      <c r="N601" s="550"/>
    </row>
    <row r="602" ht="10.5">
      <c r="N602" s="550"/>
    </row>
    <row r="603" ht="10.5">
      <c r="N603" s="550"/>
    </row>
    <row r="604" ht="10.5">
      <c r="N604" s="550"/>
    </row>
    <row r="605" ht="10.5">
      <c r="N605" s="550"/>
    </row>
    <row r="606" ht="10.5">
      <c r="N606" s="550"/>
    </row>
    <row r="607" ht="10.5">
      <c r="N607" s="550"/>
    </row>
    <row r="608" ht="10.5">
      <c r="N608" s="550"/>
    </row>
    <row r="609" ht="10.5">
      <c r="N609" s="550"/>
    </row>
    <row r="610" ht="10.5">
      <c r="N610" s="550"/>
    </row>
    <row r="611" ht="10.5">
      <c r="N611" s="550"/>
    </row>
    <row r="612" ht="10.5">
      <c r="N612" s="550"/>
    </row>
    <row r="613" ht="10.5">
      <c r="N613" s="550"/>
    </row>
    <row r="614" ht="10.5">
      <c r="N614" s="550"/>
    </row>
    <row r="615" ht="10.5">
      <c r="N615" s="550"/>
    </row>
    <row r="616" ht="10.5">
      <c r="N616" s="550"/>
    </row>
    <row r="617" ht="10.5">
      <c r="N617" s="550"/>
    </row>
    <row r="618" ht="10.5">
      <c r="N618" s="550"/>
    </row>
    <row r="619" ht="10.5">
      <c r="N619" s="550"/>
    </row>
    <row r="620" ht="10.5">
      <c r="N620" s="550"/>
    </row>
    <row r="621" ht="10.5">
      <c r="N621" s="550"/>
    </row>
    <row r="622" ht="10.5">
      <c r="N622" s="550"/>
    </row>
    <row r="623" ht="10.5">
      <c r="N623" s="550"/>
    </row>
    <row r="624" ht="10.5">
      <c r="N624" s="550"/>
    </row>
    <row r="625" ht="10.5">
      <c r="N625" s="550"/>
    </row>
    <row r="626" ht="10.5">
      <c r="N626" s="550"/>
    </row>
    <row r="627" ht="10.5">
      <c r="N627" s="550"/>
    </row>
    <row r="628" ht="10.5">
      <c r="N628" s="550"/>
    </row>
    <row r="629" ht="10.5">
      <c r="N629" s="550"/>
    </row>
    <row r="630" ht="10.5">
      <c r="N630" s="550"/>
    </row>
    <row r="631" ht="10.5">
      <c r="N631" s="550"/>
    </row>
    <row r="632" ht="10.5">
      <c r="N632" s="550"/>
    </row>
    <row r="633" ht="10.5">
      <c r="N633" s="550"/>
    </row>
    <row r="634" ht="10.5">
      <c r="N634" s="550"/>
    </row>
    <row r="635" ht="10.5">
      <c r="N635" s="550"/>
    </row>
    <row r="636" ht="10.5">
      <c r="N636" s="550"/>
    </row>
    <row r="637" ht="10.5">
      <c r="N637" s="550"/>
    </row>
    <row r="638" ht="10.5">
      <c r="N638" s="550"/>
    </row>
    <row r="639" ht="10.5">
      <c r="N639" s="550"/>
    </row>
    <row r="640" ht="10.5">
      <c r="N640" s="550"/>
    </row>
    <row r="641" ht="10.5">
      <c r="N641" s="550"/>
    </row>
  </sheetData>
  <sheetProtection/>
  <mergeCells count="10">
    <mergeCell ref="R5:R8"/>
    <mergeCell ref="S5:S8"/>
    <mergeCell ref="T5:T8"/>
    <mergeCell ref="U5:U8"/>
    <mergeCell ref="G6:H6"/>
    <mergeCell ref="I6:J6"/>
    <mergeCell ref="E7:E8"/>
    <mergeCell ref="F7:F8"/>
    <mergeCell ref="I5:J5"/>
    <mergeCell ref="Q5:Q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M32" sqref="M32"/>
    </sheetView>
  </sheetViews>
  <sheetFormatPr defaultColWidth="9.00390625" defaultRowHeight="12.75"/>
  <cols>
    <col min="1" max="1" width="11.75390625" style="0" customWidth="1"/>
    <col min="2" max="2" width="6.125" style="0" customWidth="1"/>
    <col min="3" max="3" width="7.25390625" style="0" customWidth="1"/>
    <col min="4" max="4" width="6.375" style="0" customWidth="1"/>
    <col min="5" max="6" width="6.25390625" style="0" customWidth="1"/>
    <col min="7" max="7" width="6.125" style="0" customWidth="1"/>
    <col min="8" max="8" width="6.75390625" style="0" customWidth="1"/>
    <col min="9" max="9" width="7.375" style="0" customWidth="1"/>
    <col min="10" max="10" width="6.875" style="0" customWidth="1"/>
    <col min="11" max="11" width="6.75390625" style="0" customWidth="1"/>
    <col min="12" max="12" width="5.625" style="0" customWidth="1"/>
    <col min="13" max="13" width="6.875" style="0" customWidth="1"/>
    <col min="14" max="14" width="6.625" style="0" customWidth="1"/>
    <col min="15" max="15" width="6.25390625" style="0" customWidth="1"/>
    <col min="16" max="16" width="5.75390625" style="0" customWidth="1"/>
    <col min="17" max="17" width="6.125" style="0" customWidth="1"/>
    <col min="18" max="18" width="5.125" style="0" customWidth="1"/>
    <col min="19" max="19" width="5.375" style="0" customWidth="1"/>
    <col min="20" max="20" width="5.875" style="0" customWidth="1"/>
    <col min="21" max="21" width="6.25390625" style="0" customWidth="1"/>
  </cols>
  <sheetData>
    <row r="1" spans="1:21" ht="12.75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ht="12.75">
      <c r="A2" s="253"/>
      <c r="B2" s="253"/>
      <c r="C2" s="594" t="s">
        <v>1009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1:21" ht="12.75">
      <c r="A3" s="256"/>
      <c r="B3" s="256"/>
      <c r="C3" s="253"/>
      <c r="D3" s="256"/>
      <c r="E3" s="256"/>
      <c r="F3" s="256"/>
      <c r="G3" s="256"/>
      <c r="H3" s="256"/>
      <c r="I3" s="595"/>
      <c r="J3" s="595"/>
      <c r="K3" s="595"/>
      <c r="L3" s="595"/>
      <c r="M3" s="595"/>
      <c r="N3" s="256"/>
      <c r="O3" s="256"/>
      <c r="P3" s="256"/>
      <c r="Q3" s="256"/>
      <c r="R3" s="256"/>
      <c r="S3" s="256"/>
      <c r="T3" s="256"/>
      <c r="U3" s="253"/>
    </row>
    <row r="4" spans="1:21" ht="12.75">
      <c r="A4" s="256"/>
      <c r="B4" s="256"/>
      <c r="C4" s="594"/>
      <c r="D4" s="256"/>
      <c r="E4" s="256"/>
      <c r="F4" s="256"/>
      <c r="G4" s="256"/>
      <c r="H4" s="256"/>
      <c r="I4" s="595"/>
      <c r="J4" s="595"/>
      <c r="K4" s="595"/>
      <c r="L4" s="595"/>
      <c r="M4" s="595"/>
      <c r="N4" s="256"/>
      <c r="O4" s="256"/>
      <c r="P4" s="256"/>
      <c r="Q4" s="256"/>
      <c r="R4" s="256"/>
      <c r="S4" s="256"/>
      <c r="T4" s="256"/>
      <c r="U4" s="253"/>
    </row>
    <row r="5" spans="1:22" ht="39" customHeight="1">
      <c r="A5" s="596" t="s">
        <v>1010</v>
      </c>
      <c r="B5" s="597" t="s">
        <v>1011</v>
      </c>
      <c r="C5" s="598" t="s">
        <v>1012</v>
      </c>
      <c r="D5" s="599" t="s">
        <v>1013</v>
      </c>
      <c r="E5" s="599" t="s">
        <v>1014</v>
      </c>
      <c r="F5" s="599" t="s">
        <v>1015</v>
      </c>
      <c r="G5" s="598" t="s">
        <v>1016</v>
      </c>
      <c r="H5" s="599" t="s">
        <v>1017</v>
      </c>
      <c r="I5" s="599" t="s">
        <v>1018</v>
      </c>
      <c r="J5" s="598" t="s">
        <v>1019</v>
      </c>
      <c r="K5" s="598" t="s">
        <v>1020</v>
      </c>
      <c r="L5" s="598" t="s">
        <v>1021</v>
      </c>
      <c r="M5" s="598" t="s">
        <v>1022</v>
      </c>
      <c r="N5" s="598" t="s">
        <v>1023</v>
      </c>
      <c r="O5" s="598" t="s">
        <v>1024</v>
      </c>
      <c r="P5" s="598" t="s">
        <v>1025</v>
      </c>
      <c r="Q5" s="598" t="s">
        <v>1026</v>
      </c>
      <c r="R5" s="598" t="s">
        <v>1027</v>
      </c>
      <c r="S5" s="598" t="s">
        <v>1028</v>
      </c>
      <c r="T5" s="598" t="s">
        <v>1029</v>
      </c>
      <c r="U5" s="600" t="s">
        <v>1030</v>
      </c>
      <c r="V5" s="174"/>
    </row>
    <row r="6" spans="1:21" ht="19.5" customHeight="1">
      <c r="A6" s="601" t="s">
        <v>780</v>
      </c>
      <c r="B6" s="602">
        <v>820000</v>
      </c>
      <c r="C6" s="602">
        <v>800000</v>
      </c>
      <c r="D6" s="602">
        <v>720000</v>
      </c>
      <c r="E6" s="602">
        <v>480000</v>
      </c>
      <c r="F6" s="602">
        <v>450000</v>
      </c>
      <c r="G6" s="602">
        <v>1200000</v>
      </c>
      <c r="H6" s="602">
        <v>880000</v>
      </c>
      <c r="I6" s="602">
        <v>800000</v>
      </c>
      <c r="J6" s="602">
        <v>500000</v>
      </c>
      <c r="K6" s="602">
        <v>520000</v>
      </c>
      <c r="L6" s="602">
        <v>120000</v>
      </c>
      <c r="M6" s="602">
        <v>120000</v>
      </c>
      <c r="N6" s="602">
        <v>100000</v>
      </c>
      <c r="O6" s="602">
        <v>60000</v>
      </c>
      <c r="P6" s="602">
        <v>60000</v>
      </c>
      <c r="Q6" s="602">
        <v>100000</v>
      </c>
      <c r="R6" s="602">
        <v>90000</v>
      </c>
      <c r="S6" s="602">
        <v>80000</v>
      </c>
      <c r="T6" s="602">
        <v>50000</v>
      </c>
      <c r="U6" s="602">
        <v>50000</v>
      </c>
    </row>
    <row r="7" spans="1:21" ht="19.5" customHeight="1">
      <c r="A7" s="601" t="s">
        <v>1031</v>
      </c>
      <c r="B7" s="602">
        <v>900000</v>
      </c>
      <c r="C7" s="602">
        <v>800000</v>
      </c>
      <c r="D7" s="602">
        <v>700000</v>
      </c>
      <c r="E7" s="602">
        <v>500000</v>
      </c>
      <c r="F7" s="602">
        <v>480000</v>
      </c>
      <c r="G7" s="602">
        <v>1200000</v>
      </c>
      <c r="H7" s="602">
        <v>1100000</v>
      </c>
      <c r="I7" s="602">
        <v>850000</v>
      </c>
      <c r="J7" s="602">
        <v>730000</v>
      </c>
      <c r="K7" s="602">
        <v>700000</v>
      </c>
      <c r="L7" s="602">
        <v>130000</v>
      </c>
      <c r="M7" s="602">
        <v>130000</v>
      </c>
      <c r="N7" s="602">
        <v>90000</v>
      </c>
      <c r="O7" s="602">
        <v>70000</v>
      </c>
      <c r="P7" s="602">
        <v>70000</v>
      </c>
      <c r="Q7" s="602">
        <v>100000</v>
      </c>
      <c r="R7" s="602">
        <v>100000</v>
      </c>
      <c r="S7" s="602">
        <v>70000</v>
      </c>
      <c r="T7" s="602">
        <v>45000</v>
      </c>
      <c r="U7" s="602">
        <v>40000</v>
      </c>
    </row>
    <row r="8" spans="1:21" ht="19.5" customHeight="1">
      <c r="A8" s="601" t="s">
        <v>1032</v>
      </c>
      <c r="B8" s="602">
        <v>1000000</v>
      </c>
      <c r="C8" s="602">
        <v>800000</v>
      </c>
      <c r="D8" s="602">
        <v>800000</v>
      </c>
      <c r="E8" s="602">
        <v>600000</v>
      </c>
      <c r="F8" s="602">
        <v>600000</v>
      </c>
      <c r="G8" s="602">
        <v>1000000</v>
      </c>
      <c r="H8" s="602">
        <v>900000</v>
      </c>
      <c r="I8" s="602">
        <v>800000</v>
      </c>
      <c r="J8" s="602">
        <v>600000</v>
      </c>
      <c r="K8" s="602">
        <v>600000</v>
      </c>
      <c r="L8" s="602">
        <v>200000</v>
      </c>
      <c r="M8" s="602">
        <v>150000</v>
      </c>
      <c r="N8" s="602">
        <v>130000</v>
      </c>
      <c r="O8" s="602">
        <v>80000</v>
      </c>
      <c r="P8" s="602">
        <v>80000</v>
      </c>
      <c r="Q8" s="602">
        <v>150000</v>
      </c>
      <c r="R8" s="602">
        <v>130000</v>
      </c>
      <c r="S8" s="602">
        <v>120000</v>
      </c>
      <c r="T8" s="602">
        <v>70000</v>
      </c>
      <c r="U8" s="602">
        <v>70000</v>
      </c>
    </row>
    <row r="9" spans="1:21" ht="19.5" customHeight="1">
      <c r="A9" s="601" t="s">
        <v>791</v>
      </c>
      <c r="B9" s="602">
        <v>700000</v>
      </c>
      <c r="C9" s="602">
        <v>650000</v>
      </c>
      <c r="D9" s="602">
        <v>600000</v>
      </c>
      <c r="E9" s="602">
        <v>450000</v>
      </c>
      <c r="F9" s="602">
        <v>450000</v>
      </c>
      <c r="G9" s="602">
        <v>800000</v>
      </c>
      <c r="H9" s="602">
        <v>750000</v>
      </c>
      <c r="I9" s="602">
        <v>750000</v>
      </c>
      <c r="J9" s="602">
        <v>600000</v>
      </c>
      <c r="K9" s="602">
        <v>550000</v>
      </c>
      <c r="L9" s="602">
        <v>200000</v>
      </c>
      <c r="M9" s="602">
        <v>150000</v>
      </c>
      <c r="N9" s="602">
        <v>150000</v>
      </c>
      <c r="O9" s="602">
        <v>80000</v>
      </c>
      <c r="P9" s="602">
        <v>80000</v>
      </c>
      <c r="Q9" s="602">
        <v>150000</v>
      </c>
      <c r="R9" s="602">
        <v>100000</v>
      </c>
      <c r="S9" s="602">
        <v>80000</v>
      </c>
      <c r="T9" s="602">
        <v>50000</v>
      </c>
      <c r="U9" s="602">
        <v>50000</v>
      </c>
    </row>
    <row r="10" spans="1:21" ht="19.5" customHeight="1">
      <c r="A10" s="601" t="s">
        <v>1033</v>
      </c>
      <c r="B10" s="602">
        <v>800000</v>
      </c>
      <c r="C10" s="602">
        <v>700000</v>
      </c>
      <c r="D10" s="602">
        <v>600000</v>
      </c>
      <c r="E10" s="602">
        <v>400000</v>
      </c>
      <c r="F10" s="602">
        <v>400000</v>
      </c>
      <c r="G10" s="602">
        <v>1000000</v>
      </c>
      <c r="H10" s="602">
        <v>700000</v>
      </c>
      <c r="I10" s="602">
        <v>700000</v>
      </c>
      <c r="J10" s="602">
        <v>500000</v>
      </c>
      <c r="K10" s="602">
        <v>500000</v>
      </c>
      <c r="L10" s="602">
        <v>150000</v>
      </c>
      <c r="M10" s="602">
        <v>140000</v>
      </c>
      <c r="N10" s="602">
        <v>110000</v>
      </c>
      <c r="O10" s="602">
        <v>60000</v>
      </c>
      <c r="P10" s="602">
        <v>60000</v>
      </c>
      <c r="Q10" s="602">
        <v>100000</v>
      </c>
      <c r="R10" s="602">
        <v>100000</v>
      </c>
      <c r="S10" s="602">
        <v>60000</v>
      </c>
      <c r="T10" s="602">
        <v>35000</v>
      </c>
      <c r="U10" s="602">
        <v>35000</v>
      </c>
    </row>
    <row r="11" spans="1:21" ht="19.5" customHeight="1">
      <c r="A11" s="601" t="s">
        <v>1034</v>
      </c>
      <c r="B11" s="602">
        <v>800000</v>
      </c>
      <c r="C11" s="602">
        <v>750000</v>
      </c>
      <c r="D11" s="602">
        <v>750000</v>
      </c>
      <c r="E11" s="602">
        <v>480000</v>
      </c>
      <c r="F11" s="602">
        <v>500000</v>
      </c>
      <c r="G11" s="602">
        <v>800000</v>
      </c>
      <c r="H11" s="602">
        <v>860000</v>
      </c>
      <c r="I11" s="602">
        <v>780000</v>
      </c>
      <c r="J11" s="602">
        <v>600000</v>
      </c>
      <c r="K11" s="602">
        <v>600000</v>
      </c>
      <c r="L11" s="602">
        <v>100000</v>
      </c>
      <c r="M11" s="602">
        <v>160000</v>
      </c>
      <c r="N11" s="602">
        <v>130000</v>
      </c>
      <c r="O11" s="602">
        <v>90000</v>
      </c>
      <c r="P11" s="602">
        <v>80000</v>
      </c>
      <c r="Q11" s="602">
        <v>100000</v>
      </c>
      <c r="R11" s="602">
        <v>85000</v>
      </c>
      <c r="S11" s="602">
        <v>85000</v>
      </c>
      <c r="T11" s="602">
        <v>45000</v>
      </c>
      <c r="U11" s="602">
        <v>50000</v>
      </c>
    </row>
    <row r="12" spans="1:21" ht="19.5" customHeight="1">
      <c r="A12" s="601" t="s">
        <v>1035</v>
      </c>
      <c r="B12" s="602">
        <v>900000</v>
      </c>
      <c r="C12" s="602">
        <v>800000</v>
      </c>
      <c r="D12" s="602">
        <v>700000</v>
      </c>
      <c r="E12" s="602">
        <v>650000</v>
      </c>
      <c r="F12" s="602">
        <v>650000</v>
      </c>
      <c r="G12" s="602">
        <v>1000000</v>
      </c>
      <c r="H12" s="602">
        <v>800000</v>
      </c>
      <c r="I12" s="602">
        <v>800000</v>
      </c>
      <c r="J12" s="602">
        <v>650000</v>
      </c>
      <c r="K12" s="602">
        <v>650000</v>
      </c>
      <c r="L12" s="602">
        <v>200000</v>
      </c>
      <c r="M12" s="602">
        <v>165000</v>
      </c>
      <c r="N12" s="602">
        <v>100000</v>
      </c>
      <c r="O12" s="602">
        <v>65000</v>
      </c>
      <c r="P12" s="602">
        <v>65000</v>
      </c>
      <c r="Q12" s="602">
        <v>100000</v>
      </c>
      <c r="R12" s="602">
        <v>80000</v>
      </c>
      <c r="S12" s="602">
        <v>80000</v>
      </c>
      <c r="T12" s="602">
        <v>40000</v>
      </c>
      <c r="U12" s="602">
        <v>40000</v>
      </c>
    </row>
    <row r="13" spans="1:21" ht="19.5" customHeight="1">
      <c r="A13" s="601" t="s">
        <v>1036</v>
      </c>
      <c r="B13" s="602">
        <v>700000</v>
      </c>
      <c r="C13" s="602">
        <v>700000</v>
      </c>
      <c r="D13" s="602">
        <v>650000</v>
      </c>
      <c r="E13" s="602">
        <v>400000</v>
      </c>
      <c r="F13" s="602">
        <v>400000</v>
      </c>
      <c r="G13" s="602">
        <v>900000</v>
      </c>
      <c r="H13" s="602">
        <v>700000</v>
      </c>
      <c r="I13" s="602">
        <v>700000</v>
      </c>
      <c r="J13" s="602">
        <v>400000</v>
      </c>
      <c r="K13" s="602">
        <v>400000</v>
      </c>
      <c r="L13" s="602">
        <v>150000</v>
      </c>
      <c r="M13" s="602">
        <v>150000</v>
      </c>
      <c r="N13" s="602">
        <v>100000</v>
      </c>
      <c r="O13" s="602">
        <v>80000</v>
      </c>
      <c r="P13" s="602">
        <v>80000</v>
      </c>
      <c r="Q13" s="602">
        <v>90000</v>
      </c>
      <c r="R13" s="602">
        <v>90000</v>
      </c>
      <c r="S13" s="602">
        <v>80000</v>
      </c>
      <c r="T13" s="602">
        <v>45000</v>
      </c>
      <c r="U13" s="602">
        <v>45000</v>
      </c>
    </row>
    <row r="14" spans="1:21" ht="19.5" customHeight="1">
      <c r="A14" s="601" t="s">
        <v>1037</v>
      </c>
      <c r="B14" s="602">
        <v>950000</v>
      </c>
      <c r="C14" s="602">
        <v>800000</v>
      </c>
      <c r="D14" s="602">
        <v>750000</v>
      </c>
      <c r="E14" s="602">
        <v>700000</v>
      </c>
      <c r="F14" s="602">
        <v>600000</v>
      </c>
      <c r="G14" s="602">
        <v>950000</v>
      </c>
      <c r="H14" s="602">
        <v>800000</v>
      </c>
      <c r="I14" s="602">
        <v>700000</v>
      </c>
      <c r="J14" s="602">
        <v>600000</v>
      </c>
      <c r="K14" s="602">
        <v>600000</v>
      </c>
      <c r="L14" s="602">
        <v>200000</v>
      </c>
      <c r="M14" s="602">
        <v>170000</v>
      </c>
      <c r="N14" s="602">
        <v>140000</v>
      </c>
      <c r="O14" s="602">
        <v>80000</v>
      </c>
      <c r="P14" s="602">
        <v>80000</v>
      </c>
      <c r="Q14" s="602">
        <v>120000</v>
      </c>
      <c r="R14" s="602">
        <v>100000</v>
      </c>
      <c r="S14" s="602">
        <v>80000</v>
      </c>
      <c r="T14" s="602">
        <v>40000</v>
      </c>
      <c r="U14" s="602">
        <v>40000</v>
      </c>
    </row>
    <row r="15" spans="1:21" ht="19.5" customHeight="1">
      <c r="A15" s="601" t="s">
        <v>1038</v>
      </c>
      <c r="B15" s="602">
        <v>1050000</v>
      </c>
      <c r="C15" s="602">
        <v>900000</v>
      </c>
      <c r="D15" s="602">
        <v>850000</v>
      </c>
      <c r="E15" s="602">
        <v>500000</v>
      </c>
      <c r="F15" s="602">
        <v>500000</v>
      </c>
      <c r="G15" s="602">
        <v>1200000</v>
      </c>
      <c r="H15" s="602">
        <v>1000000</v>
      </c>
      <c r="I15" s="602">
        <v>900000</v>
      </c>
      <c r="J15" s="602">
        <v>850000</v>
      </c>
      <c r="K15" s="602">
        <v>750000</v>
      </c>
      <c r="L15" s="602">
        <v>200000</v>
      </c>
      <c r="M15" s="602">
        <v>180000</v>
      </c>
      <c r="N15" s="602">
        <v>150000</v>
      </c>
      <c r="O15" s="602">
        <v>60000</v>
      </c>
      <c r="P15" s="602">
        <v>60000</v>
      </c>
      <c r="Q15" s="602">
        <v>150000</v>
      </c>
      <c r="R15" s="602">
        <v>120000</v>
      </c>
      <c r="S15" s="602">
        <v>100000</v>
      </c>
      <c r="T15" s="602">
        <v>60000</v>
      </c>
      <c r="U15" s="602">
        <v>60000</v>
      </c>
    </row>
    <row r="16" spans="1:21" ht="19.5" customHeight="1">
      <c r="A16" s="601" t="s">
        <v>1039</v>
      </c>
      <c r="B16" s="602">
        <v>600000</v>
      </c>
      <c r="C16" s="602">
        <v>600000</v>
      </c>
      <c r="D16" s="602">
        <v>550000</v>
      </c>
      <c r="E16" s="602">
        <v>400000</v>
      </c>
      <c r="F16" s="602">
        <v>350000</v>
      </c>
      <c r="G16" s="602">
        <v>800000</v>
      </c>
      <c r="H16" s="602">
        <v>850000</v>
      </c>
      <c r="I16" s="602">
        <v>750000</v>
      </c>
      <c r="J16" s="602">
        <v>450000</v>
      </c>
      <c r="K16" s="602">
        <v>400000</v>
      </c>
      <c r="L16" s="602">
        <v>150000</v>
      </c>
      <c r="M16" s="602">
        <v>150000</v>
      </c>
      <c r="N16" s="602">
        <v>120000</v>
      </c>
      <c r="O16" s="602">
        <v>50000</v>
      </c>
      <c r="P16" s="602">
        <v>50000</v>
      </c>
      <c r="Q16" s="602">
        <v>100000</v>
      </c>
      <c r="R16" s="602">
        <v>100000</v>
      </c>
      <c r="S16" s="602">
        <v>65000</v>
      </c>
      <c r="T16" s="602">
        <v>35000</v>
      </c>
      <c r="U16" s="602">
        <v>35000</v>
      </c>
    </row>
    <row r="17" spans="1:21" ht="19.5" customHeight="1">
      <c r="A17" s="601" t="s">
        <v>1040</v>
      </c>
      <c r="B17" s="602">
        <v>1000000</v>
      </c>
      <c r="C17" s="602">
        <v>600000</v>
      </c>
      <c r="D17" s="602">
        <v>600000</v>
      </c>
      <c r="E17" s="602">
        <v>550000</v>
      </c>
      <c r="F17" s="602">
        <v>500000</v>
      </c>
      <c r="G17" s="602">
        <v>800000</v>
      </c>
      <c r="H17" s="602">
        <v>650000</v>
      </c>
      <c r="I17" s="602">
        <v>600000</v>
      </c>
      <c r="J17" s="602">
        <v>350000</v>
      </c>
      <c r="K17" s="602">
        <v>350000</v>
      </c>
      <c r="L17" s="602">
        <v>130000</v>
      </c>
      <c r="M17" s="602">
        <v>120000</v>
      </c>
      <c r="N17" s="602">
        <v>100000</v>
      </c>
      <c r="O17" s="602">
        <v>60000</v>
      </c>
      <c r="P17" s="602">
        <v>60000</v>
      </c>
      <c r="Q17" s="602">
        <v>100000</v>
      </c>
      <c r="R17" s="602">
        <v>70000</v>
      </c>
      <c r="S17" s="602">
        <v>60000</v>
      </c>
      <c r="T17" s="602">
        <v>40000</v>
      </c>
      <c r="U17" s="602">
        <v>40000</v>
      </c>
    </row>
    <row r="18" spans="1:21" ht="19.5" customHeight="1">
      <c r="A18" s="601" t="s">
        <v>1041</v>
      </c>
      <c r="B18" s="602">
        <v>1000000</v>
      </c>
      <c r="C18" s="602">
        <v>1000000</v>
      </c>
      <c r="D18" s="602">
        <v>1000000</v>
      </c>
      <c r="E18" s="602">
        <v>500000</v>
      </c>
      <c r="F18" s="602">
        <v>500000</v>
      </c>
      <c r="G18" s="602">
        <v>1000000</v>
      </c>
      <c r="H18" s="602">
        <v>1000000</v>
      </c>
      <c r="I18" s="602">
        <v>1000000</v>
      </c>
      <c r="J18" s="602">
        <v>700000</v>
      </c>
      <c r="K18" s="602">
        <v>700000</v>
      </c>
      <c r="L18" s="602">
        <v>140000</v>
      </c>
      <c r="M18" s="602">
        <v>150000</v>
      </c>
      <c r="N18" s="602">
        <v>100000</v>
      </c>
      <c r="O18" s="602">
        <v>90000</v>
      </c>
      <c r="P18" s="602">
        <v>90000</v>
      </c>
      <c r="Q18" s="602">
        <v>120000</v>
      </c>
      <c r="R18" s="602">
        <v>100000</v>
      </c>
      <c r="S18" s="602">
        <v>90000</v>
      </c>
      <c r="T18" s="602">
        <v>50000</v>
      </c>
      <c r="U18" s="602">
        <v>50000</v>
      </c>
    </row>
    <row r="19" spans="1:21" ht="19.5" customHeight="1">
      <c r="A19" s="601" t="s">
        <v>1042</v>
      </c>
      <c r="B19" s="602">
        <v>850000</v>
      </c>
      <c r="C19" s="602">
        <v>800000</v>
      </c>
      <c r="D19" s="602">
        <v>750000</v>
      </c>
      <c r="E19" s="602">
        <v>600000</v>
      </c>
      <c r="F19" s="602">
        <v>600000</v>
      </c>
      <c r="G19" s="602">
        <v>1050000</v>
      </c>
      <c r="H19" s="602">
        <v>1000000</v>
      </c>
      <c r="I19" s="602">
        <v>800000</v>
      </c>
      <c r="J19" s="602">
        <v>800000</v>
      </c>
      <c r="K19" s="602">
        <v>750000</v>
      </c>
      <c r="L19" s="602">
        <v>220000</v>
      </c>
      <c r="M19" s="602">
        <v>220000</v>
      </c>
      <c r="N19" s="602">
        <v>150000</v>
      </c>
      <c r="O19" s="602">
        <v>60000</v>
      </c>
      <c r="P19" s="602">
        <v>60000</v>
      </c>
      <c r="Q19" s="602">
        <v>150000</v>
      </c>
      <c r="R19" s="602">
        <v>130000</v>
      </c>
      <c r="S19" s="602">
        <v>90000</v>
      </c>
      <c r="T19" s="602">
        <v>60000</v>
      </c>
      <c r="U19" s="602">
        <v>60000</v>
      </c>
    </row>
    <row r="20" spans="1:21" ht="19.5" customHeight="1">
      <c r="A20" s="601" t="s">
        <v>1043</v>
      </c>
      <c r="B20" s="602">
        <v>800000</v>
      </c>
      <c r="C20" s="602">
        <v>700000</v>
      </c>
      <c r="D20" s="602">
        <v>700000</v>
      </c>
      <c r="E20" s="602">
        <v>480000</v>
      </c>
      <c r="F20" s="602">
        <v>480000</v>
      </c>
      <c r="G20" s="602">
        <v>800000</v>
      </c>
      <c r="H20" s="602">
        <v>750000</v>
      </c>
      <c r="I20" s="602">
        <v>700000</v>
      </c>
      <c r="J20" s="602">
        <v>400000</v>
      </c>
      <c r="K20" s="602">
        <v>400000</v>
      </c>
      <c r="L20" s="602">
        <v>200000</v>
      </c>
      <c r="M20" s="602">
        <v>150000</v>
      </c>
      <c r="N20" s="602">
        <v>120000</v>
      </c>
      <c r="O20" s="602">
        <v>70000</v>
      </c>
      <c r="P20" s="602">
        <v>70000</v>
      </c>
      <c r="Q20" s="602">
        <v>120000</v>
      </c>
      <c r="R20" s="602">
        <v>100000</v>
      </c>
      <c r="S20" s="602">
        <v>70000</v>
      </c>
      <c r="T20" s="602">
        <v>40000</v>
      </c>
      <c r="U20" s="602">
        <v>40000</v>
      </c>
    </row>
    <row r="21" spans="1:21" ht="19.5" customHeight="1">
      <c r="A21" s="601" t="s">
        <v>1044</v>
      </c>
      <c r="B21" s="602">
        <v>850000</v>
      </c>
      <c r="C21" s="602">
        <v>750000</v>
      </c>
      <c r="D21" s="602">
        <v>750000</v>
      </c>
      <c r="E21" s="602">
        <v>450000</v>
      </c>
      <c r="F21" s="602">
        <v>450000</v>
      </c>
      <c r="G21" s="602">
        <v>850000</v>
      </c>
      <c r="H21" s="602">
        <v>800000</v>
      </c>
      <c r="I21" s="602">
        <v>750000</v>
      </c>
      <c r="J21" s="602">
        <v>650000</v>
      </c>
      <c r="K21" s="602">
        <v>650000</v>
      </c>
      <c r="L21" s="602">
        <v>200000</v>
      </c>
      <c r="M21" s="602">
        <v>180000</v>
      </c>
      <c r="N21" s="602">
        <v>150000</v>
      </c>
      <c r="O21" s="602">
        <v>80000</v>
      </c>
      <c r="P21" s="602">
        <v>80000</v>
      </c>
      <c r="Q21" s="602">
        <v>100000</v>
      </c>
      <c r="R21" s="602">
        <v>80000</v>
      </c>
      <c r="S21" s="602">
        <v>70000</v>
      </c>
      <c r="T21" s="602">
        <v>50000</v>
      </c>
      <c r="U21" s="602">
        <v>50000</v>
      </c>
    </row>
    <row r="22" spans="1:21" ht="19.5" customHeight="1">
      <c r="A22" s="601" t="s">
        <v>1045</v>
      </c>
      <c r="B22" s="602">
        <v>950000</v>
      </c>
      <c r="C22" s="602">
        <v>950000</v>
      </c>
      <c r="D22" s="602">
        <v>950000</v>
      </c>
      <c r="E22" s="602">
        <v>550000</v>
      </c>
      <c r="F22" s="602">
        <v>550000</v>
      </c>
      <c r="G22" s="602">
        <v>1200000</v>
      </c>
      <c r="H22" s="602">
        <v>1100000</v>
      </c>
      <c r="I22" s="602">
        <v>900000</v>
      </c>
      <c r="J22" s="602">
        <v>650000</v>
      </c>
      <c r="K22" s="602">
        <v>650000</v>
      </c>
      <c r="L22" s="602">
        <v>150000</v>
      </c>
      <c r="M22" s="602">
        <v>150000</v>
      </c>
      <c r="N22" s="602">
        <v>100000</v>
      </c>
      <c r="O22" s="602">
        <v>65000</v>
      </c>
      <c r="P22" s="602">
        <v>65000</v>
      </c>
      <c r="Q22" s="602">
        <v>100000</v>
      </c>
      <c r="R22" s="602">
        <v>100000</v>
      </c>
      <c r="S22" s="602">
        <v>80000</v>
      </c>
      <c r="T22" s="602">
        <v>50000</v>
      </c>
      <c r="U22" s="602">
        <v>50000</v>
      </c>
    </row>
    <row r="23" spans="1:21" ht="19.5" customHeight="1">
      <c r="A23" s="601" t="s">
        <v>1046</v>
      </c>
      <c r="B23" s="602">
        <v>900000</v>
      </c>
      <c r="C23" s="602">
        <v>600000</v>
      </c>
      <c r="D23" s="602">
        <v>600000</v>
      </c>
      <c r="E23" s="602">
        <v>450000</v>
      </c>
      <c r="F23" s="602">
        <v>450000</v>
      </c>
      <c r="G23" s="602">
        <v>800000</v>
      </c>
      <c r="H23" s="602">
        <v>800000</v>
      </c>
      <c r="I23" s="602">
        <v>600000</v>
      </c>
      <c r="J23" s="602">
        <v>500000</v>
      </c>
      <c r="K23" s="602">
        <v>500000</v>
      </c>
      <c r="L23" s="602">
        <v>200000</v>
      </c>
      <c r="M23" s="602">
        <v>160000</v>
      </c>
      <c r="N23" s="602">
        <v>130000</v>
      </c>
      <c r="O23" s="602">
        <v>70000</v>
      </c>
      <c r="P23" s="602">
        <v>70000</v>
      </c>
      <c r="Q23" s="602">
        <v>120000</v>
      </c>
      <c r="R23" s="602">
        <v>100000</v>
      </c>
      <c r="S23" s="602">
        <v>80000</v>
      </c>
      <c r="T23" s="602">
        <v>40000</v>
      </c>
      <c r="U23" s="602">
        <v>40000</v>
      </c>
    </row>
    <row r="24" spans="1:21" ht="19.5" customHeight="1">
      <c r="A24" s="601" t="s">
        <v>1047</v>
      </c>
      <c r="B24" s="602">
        <v>850000</v>
      </c>
      <c r="C24" s="602">
        <v>750000</v>
      </c>
      <c r="D24" s="602">
        <v>700000</v>
      </c>
      <c r="E24" s="602">
        <v>450000</v>
      </c>
      <c r="F24" s="602">
        <v>450000</v>
      </c>
      <c r="G24" s="602">
        <v>850000</v>
      </c>
      <c r="H24" s="602">
        <v>900000</v>
      </c>
      <c r="I24" s="602">
        <v>900000</v>
      </c>
      <c r="J24" s="602">
        <v>700000</v>
      </c>
      <c r="K24" s="602">
        <v>700000</v>
      </c>
      <c r="L24" s="602">
        <v>150000</v>
      </c>
      <c r="M24" s="602">
        <v>130000</v>
      </c>
      <c r="N24" s="602">
        <v>110000</v>
      </c>
      <c r="O24" s="602">
        <v>70000</v>
      </c>
      <c r="P24" s="602">
        <v>70000</v>
      </c>
      <c r="Q24" s="602">
        <v>75000</v>
      </c>
      <c r="R24" s="602">
        <v>80000</v>
      </c>
      <c r="S24" s="602">
        <v>65000</v>
      </c>
      <c r="T24" s="602">
        <v>50000</v>
      </c>
      <c r="U24" s="602">
        <v>50000</v>
      </c>
    </row>
    <row r="25" spans="1:25" ht="26.25" customHeight="1">
      <c r="A25" s="603" t="s">
        <v>1048</v>
      </c>
      <c r="B25" s="604">
        <v>852281</v>
      </c>
      <c r="C25" s="605">
        <v>762281</v>
      </c>
      <c r="D25" s="605">
        <v>717895</v>
      </c>
      <c r="E25" s="605">
        <v>508245</v>
      </c>
      <c r="F25" s="605">
        <v>496316</v>
      </c>
      <c r="G25" s="605">
        <v>953504</v>
      </c>
      <c r="H25" s="605">
        <v>869123</v>
      </c>
      <c r="I25" s="605">
        <v>777719</v>
      </c>
      <c r="J25" s="605">
        <v>596667</v>
      </c>
      <c r="K25" s="605">
        <v>585965</v>
      </c>
      <c r="L25" s="606">
        <v>171053</v>
      </c>
      <c r="M25" s="607">
        <v>154474</v>
      </c>
      <c r="N25" s="605">
        <v>120526</v>
      </c>
      <c r="O25" s="605">
        <v>76842</v>
      </c>
      <c r="P25" s="605">
        <v>76228</v>
      </c>
      <c r="Q25" s="607">
        <v>115526</v>
      </c>
      <c r="R25" s="605">
        <v>97544</v>
      </c>
      <c r="S25" s="605">
        <v>79912</v>
      </c>
      <c r="T25" s="605">
        <v>47193</v>
      </c>
      <c r="U25" s="605">
        <v>47105</v>
      </c>
      <c r="V25" s="174"/>
      <c r="W25" s="174"/>
      <c r="X25" s="174"/>
      <c r="Y25" s="174"/>
    </row>
    <row r="26" spans="1:25" ht="12.75">
      <c r="A26" s="608"/>
      <c r="B26" s="608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174"/>
      <c r="W26" s="174"/>
      <c r="X26" s="174"/>
      <c r="Y26" s="174"/>
    </row>
    <row r="27" spans="1:25" ht="12.75">
      <c r="A27" s="608"/>
      <c r="B27" s="608"/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09"/>
      <c r="Q27" s="609"/>
      <c r="R27" s="609"/>
      <c r="S27" s="609"/>
      <c r="T27" s="609"/>
      <c r="U27" s="609"/>
      <c r="V27" s="174"/>
      <c r="W27" s="174"/>
      <c r="X27" s="174"/>
      <c r="Y27" s="174"/>
    </row>
    <row r="28" spans="1:25" ht="12.75">
      <c r="A28" s="608"/>
      <c r="B28" s="608"/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174"/>
      <c r="W28" s="174"/>
      <c r="X28" s="174"/>
      <c r="Y28" s="174"/>
    </row>
    <row r="29" spans="1:25" ht="12.75">
      <c r="A29" s="608"/>
      <c r="B29" s="608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174"/>
      <c r="W29" s="174"/>
      <c r="X29" s="174"/>
      <c r="Y29" s="174"/>
    </row>
    <row r="30" spans="1:25" ht="12.75">
      <c r="A30" s="608"/>
      <c r="B30" s="608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R30" s="609"/>
      <c r="S30" s="609"/>
      <c r="T30" s="609"/>
      <c r="U30" s="609"/>
      <c r="V30" s="174"/>
      <c r="W30" s="174"/>
      <c r="X30" s="174"/>
      <c r="Y30" s="174"/>
    </row>
    <row r="31" spans="1:25" ht="12.75">
      <c r="A31" s="608"/>
      <c r="B31" s="608"/>
      <c r="C31" s="610"/>
      <c r="D31" s="610"/>
      <c r="E31" s="610"/>
      <c r="F31" s="610"/>
      <c r="G31" s="610"/>
      <c r="H31" s="610"/>
      <c r="I31" s="610"/>
      <c r="J31" s="610"/>
      <c r="K31" s="610"/>
      <c r="L31" s="610"/>
      <c r="M31" s="610"/>
      <c r="N31" s="610"/>
      <c r="O31" s="610"/>
      <c r="P31" s="610"/>
      <c r="Q31" s="610"/>
      <c r="R31" s="610"/>
      <c r="S31" s="609"/>
      <c r="T31" s="609"/>
      <c r="U31" s="610"/>
      <c r="V31" s="174"/>
      <c r="W31" s="174"/>
      <c r="X31" s="174"/>
      <c r="Y31" s="174"/>
    </row>
    <row r="32" spans="1:25" ht="12.75">
      <c r="A32" s="608"/>
      <c r="B32" s="608"/>
      <c r="C32" s="610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09"/>
      <c r="T32" s="609"/>
      <c r="U32" s="610"/>
      <c r="V32" s="174"/>
      <c r="W32" s="174"/>
      <c r="X32" s="174"/>
      <c r="Y32" s="174"/>
    </row>
    <row r="33" spans="1:25" ht="12.75">
      <c r="A33" s="608"/>
      <c r="B33" s="608"/>
      <c r="C33" s="610"/>
      <c r="D33" s="610"/>
      <c r="E33" s="610"/>
      <c r="F33" s="610"/>
      <c r="G33" s="610"/>
      <c r="H33" s="610"/>
      <c r="I33" s="610"/>
      <c r="J33" s="610"/>
      <c r="K33" s="610"/>
      <c r="L33" s="610"/>
      <c r="M33" s="610"/>
      <c r="N33" s="610"/>
      <c r="O33" s="610"/>
      <c r="P33" s="610"/>
      <c r="Q33" s="610"/>
      <c r="R33" s="610"/>
      <c r="S33" s="609"/>
      <c r="T33" s="609"/>
      <c r="U33" s="610"/>
      <c r="V33" s="174"/>
      <c r="W33" s="174"/>
      <c r="X33" s="174"/>
      <c r="Y33" s="174"/>
    </row>
    <row r="34" spans="1:25" ht="12.75">
      <c r="A34" s="608"/>
      <c r="B34" s="608"/>
      <c r="C34" s="610"/>
      <c r="D34" s="610"/>
      <c r="E34" s="610"/>
      <c r="F34" s="610"/>
      <c r="G34" s="610"/>
      <c r="H34" s="610"/>
      <c r="I34" s="610"/>
      <c r="J34" s="610"/>
      <c r="K34" s="610"/>
      <c r="L34" s="610"/>
      <c r="M34" s="610"/>
      <c r="N34" s="610"/>
      <c r="O34" s="610"/>
      <c r="P34" s="610"/>
      <c r="Q34" s="610"/>
      <c r="R34" s="610"/>
      <c r="S34" s="610"/>
      <c r="T34" s="609"/>
      <c r="U34" s="610"/>
      <c r="V34" s="174"/>
      <c r="W34" s="174"/>
      <c r="X34" s="174"/>
      <c r="Y34" s="174"/>
    </row>
    <row r="35" spans="1:25" ht="12.75">
      <c r="A35" s="608"/>
      <c r="B35" s="608"/>
      <c r="C35" s="610"/>
      <c r="D35" s="610"/>
      <c r="E35" s="610"/>
      <c r="F35" s="610"/>
      <c r="G35" s="610"/>
      <c r="H35" s="610"/>
      <c r="I35" s="610"/>
      <c r="J35" s="610"/>
      <c r="K35" s="610"/>
      <c r="L35" s="610"/>
      <c r="M35" s="610"/>
      <c r="N35" s="610"/>
      <c r="O35" s="610"/>
      <c r="P35" s="610"/>
      <c r="Q35" s="610"/>
      <c r="R35" s="609"/>
      <c r="S35" s="610"/>
      <c r="T35" s="610"/>
      <c r="U35" s="610"/>
      <c r="V35" s="174"/>
      <c r="W35" s="174"/>
      <c r="X35" s="174"/>
      <c r="Y35" s="174"/>
    </row>
    <row r="36" spans="1:25" ht="12.75">
      <c r="A36" s="608"/>
      <c r="B36" s="608"/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09"/>
      <c r="S36" s="610"/>
      <c r="T36" s="610"/>
      <c r="U36" s="610"/>
      <c r="V36" s="174"/>
      <c r="W36" s="174"/>
      <c r="X36" s="174"/>
      <c r="Y36" s="174"/>
    </row>
    <row r="37" spans="1:25" ht="12.75">
      <c r="A37" s="608"/>
      <c r="B37" s="608"/>
      <c r="C37" s="610"/>
      <c r="D37" s="610"/>
      <c r="E37" s="610"/>
      <c r="F37" s="610"/>
      <c r="G37" s="610"/>
      <c r="H37" s="610"/>
      <c r="I37" s="610"/>
      <c r="J37" s="610"/>
      <c r="K37" s="610"/>
      <c r="L37" s="610"/>
      <c r="M37" s="610"/>
      <c r="N37" s="610"/>
      <c r="O37" s="610"/>
      <c r="P37" s="610"/>
      <c r="Q37" s="610"/>
      <c r="R37" s="609"/>
      <c r="S37" s="610"/>
      <c r="T37" s="610"/>
      <c r="U37" s="610"/>
      <c r="V37" s="174"/>
      <c r="W37" s="174"/>
      <c r="X37" s="174"/>
      <c r="Y37" s="174"/>
    </row>
    <row r="38" spans="1:25" ht="12.75">
      <c r="A38" s="608"/>
      <c r="B38" s="608"/>
      <c r="C38" s="610"/>
      <c r="D38" s="610"/>
      <c r="E38" s="610"/>
      <c r="F38" s="610"/>
      <c r="G38" s="610"/>
      <c r="H38" s="610"/>
      <c r="I38" s="610"/>
      <c r="J38" s="610"/>
      <c r="K38" s="610"/>
      <c r="L38" s="609"/>
      <c r="M38" s="610"/>
      <c r="N38" s="610"/>
      <c r="O38" s="610"/>
      <c r="P38" s="610"/>
      <c r="Q38" s="610"/>
      <c r="R38" s="609"/>
      <c r="S38" s="610"/>
      <c r="T38" s="610"/>
      <c r="U38" s="610"/>
      <c r="V38" s="174"/>
      <c r="W38" s="174"/>
      <c r="X38" s="174"/>
      <c r="Y38" s="174"/>
    </row>
    <row r="39" spans="1:25" ht="12.75">
      <c r="A39" s="608"/>
      <c r="B39" s="608"/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174"/>
      <c r="W39" s="174"/>
      <c r="X39" s="174"/>
      <c r="Y39" s="174"/>
    </row>
    <row r="40" spans="1:25" ht="20.25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</row>
    <row r="48" spans="2:21" ht="12.75">
      <c r="B48" s="611" t="s">
        <v>1007</v>
      </c>
      <c r="C48" s="612" t="s">
        <v>1049</v>
      </c>
      <c r="D48" s="613" t="s">
        <v>1050</v>
      </c>
      <c r="E48" s="612" t="s">
        <v>1049</v>
      </c>
      <c r="F48" s="612" t="s">
        <v>1049</v>
      </c>
      <c r="G48" s="613" t="s">
        <v>1051</v>
      </c>
      <c r="H48" s="612" t="s">
        <v>1049</v>
      </c>
      <c r="I48" s="613" t="e">
        <f>+h</f>
        <v>#NAME?</v>
      </c>
      <c r="J48" s="612" t="s">
        <v>1049</v>
      </c>
      <c r="K48" s="612" t="s">
        <v>1049</v>
      </c>
      <c r="L48" s="612" t="s">
        <v>1049</v>
      </c>
      <c r="M48" s="612" t="s">
        <v>1049</v>
      </c>
      <c r="N48" s="612" t="s">
        <v>1049</v>
      </c>
      <c r="O48" s="612" t="s">
        <v>1049</v>
      </c>
      <c r="P48" s="612" t="s">
        <v>1049</v>
      </c>
      <c r="Q48" s="613" t="s">
        <v>1051</v>
      </c>
      <c r="R48" s="612" t="s">
        <v>1049</v>
      </c>
      <c r="S48" s="613" t="s">
        <v>1050</v>
      </c>
      <c r="T48" s="612" t="s">
        <v>1049</v>
      </c>
      <c r="U48" s="613" t="e">
        <f>+h</f>
        <v>#NAME?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0.00390625" style="194" customWidth="1"/>
    <col min="2" max="2" width="15.875" style="194" customWidth="1"/>
    <col min="3" max="10" width="6.25390625" style="194" customWidth="1"/>
    <col min="11" max="11" width="7.875" style="194" customWidth="1"/>
    <col min="12" max="12" width="7.75390625" style="194" customWidth="1"/>
    <col min="13" max="13" width="8.00390625" style="194" customWidth="1"/>
    <col min="14" max="15" width="7.25390625" style="194" customWidth="1"/>
    <col min="16" max="16384" width="9.125" style="194" customWidth="1"/>
  </cols>
  <sheetData>
    <row r="1" spans="1:12" ht="11.25">
      <c r="A1" s="49"/>
      <c r="B1" s="49"/>
      <c r="C1" s="92" t="s">
        <v>1052</v>
      </c>
      <c r="D1" s="75"/>
      <c r="E1" s="75"/>
      <c r="F1" s="75"/>
      <c r="G1" s="75"/>
      <c r="H1" s="75"/>
      <c r="I1" s="75"/>
      <c r="J1" s="75"/>
      <c r="K1" s="75"/>
      <c r="L1" s="75"/>
    </row>
    <row r="2" spans="1:12" ht="12.75" customHeight="1">
      <c r="A2" s="49"/>
      <c r="B2" s="49"/>
      <c r="C2" s="92" t="s">
        <v>1053</v>
      </c>
      <c r="D2" s="75"/>
      <c r="E2" s="75"/>
      <c r="F2" s="75"/>
      <c r="G2" s="75"/>
      <c r="H2" s="75"/>
      <c r="I2" s="75"/>
      <c r="J2" s="75"/>
      <c r="K2" s="75"/>
      <c r="L2" s="75"/>
    </row>
    <row r="3" spans="1:12" ht="6" customHeight="1">
      <c r="A3" s="614"/>
      <c r="B3" s="49"/>
      <c r="C3" s="614"/>
      <c r="D3" s="614"/>
      <c r="E3" s="614"/>
      <c r="F3" s="614"/>
      <c r="G3" s="614"/>
      <c r="H3" s="614"/>
      <c r="I3" s="614"/>
      <c r="J3" s="614"/>
      <c r="K3" s="615"/>
      <c r="L3" s="614"/>
    </row>
    <row r="4" spans="1:16" ht="25.5" customHeight="1">
      <c r="A4" s="146" t="s">
        <v>1054</v>
      </c>
      <c r="B4" s="387"/>
      <c r="C4" s="166" t="s">
        <v>1055</v>
      </c>
      <c r="D4" s="616">
        <v>2009.03</v>
      </c>
      <c r="E4" s="616">
        <v>2010.03</v>
      </c>
      <c r="F4" s="616">
        <v>2011.03</v>
      </c>
      <c r="G4" s="616">
        <v>2012.03</v>
      </c>
      <c r="H4" s="616">
        <v>2013.03</v>
      </c>
      <c r="I4" s="616">
        <v>2014.03</v>
      </c>
      <c r="J4" s="616">
        <v>2015.03</v>
      </c>
      <c r="K4" s="617"/>
      <c r="L4" s="618"/>
      <c r="M4" s="617"/>
      <c r="N4" s="617"/>
      <c r="O4" s="619"/>
      <c r="P4" s="619"/>
    </row>
    <row r="5" spans="1:12" ht="11.25" customHeight="1">
      <c r="A5" s="52" t="s">
        <v>1056</v>
      </c>
      <c r="B5" s="620"/>
      <c r="C5" s="52"/>
      <c r="D5" s="192"/>
      <c r="E5" s="192"/>
      <c r="F5" s="192"/>
      <c r="G5" s="192"/>
      <c r="H5" s="192"/>
      <c r="I5" s="192"/>
      <c r="J5" s="192"/>
      <c r="K5" s="192"/>
      <c r="L5" s="192"/>
    </row>
    <row r="6" spans="1:16" ht="11.25" customHeight="1">
      <c r="A6" s="52" t="s">
        <v>1057</v>
      </c>
      <c r="B6" s="52" t="s">
        <v>1058</v>
      </c>
      <c r="C6" s="192" t="s">
        <v>1059</v>
      </c>
      <c r="D6" s="192">
        <v>880</v>
      </c>
      <c r="E6" s="192">
        <v>600</v>
      </c>
      <c r="F6" s="192">
        <v>690</v>
      </c>
      <c r="G6" s="192">
        <v>690</v>
      </c>
      <c r="H6" s="192">
        <v>760</v>
      </c>
      <c r="I6" s="192">
        <v>850</v>
      </c>
      <c r="J6" s="192">
        <v>1250</v>
      </c>
      <c r="K6" s="621">
        <f>I6/D6*100</f>
        <v>96.5909090909091</v>
      </c>
      <c r="L6" s="621">
        <f>I6/E6*100</f>
        <v>141.66666666666669</v>
      </c>
      <c r="M6" s="621">
        <f>I6/F6*100</f>
        <v>123.18840579710144</v>
      </c>
      <c r="N6" s="621">
        <f>I6/G6*100</f>
        <v>123.18840579710144</v>
      </c>
      <c r="O6" s="621">
        <f>I6/H6*100</f>
        <v>111.8421052631579</v>
      </c>
      <c r="P6" s="621">
        <f>J6/I6*100</f>
        <v>147.05882352941177</v>
      </c>
    </row>
    <row r="7" spans="1:16" ht="11.25" customHeight="1">
      <c r="A7" s="52" t="s">
        <v>1060</v>
      </c>
      <c r="B7" s="52" t="s">
        <v>1061</v>
      </c>
      <c r="C7" s="192" t="s">
        <v>1059</v>
      </c>
      <c r="D7" s="192">
        <v>780</v>
      </c>
      <c r="E7" s="192">
        <v>460</v>
      </c>
      <c r="F7" s="192">
        <v>500</v>
      </c>
      <c r="G7" s="192">
        <v>500</v>
      </c>
      <c r="H7" s="192">
        <v>590</v>
      </c>
      <c r="I7" s="192">
        <v>620</v>
      </c>
      <c r="J7" s="192">
        <v>950</v>
      </c>
      <c r="K7" s="621">
        <f aca="true" t="shared" si="0" ref="K7:K46">I7/D7*100</f>
        <v>79.48717948717949</v>
      </c>
      <c r="L7" s="621">
        <f aca="true" t="shared" si="1" ref="L7:L46">I7/E7*100</f>
        <v>134.7826086956522</v>
      </c>
      <c r="M7" s="621">
        <f aca="true" t="shared" si="2" ref="M7:M46">I7/F7*100</f>
        <v>124</v>
      </c>
      <c r="N7" s="621">
        <f aca="true" t="shared" si="3" ref="N7:N46">I7/G7*100</f>
        <v>124</v>
      </c>
      <c r="O7" s="621">
        <f aca="true" t="shared" si="4" ref="O7:P46">I7/H7*100</f>
        <v>105.08474576271188</v>
      </c>
      <c r="P7" s="621">
        <f t="shared" si="4"/>
        <v>153.2258064516129</v>
      </c>
    </row>
    <row r="8" spans="1:16" ht="11.25" customHeight="1">
      <c r="A8" s="52" t="s">
        <v>1062</v>
      </c>
      <c r="B8" s="52" t="s">
        <v>1063</v>
      </c>
      <c r="C8" s="192" t="s">
        <v>1059</v>
      </c>
      <c r="D8" s="192">
        <v>1400</v>
      </c>
      <c r="E8" s="192">
        <v>1500</v>
      </c>
      <c r="F8" s="192">
        <v>1500</v>
      </c>
      <c r="G8" s="192">
        <v>1500</v>
      </c>
      <c r="H8" s="192">
        <v>2200</v>
      </c>
      <c r="I8" s="192">
        <v>2450</v>
      </c>
      <c r="J8" s="192">
        <v>2450</v>
      </c>
      <c r="K8" s="621">
        <f t="shared" si="0"/>
        <v>175</v>
      </c>
      <c r="L8" s="621">
        <f t="shared" si="1"/>
        <v>163.33333333333334</v>
      </c>
      <c r="M8" s="621">
        <f t="shared" si="2"/>
        <v>163.33333333333334</v>
      </c>
      <c r="N8" s="621">
        <f t="shared" si="3"/>
        <v>163.33333333333334</v>
      </c>
      <c r="O8" s="621">
        <f t="shared" si="4"/>
        <v>111.36363636363636</v>
      </c>
      <c r="P8" s="621">
        <f t="shared" si="4"/>
        <v>100</v>
      </c>
    </row>
    <row r="9" spans="1:16" ht="11.25" customHeight="1">
      <c r="A9" s="52" t="s">
        <v>1064</v>
      </c>
      <c r="B9" s="52" t="s">
        <v>574</v>
      </c>
      <c r="C9" s="192" t="s">
        <v>189</v>
      </c>
      <c r="D9" s="192">
        <v>550</v>
      </c>
      <c r="E9" s="192">
        <v>500</v>
      </c>
      <c r="F9" s="192">
        <v>550</v>
      </c>
      <c r="G9" s="192">
        <v>600</v>
      </c>
      <c r="H9" s="192">
        <v>600</v>
      </c>
      <c r="I9" s="192">
        <v>800</v>
      </c>
      <c r="J9" s="192">
        <v>900</v>
      </c>
      <c r="K9" s="621">
        <f t="shared" si="0"/>
        <v>145.45454545454547</v>
      </c>
      <c r="L9" s="621">
        <f t="shared" si="1"/>
        <v>160</v>
      </c>
      <c r="M9" s="621">
        <f t="shared" si="2"/>
        <v>145.45454545454547</v>
      </c>
      <c r="N9" s="621">
        <f t="shared" si="3"/>
        <v>133.33333333333331</v>
      </c>
      <c r="O9" s="621">
        <f t="shared" si="4"/>
        <v>133.33333333333331</v>
      </c>
      <c r="P9" s="621">
        <f t="shared" si="4"/>
        <v>112.5</v>
      </c>
    </row>
    <row r="10" spans="1:16" ht="11.25" customHeight="1">
      <c r="A10" s="52" t="s">
        <v>1065</v>
      </c>
      <c r="B10" s="52" t="s">
        <v>1066</v>
      </c>
      <c r="C10" s="192" t="s">
        <v>1067</v>
      </c>
      <c r="D10" s="192">
        <v>220</v>
      </c>
      <c r="E10" s="192">
        <v>300</v>
      </c>
      <c r="F10" s="192">
        <v>320</v>
      </c>
      <c r="G10" s="192">
        <v>320</v>
      </c>
      <c r="H10" s="192">
        <v>350</v>
      </c>
      <c r="I10" s="192">
        <v>350</v>
      </c>
      <c r="J10" s="192">
        <v>350</v>
      </c>
      <c r="K10" s="621">
        <f t="shared" si="0"/>
        <v>159.0909090909091</v>
      </c>
      <c r="L10" s="621">
        <f t="shared" si="1"/>
        <v>116.66666666666667</v>
      </c>
      <c r="M10" s="621">
        <f t="shared" si="2"/>
        <v>109.375</v>
      </c>
      <c r="N10" s="621">
        <f t="shared" si="3"/>
        <v>109.375</v>
      </c>
      <c r="O10" s="621">
        <f t="shared" si="4"/>
        <v>100</v>
      </c>
      <c r="P10" s="621">
        <f t="shared" si="4"/>
        <v>100</v>
      </c>
    </row>
    <row r="11" spans="1:16" ht="11.25" customHeight="1">
      <c r="A11" s="52" t="s">
        <v>1068</v>
      </c>
      <c r="B11" s="52" t="s">
        <v>1069</v>
      </c>
      <c r="C11" s="192" t="s">
        <v>189</v>
      </c>
      <c r="D11" s="192">
        <v>120</v>
      </c>
      <c r="E11" s="192">
        <v>180</v>
      </c>
      <c r="F11" s="192">
        <v>230</v>
      </c>
      <c r="G11" s="192">
        <v>300</v>
      </c>
      <c r="H11" s="192">
        <v>300</v>
      </c>
      <c r="I11" s="192">
        <v>320</v>
      </c>
      <c r="J11" s="192">
        <v>320</v>
      </c>
      <c r="K11" s="621">
        <f t="shared" si="0"/>
        <v>266.66666666666663</v>
      </c>
      <c r="L11" s="621">
        <f t="shared" si="1"/>
        <v>177.77777777777777</v>
      </c>
      <c r="M11" s="621">
        <f t="shared" si="2"/>
        <v>139.1304347826087</v>
      </c>
      <c r="N11" s="621">
        <f t="shared" si="3"/>
        <v>106.66666666666667</v>
      </c>
      <c r="O11" s="621">
        <f t="shared" si="4"/>
        <v>106.66666666666667</v>
      </c>
      <c r="P11" s="621">
        <f t="shared" si="4"/>
        <v>100</v>
      </c>
    </row>
    <row r="12" spans="1:16" ht="11.25" customHeight="1">
      <c r="A12" s="52" t="s">
        <v>1070</v>
      </c>
      <c r="B12" s="52" t="s">
        <v>1071</v>
      </c>
      <c r="C12" s="192" t="s">
        <v>1059</v>
      </c>
      <c r="D12" s="192">
        <v>1000</v>
      </c>
      <c r="E12" s="192">
        <v>1400</v>
      </c>
      <c r="F12" s="192">
        <v>1800</v>
      </c>
      <c r="G12" s="192">
        <v>1800</v>
      </c>
      <c r="H12" s="192">
        <v>1750</v>
      </c>
      <c r="I12" s="192">
        <v>2200</v>
      </c>
      <c r="J12" s="192">
        <v>2500</v>
      </c>
      <c r="K12" s="621">
        <f t="shared" si="0"/>
        <v>220.00000000000003</v>
      </c>
      <c r="L12" s="621">
        <f t="shared" si="1"/>
        <v>157.14285714285714</v>
      </c>
      <c r="M12" s="621">
        <f t="shared" si="2"/>
        <v>122.22222222222223</v>
      </c>
      <c r="N12" s="621">
        <f t="shared" si="3"/>
        <v>122.22222222222223</v>
      </c>
      <c r="O12" s="621">
        <f t="shared" si="4"/>
        <v>125.71428571428571</v>
      </c>
      <c r="P12" s="621">
        <f t="shared" si="4"/>
        <v>113.63636363636364</v>
      </c>
    </row>
    <row r="13" spans="1:16" ht="11.25" customHeight="1">
      <c r="A13" s="52" t="s">
        <v>1072</v>
      </c>
      <c r="B13" s="52" t="s">
        <v>1073</v>
      </c>
      <c r="C13" s="192" t="s">
        <v>1059</v>
      </c>
      <c r="D13" s="192">
        <v>1000</v>
      </c>
      <c r="E13" s="192">
        <v>1300</v>
      </c>
      <c r="F13" s="192">
        <v>1700</v>
      </c>
      <c r="G13" s="192">
        <v>1700</v>
      </c>
      <c r="H13" s="192">
        <v>1650</v>
      </c>
      <c r="I13" s="192">
        <v>1800</v>
      </c>
      <c r="J13" s="192">
        <v>1800</v>
      </c>
      <c r="K13" s="621">
        <f t="shared" si="0"/>
        <v>180</v>
      </c>
      <c r="L13" s="621">
        <f t="shared" si="1"/>
        <v>138.46153846153845</v>
      </c>
      <c r="M13" s="621">
        <f t="shared" si="2"/>
        <v>105.88235294117648</v>
      </c>
      <c r="N13" s="621">
        <f t="shared" si="3"/>
        <v>105.88235294117648</v>
      </c>
      <c r="O13" s="621">
        <f t="shared" si="4"/>
        <v>109.09090909090908</v>
      </c>
      <c r="P13" s="621">
        <f t="shared" si="4"/>
        <v>100</v>
      </c>
    </row>
    <row r="14" spans="1:16" ht="11.25" customHeight="1">
      <c r="A14" s="52" t="s">
        <v>1074</v>
      </c>
      <c r="B14" s="52" t="s">
        <v>1075</v>
      </c>
      <c r="C14" s="192" t="s">
        <v>1059</v>
      </c>
      <c r="D14" s="192">
        <v>2500</v>
      </c>
      <c r="E14" s="192">
        <v>2800</v>
      </c>
      <c r="F14" s="192">
        <v>4300</v>
      </c>
      <c r="G14" s="192">
        <v>6800</v>
      </c>
      <c r="H14" s="192">
        <v>7500</v>
      </c>
      <c r="I14" s="192">
        <v>7800</v>
      </c>
      <c r="J14" s="192">
        <v>7500</v>
      </c>
      <c r="K14" s="621">
        <f t="shared" si="0"/>
        <v>312</v>
      </c>
      <c r="L14" s="621">
        <f t="shared" si="1"/>
        <v>278.57142857142856</v>
      </c>
      <c r="M14" s="621">
        <f t="shared" si="2"/>
        <v>181.3953488372093</v>
      </c>
      <c r="N14" s="621">
        <f t="shared" si="3"/>
        <v>114.70588235294117</v>
      </c>
      <c r="O14" s="621">
        <f t="shared" si="4"/>
        <v>104</v>
      </c>
      <c r="P14" s="621">
        <f t="shared" si="4"/>
        <v>96.15384615384616</v>
      </c>
    </row>
    <row r="15" spans="1:16" ht="11.25" customHeight="1">
      <c r="A15" s="52" t="s">
        <v>1076</v>
      </c>
      <c r="B15" s="52" t="s">
        <v>1077</v>
      </c>
      <c r="C15" s="192" t="s">
        <v>1059</v>
      </c>
      <c r="D15" s="192">
        <v>2300</v>
      </c>
      <c r="E15" s="192">
        <v>2500</v>
      </c>
      <c r="F15" s="192">
        <v>3500</v>
      </c>
      <c r="G15" s="192">
        <v>6500</v>
      </c>
      <c r="H15" s="192">
        <v>7000</v>
      </c>
      <c r="I15" s="192">
        <v>7500</v>
      </c>
      <c r="J15" s="192">
        <v>7000</v>
      </c>
      <c r="K15" s="621">
        <f t="shared" si="0"/>
        <v>326.0869565217391</v>
      </c>
      <c r="L15" s="621">
        <f t="shared" si="1"/>
        <v>300</v>
      </c>
      <c r="M15" s="621">
        <f t="shared" si="2"/>
        <v>214.28571428571428</v>
      </c>
      <c r="N15" s="621">
        <f t="shared" si="3"/>
        <v>115.38461538461537</v>
      </c>
      <c r="O15" s="621">
        <f t="shared" si="4"/>
        <v>107.14285714285714</v>
      </c>
      <c r="P15" s="621">
        <f t="shared" si="4"/>
        <v>93.33333333333333</v>
      </c>
    </row>
    <row r="16" spans="1:16" ht="11.25" customHeight="1">
      <c r="A16" s="52" t="s">
        <v>1078</v>
      </c>
      <c r="B16" s="52" t="s">
        <v>1079</v>
      </c>
      <c r="C16" s="192" t="s">
        <v>1059</v>
      </c>
      <c r="D16" s="192">
        <v>2000</v>
      </c>
      <c r="E16" s="192">
        <v>1600</v>
      </c>
      <c r="F16" s="192">
        <v>3000</v>
      </c>
      <c r="G16" s="192">
        <v>5500</v>
      </c>
      <c r="H16" s="192">
        <v>5500</v>
      </c>
      <c r="I16" s="192">
        <v>6800</v>
      </c>
      <c r="J16" s="192">
        <v>6000</v>
      </c>
      <c r="K16" s="621">
        <f t="shared" si="0"/>
        <v>340</v>
      </c>
      <c r="L16" s="621">
        <f t="shared" si="1"/>
        <v>425</v>
      </c>
      <c r="M16" s="621">
        <f t="shared" si="2"/>
        <v>226.66666666666666</v>
      </c>
      <c r="N16" s="621">
        <f t="shared" si="3"/>
        <v>123.63636363636363</v>
      </c>
      <c r="O16" s="621">
        <f t="shared" si="4"/>
        <v>123.63636363636363</v>
      </c>
      <c r="P16" s="621">
        <f t="shared" si="4"/>
        <v>88.23529411764706</v>
      </c>
    </row>
    <row r="17" spans="1:16" ht="11.25" customHeight="1">
      <c r="A17" s="52" t="s">
        <v>1080</v>
      </c>
      <c r="B17" s="52" t="s">
        <v>1081</v>
      </c>
      <c r="C17" s="192" t="s">
        <v>1059</v>
      </c>
      <c r="D17" s="192">
        <v>2000</v>
      </c>
      <c r="E17" s="192">
        <v>2100</v>
      </c>
      <c r="F17" s="192">
        <v>3000</v>
      </c>
      <c r="G17" s="192">
        <v>5500</v>
      </c>
      <c r="H17" s="192">
        <v>5500</v>
      </c>
      <c r="I17" s="192">
        <v>6500</v>
      </c>
      <c r="J17" s="192">
        <v>6000</v>
      </c>
      <c r="K17" s="621">
        <f t="shared" si="0"/>
        <v>325</v>
      </c>
      <c r="L17" s="621">
        <f t="shared" si="1"/>
        <v>309.5238095238095</v>
      </c>
      <c r="M17" s="621">
        <f t="shared" si="2"/>
        <v>216.66666666666666</v>
      </c>
      <c r="N17" s="621">
        <f t="shared" si="3"/>
        <v>118.18181818181819</v>
      </c>
      <c r="O17" s="621">
        <f t="shared" si="4"/>
        <v>118.18181818181819</v>
      </c>
      <c r="P17" s="621">
        <f t="shared" si="4"/>
        <v>92.3076923076923</v>
      </c>
    </row>
    <row r="18" spans="1:16" ht="11.25" customHeight="1">
      <c r="A18" s="52" t="s">
        <v>1082</v>
      </c>
      <c r="B18" s="52" t="s">
        <v>1083</v>
      </c>
      <c r="C18" s="192" t="s">
        <v>1059</v>
      </c>
      <c r="D18" s="192">
        <v>3500</v>
      </c>
      <c r="E18" s="192">
        <v>3800</v>
      </c>
      <c r="F18" s="192">
        <v>5000</v>
      </c>
      <c r="G18" s="192">
        <v>5800</v>
      </c>
      <c r="H18" s="192">
        <v>5900</v>
      </c>
      <c r="I18" s="192">
        <v>7000</v>
      </c>
      <c r="J18" s="192">
        <v>8100</v>
      </c>
      <c r="K18" s="621">
        <f t="shared" si="0"/>
        <v>200</v>
      </c>
      <c r="L18" s="621">
        <f t="shared" si="1"/>
        <v>184.21052631578948</v>
      </c>
      <c r="M18" s="621">
        <f t="shared" si="2"/>
        <v>140</v>
      </c>
      <c r="N18" s="621">
        <f t="shared" si="3"/>
        <v>120.6896551724138</v>
      </c>
      <c r="O18" s="621">
        <f t="shared" si="4"/>
        <v>118.64406779661016</v>
      </c>
      <c r="P18" s="621">
        <f t="shared" si="4"/>
        <v>115.71428571428572</v>
      </c>
    </row>
    <row r="19" spans="1:16" ht="11.25" customHeight="1">
      <c r="A19" s="52" t="s">
        <v>1084</v>
      </c>
      <c r="B19" s="52" t="s">
        <v>1085</v>
      </c>
      <c r="C19" s="192" t="s">
        <v>1059</v>
      </c>
      <c r="D19" s="192">
        <v>1200</v>
      </c>
      <c r="E19" s="192">
        <v>1100</v>
      </c>
      <c r="F19" s="192">
        <v>1300</v>
      </c>
      <c r="G19" s="192">
        <v>1000</v>
      </c>
      <c r="H19" s="192">
        <v>1100</v>
      </c>
      <c r="I19" s="192">
        <v>1000</v>
      </c>
      <c r="J19" s="192">
        <v>1200</v>
      </c>
      <c r="K19" s="621">
        <f t="shared" si="0"/>
        <v>83.33333333333334</v>
      </c>
      <c r="L19" s="621">
        <f t="shared" si="1"/>
        <v>90.9090909090909</v>
      </c>
      <c r="M19" s="621">
        <f t="shared" si="2"/>
        <v>76.92307692307693</v>
      </c>
      <c r="N19" s="621">
        <f t="shared" si="3"/>
        <v>100</v>
      </c>
      <c r="O19" s="621">
        <f t="shared" si="4"/>
        <v>90.9090909090909</v>
      </c>
      <c r="P19" s="621">
        <f t="shared" si="4"/>
        <v>120</v>
      </c>
    </row>
    <row r="20" spans="1:16" ht="11.25" customHeight="1">
      <c r="A20" s="52" t="s">
        <v>1086</v>
      </c>
      <c r="B20" s="52" t="s">
        <v>1087</v>
      </c>
      <c r="C20" s="192" t="s">
        <v>1059</v>
      </c>
      <c r="D20" s="192">
        <v>4500</v>
      </c>
      <c r="E20" s="192">
        <v>5000</v>
      </c>
      <c r="F20" s="192">
        <v>8000</v>
      </c>
      <c r="G20" s="192">
        <v>8000</v>
      </c>
      <c r="H20" s="192">
        <v>7900</v>
      </c>
      <c r="I20" s="192">
        <v>7900</v>
      </c>
      <c r="J20" s="192">
        <v>8000</v>
      </c>
      <c r="K20" s="621">
        <f t="shared" si="0"/>
        <v>175.55555555555554</v>
      </c>
      <c r="L20" s="621">
        <f t="shared" si="1"/>
        <v>158</v>
      </c>
      <c r="M20" s="621">
        <f t="shared" si="2"/>
        <v>98.75</v>
      </c>
      <c r="N20" s="621">
        <f t="shared" si="3"/>
        <v>98.75</v>
      </c>
      <c r="O20" s="621">
        <f t="shared" si="4"/>
        <v>100</v>
      </c>
      <c r="P20" s="621">
        <f t="shared" si="4"/>
        <v>101.26582278481013</v>
      </c>
    </row>
    <row r="21" spans="1:16" ht="11.25" customHeight="1">
      <c r="A21" s="52" t="s">
        <v>1088</v>
      </c>
      <c r="B21" s="52" t="s">
        <v>1089</v>
      </c>
      <c r="C21" s="192" t="s">
        <v>1090</v>
      </c>
      <c r="D21" s="192">
        <v>1100</v>
      </c>
      <c r="E21" s="192">
        <v>1700</v>
      </c>
      <c r="F21" s="192">
        <v>1500</v>
      </c>
      <c r="G21" s="192">
        <v>1500</v>
      </c>
      <c r="H21" s="192">
        <v>1800</v>
      </c>
      <c r="I21" s="192">
        <v>1800</v>
      </c>
      <c r="J21" s="192">
        <v>2000</v>
      </c>
      <c r="K21" s="621">
        <f t="shared" si="0"/>
        <v>163.63636363636365</v>
      </c>
      <c r="L21" s="621">
        <f t="shared" si="1"/>
        <v>105.88235294117648</v>
      </c>
      <c r="M21" s="621">
        <f t="shared" si="2"/>
        <v>120</v>
      </c>
      <c r="N21" s="621">
        <f t="shared" si="3"/>
        <v>120</v>
      </c>
      <c r="O21" s="621">
        <f t="shared" si="4"/>
        <v>100</v>
      </c>
      <c r="P21" s="621">
        <f t="shared" si="4"/>
        <v>111.11111111111111</v>
      </c>
    </row>
    <row r="22" spans="1:16" ht="11.25" customHeight="1">
      <c r="A22" s="52" t="s">
        <v>1091</v>
      </c>
      <c r="B22" s="52" t="s">
        <v>1092</v>
      </c>
      <c r="C22" s="192" t="s">
        <v>1059</v>
      </c>
      <c r="D22" s="192">
        <v>2800</v>
      </c>
      <c r="E22" s="192">
        <v>3000</v>
      </c>
      <c r="F22" s="192">
        <v>3800</v>
      </c>
      <c r="G22" s="192">
        <v>4000</v>
      </c>
      <c r="H22" s="192">
        <v>4300</v>
      </c>
      <c r="I22" s="192">
        <v>4500</v>
      </c>
      <c r="J22" s="192">
        <v>4500</v>
      </c>
      <c r="K22" s="621">
        <f t="shared" si="0"/>
        <v>160.71428571428572</v>
      </c>
      <c r="L22" s="621">
        <f t="shared" si="1"/>
        <v>150</v>
      </c>
      <c r="M22" s="621">
        <f t="shared" si="2"/>
        <v>118.42105263157893</v>
      </c>
      <c r="N22" s="621">
        <f t="shared" si="3"/>
        <v>112.5</v>
      </c>
      <c r="O22" s="621">
        <f t="shared" si="4"/>
        <v>104.65116279069768</v>
      </c>
      <c r="P22" s="621">
        <f t="shared" si="4"/>
        <v>100</v>
      </c>
    </row>
    <row r="23" spans="1:16" ht="11.25" customHeight="1">
      <c r="A23" s="52" t="s">
        <v>1093</v>
      </c>
      <c r="B23" s="52" t="s">
        <v>1094</v>
      </c>
      <c r="C23" s="192" t="s">
        <v>1059</v>
      </c>
      <c r="D23" s="192">
        <v>1000</v>
      </c>
      <c r="E23" s="192">
        <v>1700</v>
      </c>
      <c r="F23" s="192">
        <v>1700</v>
      </c>
      <c r="G23" s="192">
        <v>1800</v>
      </c>
      <c r="H23" s="192">
        <v>1700</v>
      </c>
      <c r="I23" s="192">
        <v>1800</v>
      </c>
      <c r="J23" s="192">
        <v>1800</v>
      </c>
      <c r="K23" s="621">
        <f t="shared" si="0"/>
        <v>180</v>
      </c>
      <c r="L23" s="621">
        <f t="shared" si="1"/>
        <v>105.88235294117648</v>
      </c>
      <c r="M23" s="621">
        <f t="shared" si="2"/>
        <v>105.88235294117648</v>
      </c>
      <c r="N23" s="621">
        <f t="shared" si="3"/>
        <v>100</v>
      </c>
      <c r="O23" s="621">
        <f t="shared" si="4"/>
        <v>105.88235294117648</v>
      </c>
      <c r="P23" s="621">
        <f t="shared" si="4"/>
        <v>100</v>
      </c>
    </row>
    <row r="24" spans="1:16" ht="11.25" customHeight="1">
      <c r="A24" s="52" t="s">
        <v>1095</v>
      </c>
      <c r="B24" s="52" t="s">
        <v>1096</v>
      </c>
      <c r="C24" s="192" t="s">
        <v>1097</v>
      </c>
      <c r="D24" s="192">
        <v>3000</v>
      </c>
      <c r="E24" s="192">
        <v>3400</v>
      </c>
      <c r="F24" s="192">
        <v>3500</v>
      </c>
      <c r="G24" s="192">
        <v>3500</v>
      </c>
      <c r="H24" s="192">
        <v>3500</v>
      </c>
      <c r="I24" s="192">
        <v>5200</v>
      </c>
      <c r="J24" s="192">
        <v>5200</v>
      </c>
      <c r="K24" s="621">
        <f t="shared" si="0"/>
        <v>173.33333333333334</v>
      </c>
      <c r="L24" s="621">
        <f t="shared" si="1"/>
        <v>152.94117647058823</v>
      </c>
      <c r="M24" s="621">
        <f t="shared" si="2"/>
        <v>148.57142857142858</v>
      </c>
      <c r="N24" s="621">
        <f t="shared" si="3"/>
        <v>148.57142857142858</v>
      </c>
      <c r="O24" s="621">
        <f t="shared" si="4"/>
        <v>148.57142857142858</v>
      </c>
      <c r="P24" s="621">
        <f t="shared" si="4"/>
        <v>100</v>
      </c>
    </row>
    <row r="25" spans="1:16" ht="11.25" customHeight="1">
      <c r="A25" s="52" t="s">
        <v>1098</v>
      </c>
      <c r="B25" s="52" t="s">
        <v>1099</v>
      </c>
      <c r="C25" s="192" t="s">
        <v>1059</v>
      </c>
      <c r="D25" s="192">
        <v>850</v>
      </c>
      <c r="E25" s="192">
        <v>700</v>
      </c>
      <c r="F25" s="192">
        <v>900</v>
      </c>
      <c r="G25" s="192">
        <v>800</v>
      </c>
      <c r="H25" s="192">
        <v>800</v>
      </c>
      <c r="I25" s="192">
        <v>700</v>
      </c>
      <c r="J25" s="192">
        <v>1400</v>
      </c>
      <c r="K25" s="621">
        <f t="shared" si="0"/>
        <v>82.35294117647058</v>
      </c>
      <c r="L25" s="621">
        <f t="shared" si="1"/>
        <v>100</v>
      </c>
      <c r="M25" s="621">
        <f t="shared" si="2"/>
        <v>77.77777777777779</v>
      </c>
      <c r="N25" s="621">
        <f t="shared" si="3"/>
        <v>87.5</v>
      </c>
      <c r="O25" s="621">
        <f t="shared" si="4"/>
        <v>87.5</v>
      </c>
      <c r="P25" s="621">
        <f t="shared" si="4"/>
        <v>200</v>
      </c>
    </row>
    <row r="26" spans="1:16" ht="11.25" customHeight="1">
      <c r="A26" s="52" t="s">
        <v>1100</v>
      </c>
      <c r="B26" s="52" t="s">
        <v>1101</v>
      </c>
      <c r="C26" s="192" t="s">
        <v>1059</v>
      </c>
      <c r="D26" s="192">
        <v>800</v>
      </c>
      <c r="E26" s="192">
        <v>1200</v>
      </c>
      <c r="F26" s="192">
        <v>1000</v>
      </c>
      <c r="G26" s="192">
        <v>1000</v>
      </c>
      <c r="H26" s="192">
        <v>1200</v>
      </c>
      <c r="I26" s="192">
        <v>1300</v>
      </c>
      <c r="J26" s="192">
        <v>1500</v>
      </c>
      <c r="K26" s="621">
        <f t="shared" si="0"/>
        <v>162.5</v>
      </c>
      <c r="L26" s="621">
        <f t="shared" si="1"/>
        <v>108.33333333333333</v>
      </c>
      <c r="M26" s="621">
        <f t="shared" si="2"/>
        <v>130</v>
      </c>
      <c r="N26" s="621">
        <f t="shared" si="3"/>
        <v>130</v>
      </c>
      <c r="O26" s="621">
        <f t="shared" si="4"/>
        <v>108.33333333333333</v>
      </c>
      <c r="P26" s="621">
        <f t="shared" si="4"/>
        <v>115.38461538461537</v>
      </c>
    </row>
    <row r="27" spans="1:16" ht="11.25" customHeight="1">
      <c r="A27" s="204" t="s">
        <v>1102</v>
      </c>
      <c r="B27" s="52" t="s">
        <v>1103</v>
      </c>
      <c r="C27" s="209" t="s">
        <v>1059</v>
      </c>
      <c r="D27" s="192">
        <v>1000</v>
      </c>
      <c r="E27" s="192">
        <v>800</v>
      </c>
      <c r="F27" s="192">
        <v>1000</v>
      </c>
      <c r="G27" s="192">
        <v>1000</v>
      </c>
      <c r="H27" s="192">
        <v>1200</v>
      </c>
      <c r="I27" s="192">
        <v>1500</v>
      </c>
      <c r="J27" s="192">
        <v>1500</v>
      </c>
      <c r="K27" s="621">
        <f t="shared" si="0"/>
        <v>150</v>
      </c>
      <c r="L27" s="621">
        <f t="shared" si="1"/>
        <v>187.5</v>
      </c>
      <c r="M27" s="621">
        <f t="shared" si="2"/>
        <v>150</v>
      </c>
      <c r="N27" s="621">
        <f t="shared" si="3"/>
        <v>150</v>
      </c>
      <c r="O27" s="621">
        <f t="shared" si="4"/>
        <v>125</v>
      </c>
      <c r="P27" s="621">
        <f t="shared" si="4"/>
        <v>100</v>
      </c>
    </row>
    <row r="28" spans="1:16" ht="11.25" customHeight="1">
      <c r="A28" s="52" t="s">
        <v>1104</v>
      </c>
      <c r="B28" s="52" t="s">
        <v>1105</v>
      </c>
      <c r="C28" s="192" t="s">
        <v>1059</v>
      </c>
      <c r="D28" s="192">
        <v>1000</v>
      </c>
      <c r="E28" s="192">
        <v>800</v>
      </c>
      <c r="F28" s="192">
        <v>1000</v>
      </c>
      <c r="G28" s="192">
        <v>1000</v>
      </c>
      <c r="H28" s="192">
        <v>1200</v>
      </c>
      <c r="I28" s="192">
        <v>1500</v>
      </c>
      <c r="J28" s="192">
        <v>1500</v>
      </c>
      <c r="K28" s="621">
        <f t="shared" si="0"/>
        <v>150</v>
      </c>
      <c r="L28" s="621">
        <f t="shared" si="1"/>
        <v>187.5</v>
      </c>
      <c r="M28" s="621">
        <f t="shared" si="2"/>
        <v>150</v>
      </c>
      <c r="N28" s="621">
        <f t="shared" si="3"/>
        <v>150</v>
      </c>
      <c r="O28" s="621">
        <f t="shared" si="4"/>
        <v>125</v>
      </c>
      <c r="P28" s="621">
        <f t="shared" si="4"/>
        <v>100</v>
      </c>
    </row>
    <row r="29" spans="1:16" ht="11.25" customHeight="1">
      <c r="A29" s="52" t="s">
        <v>1106</v>
      </c>
      <c r="B29" s="52" t="s">
        <v>1107</v>
      </c>
      <c r="C29" s="192" t="s">
        <v>1059</v>
      </c>
      <c r="D29" s="192">
        <v>800</v>
      </c>
      <c r="E29" s="192">
        <v>1000</v>
      </c>
      <c r="F29" s="192">
        <v>1300</v>
      </c>
      <c r="G29" s="192">
        <v>1000</v>
      </c>
      <c r="H29" s="192">
        <v>1100</v>
      </c>
      <c r="I29" s="192">
        <v>1300</v>
      </c>
      <c r="J29" s="192">
        <v>1300</v>
      </c>
      <c r="K29" s="621">
        <f t="shared" si="0"/>
        <v>162.5</v>
      </c>
      <c r="L29" s="621">
        <f t="shared" si="1"/>
        <v>130</v>
      </c>
      <c r="M29" s="621">
        <f t="shared" si="2"/>
        <v>100</v>
      </c>
      <c r="N29" s="621">
        <f t="shared" si="3"/>
        <v>130</v>
      </c>
      <c r="O29" s="621">
        <f t="shared" si="4"/>
        <v>118.18181818181819</v>
      </c>
      <c r="P29" s="621">
        <f t="shared" si="4"/>
        <v>100</v>
      </c>
    </row>
    <row r="30" spans="1:16" ht="11.25" customHeight="1">
      <c r="A30" s="52" t="s">
        <v>1108</v>
      </c>
      <c r="B30" s="52" t="s">
        <v>1109</v>
      </c>
      <c r="C30" s="192" t="s">
        <v>1059</v>
      </c>
      <c r="D30" s="192">
        <v>350</v>
      </c>
      <c r="E30" s="192">
        <v>450</v>
      </c>
      <c r="F30" s="192">
        <v>500</v>
      </c>
      <c r="G30" s="192">
        <v>400</v>
      </c>
      <c r="H30" s="192">
        <v>480</v>
      </c>
      <c r="I30" s="192">
        <v>480</v>
      </c>
      <c r="J30" s="192">
        <v>500</v>
      </c>
      <c r="K30" s="621">
        <f t="shared" si="0"/>
        <v>137.14285714285714</v>
      </c>
      <c r="L30" s="621">
        <f t="shared" si="1"/>
        <v>106.66666666666667</v>
      </c>
      <c r="M30" s="621">
        <f t="shared" si="2"/>
        <v>96</v>
      </c>
      <c r="N30" s="621">
        <f t="shared" si="3"/>
        <v>120</v>
      </c>
      <c r="O30" s="621">
        <f t="shared" si="4"/>
        <v>100</v>
      </c>
      <c r="P30" s="621">
        <f t="shared" si="4"/>
        <v>104.16666666666667</v>
      </c>
    </row>
    <row r="31" spans="1:16" ht="11.25" customHeight="1">
      <c r="A31" s="52" t="s">
        <v>1110</v>
      </c>
      <c r="B31" s="52" t="s">
        <v>1111</v>
      </c>
      <c r="C31" s="192" t="s">
        <v>1059</v>
      </c>
      <c r="D31" s="192">
        <v>280</v>
      </c>
      <c r="E31" s="192">
        <v>400</v>
      </c>
      <c r="F31" s="192">
        <v>400</v>
      </c>
      <c r="G31" s="192">
        <v>450</v>
      </c>
      <c r="H31" s="192">
        <v>450</v>
      </c>
      <c r="I31" s="192">
        <v>450</v>
      </c>
      <c r="J31" s="192">
        <v>450</v>
      </c>
      <c r="K31" s="621">
        <f t="shared" si="0"/>
        <v>160.71428571428572</v>
      </c>
      <c r="L31" s="621">
        <f t="shared" si="1"/>
        <v>112.5</v>
      </c>
      <c r="M31" s="621">
        <f t="shared" si="2"/>
        <v>112.5</v>
      </c>
      <c r="N31" s="621">
        <f t="shared" si="3"/>
        <v>100</v>
      </c>
      <c r="O31" s="621">
        <f t="shared" si="4"/>
        <v>100</v>
      </c>
      <c r="P31" s="621">
        <f t="shared" si="4"/>
        <v>100</v>
      </c>
    </row>
    <row r="32" spans="1:16" ht="11.25" customHeight="1">
      <c r="A32" s="52" t="s">
        <v>1112</v>
      </c>
      <c r="B32" s="52" t="s">
        <v>1113</v>
      </c>
      <c r="C32" s="192" t="s">
        <v>1059</v>
      </c>
      <c r="D32" s="192">
        <v>2300</v>
      </c>
      <c r="E32" s="192">
        <v>3500</v>
      </c>
      <c r="F32" s="192">
        <v>3500</v>
      </c>
      <c r="G32" s="192">
        <v>3500</v>
      </c>
      <c r="H32" s="192">
        <v>3500</v>
      </c>
      <c r="I32" s="192">
        <v>3600</v>
      </c>
      <c r="J32" s="192">
        <v>3600</v>
      </c>
      <c r="K32" s="621">
        <f t="shared" si="0"/>
        <v>156.52173913043478</v>
      </c>
      <c r="L32" s="621">
        <f t="shared" si="1"/>
        <v>102.85714285714285</v>
      </c>
      <c r="M32" s="621">
        <f t="shared" si="2"/>
        <v>102.85714285714285</v>
      </c>
      <c r="N32" s="621">
        <f t="shared" si="3"/>
        <v>102.85714285714285</v>
      </c>
      <c r="O32" s="621">
        <f t="shared" si="4"/>
        <v>102.85714285714285</v>
      </c>
      <c r="P32" s="621">
        <f t="shared" si="4"/>
        <v>100</v>
      </c>
    </row>
    <row r="33" spans="1:16" ht="11.25" customHeight="1">
      <c r="A33" s="52" t="s">
        <v>1114</v>
      </c>
      <c r="B33" s="52" t="s">
        <v>1115</v>
      </c>
      <c r="C33" s="192" t="s">
        <v>189</v>
      </c>
      <c r="D33" s="192">
        <v>2800</v>
      </c>
      <c r="E33" s="192">
        <v>2500</v>
      </c>
      <c r="F33" s="192">
        <v>2700</v>
      </c>
      <c r="G33" s="192">
        <v>3150</v>
      </c>
      <c r="H33" s="192">
        <v>3300</v>
      </c>
      <c r="I33" s="192">
        <v>3350</v>
      </c>
      <c r="J33" s="192">
        <v>3450</v>
      </c>
      <c r="K33" s="621">
        <f t="shared" si="0"/>
        <v>119.64285714285714</v>
      </c>
      <c r="L33" s="621">
        <f t="shared" si="1"/>
        <v>134</v>
      </c>
      <c r="M33" s="621">
        <f t="shared" si="2"/>
        <v>124.07407407407408</v>
      </c>
      <c r="N33" s="621">
        <f t="shared" si="3"/>
        <v>106.34920634920636</v>
      </c>
      <c r="O33" s="621">
        <f t="shared" si="4"/>
        <v>101.51515151515152</v>
      </c>
      <c r="P33" s="621">
        <f t="shared" si="4"/>
        <v>102.98507462686568</v>
      </c>
    </row>
    <row r="34" spans="1:16" ht="11.25" customHeight="1">
      <c r="A34" s="52" t="s">
        <v>1116</v>
      </c>
      <c r="B34" s="52" t="s">
        <v>1117</v>
      </c>
      <c r="C34" s="192" t="s">
        <v>189</v>
      </c>
      <c r="D34" s="192">
        <v>250</v>
      </c>
      <c r="E34" s="192">
        <v>250</v>
      </c>
      <c r="F34" s="192">
        <v>260</v>
      </c>
      <c r="G34" s="192">
        <v>300</v>
      </c>
      <c r="H34" s="192">
        <v>350</v>
      </c>
      <c r="I34" s="192">
        <v>450</v>
      </c>
      <c r="J34" s="192">
        <v>450</v>
      </c>
      <c r="K34" s="621">
        <f t="shared" si="0"/>
        <v>180</v>
      </c>
      <c r="L34" s="621">
        <f t="shared" si="1"/>
        <v>180</v>
      </c>
      <c r="M34" s="621">
        <f t="shared" si="2"/>
        <v>173.0769230769231</v>
      </c>
      <c r="N34" s="621">
        <f t="shared" si="3"/>
        <v>150</v>
      </c>
      <c r="O34" s="621">
        <f t="shared" si="4"/>
        <v>128.57142857142858</v>
      </c>
      <c r="P34" s="621">
        <f t="shared" si="4"/>
        <v>100</v>
      </c>
    </row>
    <row r="35" spans="1:16" ht="11.25" customHeight="1">
      <c r="A35" s="52" t="s">
        <v>1118</v>
      </c>
      <c r="B35" s="52"/>
      <c r="C35" s="192"/>
      <c r="D35" s="192"/>
      <c r="E35" s="192"/>
      <c r="F35" s="192"/>
      <c r="G35" s="192"/>
      <c r="H35" s="192"/>
      <c r="I35" s="192"/>
      <c r="J35" s="192"/>
      <c r="K35" s="621"/>
      <c r="L35" s="621"/>
      <c r="M35" s="621"/>
      <c r="N35" s="621"/>
      <c r="O35" s="621"/>
      <c r="P35" s="621"/>
    </row>
    <row r="36" spans="1:16" ht="11.25" customHeight="1">
      <c r="A36" s="52" t="s">
        <v>1119</v>
      </c>
      <c r="B36" s="52" t="s">
        <v>1120</v>
      </c>
      <c r="C36" s="192" t="s">
        <v>189</v>
      </c>
      <c r="D36" s="192">
        <v>350</v>
      </c>
      <c r="E36" s="192">
        <v>400</v>
      </c>
      <c r="F36" s="192">
        <v>410</v>
      </c>
      <c r="G36" s="192">
        <v>480</v>
      </c>
      <c r="H36" s="192">
        <v>500</v>
      </c>
      <c r="I36" s="192">
        <v>570</v>
      </c>
      <c r="J36" s="192">
        <v>650</v>
      </c>
      <c r="K36" s="621">
        <f t="shared" si="0"/>
        <v>162.85714285714286</v>
      </c>
      <c r="L36" s="621">
        <f t="shared" si="1"/>
        <v>142.5</v>
      </c>
      <c r="M36" s="621">
        <f t="shared" si="2"/>
        <v>139.02439024390242</v>
      </c>
      <c r="N36" s="621">
        <f t="shared" si="3"/>
        <v>118.75</v>
      </c>
      <c r="O36" s="621">
        <f t="shared" si="4"/>
        <v>113.99999999999999</v>
      </c>
      <c r="P36" s="621">
        <f t="shared" si="4"/>
        <v>114.03508771929825</v>
      </c>
    </row>
    <row r="37" spans="1:16" ht="11.25" customHeight="1">
      <c r="A37" s="52" t="s">
        <v>1121</v>
      </c>
      <c r="B37" s="52" t="s">
        <v>1122</v>
      </c>
      <c r="C37" s="192" t="s">
        <v>189</v>
      </c>
      <c r="D37" s="192">
        <v>350</v>
      </c>
      <c r="E37" s="192">
        <v>450</v>
      </c>
      <c r="F37" s="192">
        <v>470</v>
      </c>
      <c r="G37" s="192">
        <v>550</v>
      </c>
      <c r="H37" s="192">
        <v>600</v>
      </c>
      <c r="I37" s="192">
        <v>670</v>
      </c>
      <c r="J37" s="192">
        <v>670</v>
      </c>
      <c r="K37" s="621">
        <f t="shared" si="0"/>
        <v>191.42857142857144</v>
      </c>
      <c r="L37" s="621">
        <f t="shared" si="1"/>
        <v>148.88888888888889</v>
      </c>
      <c r="M37" s="621">
        <f t="shared" si="2"/>
        <v>142.5531914893617</v>
      </c>
      <c r="N37" s="621">
        <f t="shared" si="3"/>
        <v>121.81818181818183</v>
      </c>
      <c r="O37" s="621">
        <f t="shared" si="4"/>
        <v>111.66666666666667</v>
      </c>
      <c r="P37" s="621">
        <f t="shared" si="4"/>
        <v>100</v>
      </c>
    </row>
    <row r="38" spans="1:16" ht="11.25" customHeight="1">
      <c r="A38" s="52" t="s">
        <v>1123</v>
      </c>
      <c r="B38" s="52" t="s">
        <v>1124</v>
      </c>
      <c r="C38" s="192" t="s">
        <v>1125</v>
      </c>
      <c r="D38" s="192">
        <v>500</v>
      </c>
      <c r="E38" s="192">
        <v>500</v>
      </c>
      <c r="F38" s="192">
        <v>500</v>
      </c>
      <c r="G38" s="192">
        <v>500</v>
      </c>
      <c r="H38" s="192">
        <v>550</v>
      </c>
      <c r="I38" s="192">
        <v>550</v>
      </c>
      <c r="J38" s="192">
        <v>550</v>
      </c>
      <c r="K38" s="621">
        <f t="shared" si="0"/>
        <v>110.00000000000001</v>
      </c>
      <c r="L38" s="621">
        <f t="shared" si="1"/>
        <v>110.00000000000001</v>
      </c>
      <c r="M38" s="621">
        <f t="shared" si="2"/>
        <v>110.00000000000001</v>
      </c>
      <c r="N38" s="621">
        <f t="shared" si="3"/>
        <v>110.00000000000001</v>
      </c>
      <c r="O38" s="621">
        <f t="shared" si="4"/>
        <v>100</v>
      </c>
      <c r="P38" s="621">
        <f t="shared" si="4"/>
        <v>100</v>
      </c>
    </row>
    <row r="39" spans="1:16" ht="11.25" customHeight="1">
      <c r="A39" s="52" t="s">
        <v>1126</v>
      </c>
      <c r="B39" s="52" t="s">
        <v>1127</v>
      </c>
      <c r="C39" s="192" t="s">
        <v>189</v>
      </c>
      <c r="D39" s="192">
        <v>30</v>
      </c>
      <c r="E39" s="192">
        <v>40</v>
      </c>
      <c r="F39" s="192">
        <v>40</v>
      </c>
      <c r="G39" s="192">
        <v>40</v>
      </c>
      <c r="H39" s="192">
        <v>50</v>
      </c>
      <c r="I39" s="192">
        <v>50</v>
      </c>
      <c r="J39" s="192">
        <v>50</v>
      </c>
      <c r="K39" s="621">
        <f t="shared" si="0"/>
        <v>166.66666666666669</v>
      </c>
      <c r="L39" s="621">
        <f t="shared" si="1"/>
        <v>125</v>
      </c>
      <c r="M39" s="621">
        <f t="shared" si="2"/>
        <v>125</v>
      </c>
      <c r="N39" s="621">
        <f t="shared" si="3"/>
        <v>125</v>
      </c>
      <c r="O39" s="621">
        <f t="shared" si="4"/>
        <v>100</v>
      </c>
      <c r="P39" s="621">
        <f t="shared" si="4"/>
        <v>100</v>
      </c>
    </row>
    <row r="40" spans="1:16" ht="11.25" customHeight="1">
      <c r="A40" s="52" t="s">
        <v>1128</v>
      </c>
      <c r="B40" s="52" t="s">
        <v>1129</v>
      </c>
      <c r="C40" s="192" t="s">
        <v>189</v>
      </c>
      <c r="D40" s="192">
        <v>450</v>
      </c>
      <c r="E40" s="192">
        <v>500</v>
      </c>
      <c r="F40" s="192">
        <v>500</v>
      </c>
      <c r="G40" s="192">
        <v>500</v>
      </c>
      <c r="H40" s="192">
        <v>500</v>
      </c>
      <c r="I40" s="192">
        <v>600</v>
      </c>
      <c r="J40" s="192">
        <v>650</v>
      </c>
      <c r="K40" s="621">
        <f t="shared" si="0"/>
        <v>133.33333333333331</v>
      </c>
      <c r="L40" s="621">
        <f t="shared" si="1"/>
        <v>120</v>
      </c>
      <c r="M40" s="621">
        <f t="shared" si="2"/>
        <v>120</v>
      </c>
      <c r="N40" s="621">
        <f t="shared" si="3"/>
        <v>120</v>
      </c>
      <c r="O40" s="621">
        <f t="shared" si="4"/>
        <v>120</v>
      </c>
      <c r="P40" s="621">
        <f t="shared" si="4"/>
        <v>108.33333333333333</v>
      </c>
    </row>
    <row r="41" spans="1:16" ht="11.25" customHeight="1">
      <c r="A41" s="52" t="s">
        <v>1130</v>
      </c>
      <c r="B41" s="52" t="s">
        <v>1131</v>
      </c>
      <c r="C41" s="192" t="s">
        <v>1132</v>
      </c>
      <c r="D41" s="192">
        <v>600</v>
      </c>
      <c r="E41" s="192">
        <v>800</v>
      </c>
      <c r="F41" s="192">
        <v>850</v>
      </c>
      <c r="G41" s="192">
        <v>880</v>
      </c>
      <c r="H41" s="192">
        <v>900</v>
      </c>
      <c r="I41" s="192">
        <v>1100</v>
      </c>
      <c r="J41" s="192">
        <v>1100</v>
      </c>
      <c r="K41" s="621">
        <f t="shared" si="0"/>
        <v>183.33333333333331</v>
      </c>
      <c r="L41" s="621">
        <f t="shared" si="1"/>
        <v>137.5</v>
      </c>
      <c r="M41" s="621">
        <f t="shared" si="2"/>
        <v>129.41176470588235</v>
      </c>
      <c r="N41" s="621">
        <f t="shared" si="3"/>
        <v>125</v>
      </c>
      <c r="O41" s="621">
        <f t="shared" si="4"/>
        <v>122.22222222222223</v>
      </c>
      <c r="P41" s="621">
        <f t="shared" si="4"/>
        <v>100</v>
      </c>
    </row>
    <row r="42" spans="1:16" ht="11.25" customHeight="1">
      <c r="A42" s="52" t="s">
        <v>1133</v>
      </c>
      <c r="B42" s="52" t="s">
        <v>1134</v>
      </c>
      <c r="C42" s="192" t="s">
        <v>1135</v>
      </c>
      <c r="D42" s="192">
        <v>3250</v>
      </c>
      <c r="E42" s="192">
        <v>3500</v>
      </c>
      <c r="F42" s="192">
        <v>6800</v>
      </c>
      <c r="G42" s="192">
        <v>6500</v>
      </c>
      <c r="H42" s="192">
        <v>7000</v>
      </c>
      <c r="I42" s="192">
        <v>7000</v>
      </c>
      <c r="J42" s="192">
        <v>8200</v>
      </c>
      <c r="K42" s="621">
        <f t="shared" si="0"/>
        <v>215.3846153846154</v>
      </c>
      <c r="L42" s="621">
        <f t="shared" si="1"/>
        <v>200</v>
      </c>
      <c r="M42" s="621">
        <f t="shared" si="2"/>
        <v>102.94117647058823</v>
      </c>
      <c r="N42" s="621">
        <f t="shared" si="3"/>
        <v>107.6923076923077</v>
      </c>
      <c r="O42" s="621">
        <f t="shared" si="4"/>
        <v>100</v>
      </c>
      <c r="P42" s="621">
        <f t="shared" si="4"/>
        <v>117.14285714285715</v>
      </c>
    </row>
    <row r="43" spans="1:16" ht="11.25" customHeight="1">
      <c r="A43" s="52" t="s">
        <v>1136</v>
      </c>
      <c r="B43" s="52" t="s">
        <v>1137</v>
      </c>
      <c r="C43" s="192" t="s">
        <v>1135</v>
      </c>
      <c r="D43" s="192">
        <v>3000</v>
      </c>
      <c r="E43" s="192">
        <v>3000</v>
      </c>
      <c r="F43" s="192">
        <v>5600</v>
      </c>
      <c r="G43" s="192">
        <v>6000</v>
      </c>
      <c r="H43" s="192">
        <v>6000</v>
      </c>
      <c r="I43" s="192">
        <v>6000</v>
      </c>
      <c r="J43" s="192">
        <v>6700</v>
      </c>
      <c r="K43" s="621">
        <f t="shared" si="0"/>
        <v>200</v>
      </c>
      <c r="L43" s="621">
        <f t="shared" si="1"/>
        <v>200</v>
      </c>
      <c r="M43" s="621">
        <f t="shared" si="2"/>
        <v>107.14285714285714</v>
      </c>
      <c r="N43" s="621">
        <f t="shared" si="3"/>
        <v>100</v>
      </c>
      <c r="O43" s="621">
        <f t="shared" si="4"/>
        <v>100</v>
      </c>
      <c r="P43" s="621">
        <f t="shared" si="4"/>
        <v>111.66666666666667</v>
      </c>
    </row>
    <row r="44" spans="1:16" ht="11.25" customHeight="1">
      <c r="A44" s="52" t="s">
        <v>1138</v>
      </c>
      <c r="B44" s="52" t="s">
        <v>1139</v>
      </c>
      <c r="C44" s="192" t="s">
        <v>1059</v>
      </c>
      <c r="D44" s="192">
        <v>1700</v>
      </c>
      <c r="E44" s="192">
        <v>2100</v>
      </c>
      <c r="F44" s="192">
        <v>2200</v>
      </c>
      <c r="G44" s="192">
        <v>2300</v>
      </c>
      <c r="H44" s="192">
        <v>2300</v>
      </c>
      <c r="I44" s="192">
        <v>2900</v>
      </c>
      <c r="J44" s="192">
        <v>3500</v>
      </c>
      <c r="K44" s="621">
        <f t="shared" si="0"/>
        <v>170.58823529411765</v>
      </c>
      <c r="L44" s="621">
        <f t="shared" si="1"/>
        <v>138.0952380952381</v>
      </c>
      <c r="M44" s="621">
        <f t="shared" si="2"/>
        <v>131.8181818181818</v>
      </c>
      <c r="N44" s="621">
        <f t="shared" si="3"/>
        <v>126.08695652173914</v>
      </c>
      <c r="O44" s="621">
        <f t="shared" si="4"/>
        <v>126.08695652173914</v>
      </c>
      <c r="P44" s="621">
        <f t="shared" si="4"/>
        <v>120.6896551724138</v>
      </c>
    </row>
    <row r="45" spans="1:16" ht="11.25" customHeight="1">
      <c r="A45" s="52" t="s">
        <v>1140</v>
      </c>
      <c r="B45" s="52" t="s">
        <v>1141</v>
      </c>
      <c r="C45" s="192" t="s">
        <v>1059</v>
      </c>
      <c r="D45" s="192">
        <v>2400</v>
      </c>
      <c r="E45" s="192">
        <v>2500</v>
      </c>
      <c r="F45" s="192">
        <v>2500</v>
      </c>
      <c r="G45" s="192">
        <v>3000</v>
      </c>
      <c r="H45" s="192">
        <v>3000</v>
      </c>
      <c r="I45" s="192">
        <v>3500</v>
      </c>
      <c r="J45" s="192">
        <v>3500</v>
      </c>
      <c r="K45" s="621">
        <f t="shared" si="0"/>
        <v>145.83333333333331</v>
      </c>
      <c r="L45" s="621">
        <f t="shared" si="1"/>
        <v>140</v>
      </c>
      <c r="M45" s="621">
        <f t="shared" si="2"/>
        <v>140</v>
      </c>
      <c r="N45" s="621">
        <f t="shared" si="3"/>
        <v>116.66666666666667</v>
      </c>
      <c r="O45" s="621">
        <f t="shared" si="4"/>
        <v>116.66666666666667</v>
      </c>
      <c r="P45" s="621">
        <f t="shared" si="4"/>
        <v>100</v>
      </c>
    </row>
    <row r="46" spans="1:16" ht="11.25" customHeight="1" thickBot="1">
      <c r="A46" s="50" t="s">
        <v>1142</v>
      </c>
      <c r="B46" s="50" t="s">
        <v>1143</v>
      </c>
      <c r="C46" s="191" t="s">
        <v>189</v>
      </c>
      <c r="D46" s="191">
        <v>5000</v>
      </c>
      <c r="E46" s="191">
        <v>6500</v>
      </c>
      <c r="F46" s="191">
        <v>6500</v>
      </c>
      <c r="G46" s="191">
        <v>6500</v>
      </c>
      <c r="H46" s="191">
        <v>6500</v>
      </c>
      <c r="I46" s="191">
        <v>8000</v>
      </c>
      <c r="J46" s="622">
        <v>8000</v>
      </c>
      <c r="K46" s="235">
        <f t="shared" si="0"/>
        <v>160</v>
      </c>
      <c r="L46" s="235">
        <f t="shared" si="1"/>
        <v>123.07692307692308</v>
      </c>
      <c r="M46" s="235">
        <f t="shared" si="2"/>
        <v>123.07692307692308</v>
      </c>
      <c r="N46" s="235">
        <f t="shared" si="3"/>
        <v>123.07692307692308</v>
      </c>
      <c r="O46" s="235">
        <f t="shared" si="4"/>
        <v>123.07692307692308</v>
      </c>
      <c r="P46" s="235">
        <f t="shared" si="4"/>
        <v>100</v>
      </c>
    </row>
    <row r="47" spans="1:12" ht="11.25" customHeight="1" hidden="1">
      <c r="A47" s="623" t="s">
        <v>1144</v>
      </c>
      <c r="B47" s="623" t="s">
        <v>1145</v>
      </c>
      <c r="C47" s="622" t="s">
        <v>1059</v>
      </c>
      <c r="D47" s="622">
        <v>180</v>
      </c>
      <c r="E47" s="622">
        <v>180</v>
      </c>
      <c r="F47" s="622">
        <v>180</v>
      </c>
      <c r="G47" s="622"/>
      <c r="H47" s="622"/>
      <c r="I47" s="622"/>
      <c r="J47" s="622"/>
      <c r="K47" s="624">
        <f>F47/D47*100</f>
        <v>100</v>
      </c>
      <c r="L47" s="624">
        <f>F47/E47*100</f>
        <v>100</v>
      </c>
    </row>
    <row r="48" ht="11.25">
      <c r="E48" s="209"/>
    </row>
  </sheetData>
  <sheetProtection/>
  <printOptions/>
  <pageMargins left="0.7" right="0.7" top="0.75" bottom="0.75" header="0.3" footer="0.3"/>
  <pageSetup orientation="portrait" paperSize="9"/>
  <legacyDrawing r:id="rId7"/>
  <oleObjects>
    <oleObject progId="Equation.3" shapeId="1974354" r:id="rId1"/>
    <oleObject progId="Equation.3" shapeId="1974355" r:id="rId2"/>
    <oleObject progId="Equation.3" shapeId="1974356" r:id="rId3"/>
    <oleObject progId="Equation.3" shapeId="1974357" r:id="rId4"/>
    <oleObject progId="Equation.3" shapeId="1974358" r:id="rId5"/>
    <oleObject progId="Equation.3" shapeId="1974359" r:id="rId6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55.75390625" style="0" customWidth="1"/>
    <col min="2" max="2" width="29.875" style="0" customWidth="1"/>
    <col min="3" max="6" width="9.625" style="0" customWidth="1"/>
  </cols>
  <sheetData>
    <row r="1" spans="1:5" ht="12.75">
      <c r="A1" s="887" t="s">
        <v>1146</v>
      </c>
      <c r="B1" s="887"/>
      <c r="C1" s="887"/>
      <c r="D1" s="887"/>
      <c r="E1" s="887"/>
    </row>
    <row r="2" spans="1:5" ht="12.75">
      <c r="A2" s="887" t="s">
        <v>1147</v>
      </c>
      <c r="B2" s="887"/>
      <c r="C2" s="887"/>
      <c r="D2" s="887"/>
      <c r="E2" s="887"/>
    </row>
    <row r="3" spans="1:5" ht="12.75">
      <c r="A3" s="625" t="s">
        <v>1148</v>
      </c>
      <c r="B3" s="626"/>
      <c r="C3" s="77"/>
      <c r="D3" s="77"/>
      <c r="E3" s="82"/>
    </row>
    <row r="4" spans="1:5" ht="12.75">
      <c r="A4" s="627" t="s">
        <v>1149</v>
      </c>
      <c r="B4" s="628"/>
      <c r="C4" s="628"/>
      <c r="D4" s="628"/>
      <c r="E4" s="92"/>
    </row>
    <row r="5" spans="1:6" s="49" customFormat="1" ht="10.5">
      <c r="A5" s="814" t="s">
        <v>1150</v>
      </c>
      <c r="B5" s="888" t="s">
        <v>1151</v>
      </c>
      <c r="C5" s="207" t="s">
        <v>888</v>
      </c>
      <c r="D5" s="207" t="s">
        <v>888</v>
      </c>
      <c r="E5" s="207" t="s">
        <v>888</v>
      </c>
      <c r="F5" s="199" t="s">
        <v>888</v>
      </c>
    </row>
    <row r="6" spans="1:6" ht="12.75">
      <c r="A6" s="816"/>
      <c r="B6" s="889"/>
      <c r="C6" s="224" t="s">
        <v>1152</v>
      </c>
      <c r="D6" s="224" t="s">
        <v>1153</v>
      </c>
      <c r="E6" s="224" t="s">
        <v>1154</v>
      </c>
      <c r="F6" s="200" t="s">
        <v>1155</v>
      </c>
    </row>
    <row r="7" spans="1:6" ht="12.75">
      <c r="A7" s="201" t="s">
        <v>1156</v>
      </c>
      <c r="B7" s="629" t="s">
        <v>1157</v>
      </c>
      <c r="C7" s="630">
        <v>177.83228024771293</v>
      </c>
      <c r="D7" s="630">
        <v>119.18793092546287</v>
      </c>
      <c r="E7" s="630">
        <v>105.08779441540668</v>
      </c>
      <c r="F7" s="630">
        <v>102.72725184456999</v>
      </c>
    </row>
    <row r="8" spans="1:6" ht="12.75">
      <c r="A8" s="92" t="s">
        <v>1158</v>
      </c>
      <c r="B8" s="631" t="s">
        <v>1159</v>
      </c>
      <c r="C8" s="632">
        <v>173.50557738519288</v>
      </c>
      <c r="D8" s="632">
        <v>117.33497560884227</v>
      </c>
      <c r="E8" s="632">
        <v>109.17176980155996</v>
      </c>
      <c r="F8" s="632">
        <v>105.80161304279862</v>
      </c>
    </row>
    <row r="9" spans="1:6" ht="12.75">
      <c r="A9" s="633" t="s">
        <v>1160</v>
      </c>
      <c r="B9" s="634" t="s">
        <v>1161</v>
      </c>
      <c r="C9" s="632">
        <v>172.17795808100882</v>
      </c>
      <c r="D9" s="632">
        <v>117.58809704795668</v>
      </c>
      <c r="E9" s="632">
        <v>109.24080671398333</v>
      </c>
      <c r="F9" s="632">
        <v>105.71945073286848</v>
      </c>
    </row>
    <row r="10" spans="1:6" ht="12.75">
      <c r="A10" s="635" t="s">
        <v>1162</v>
      </c>
      <c r="B10" s="636" t="s">
        <v>1163</v>
      </c>
      <c r="C10" s="632">
        <v>168.62633871494236</v>
      </c>
      <c r="D10" s="632">
        <v>130.9972292142773</v>
      </c>
      <c r="E10" s="632">
        <v>109.34986393829416</v>
      </c>
      <c r="F10" s="632">
        <v>109.06466651826881</v>
      </c>
    </row>
    <row r="11" spans="1:6" ht="12.75">
      <c r="A11" s="635" t="s">
        <v>1164</v>
      </c>
      <c r="B11" s="636" t="s">
        <v>1165</v>
      </c>
      <c r="C11" s="632">
        <v>202.48635379954442</v>
      </c>
      <c r="D11" s="632">
        <v>91.08172509965772</v>
      </c>
      <c r="E11" s="632">
        <v>102.4640111538591</v>
      </c>
      <c r="F11" s="632">
        <v>99.59723337795253</v>
      </c>
    </row>
    <row r="12" spans="1:9" ht="12.75">
      <c r="A12" s="635" t="s">
        <v>1166</v>
      </c>
      <c r="B12" s="637" t="s">
        <v>1167</v>
      </c>
      <c r="C12" s="632">
        <v>169.67894693632527</v>
      </c>
      <c r="D12" s="632">
        <v>120.29966174694293</v>
      </c>
      <c r="E12" s="632">
        <v>119.74556599265615</v>
      </c>
      <c r="F12" s="632">
        <v>113.34366882397823</v>
      </c>
      <c r="I12" s="132"/>
    </row>
    <row r="13" spans="1:6" ht="12.75">
      <c r="A13" s="635" t="s">
        <v>1168</v>
      </c>
      <c r="B13" s="636" t="s">
        <v>1169</v>
      </c>
      <c r="C13" s="632">
        <v>131.75381911114246</v>
      </c>
      <c r="D13" s="632">
        <v>113.36024446898361</v>
      </c>
      <c r="E13" s="632">
        <v>100.47678276023741</v>
      </c>
      <c r="F13" s="632">
        <v>99.94454451786375</v>
      </c>
    </row>
    <row r="14" spans="1:6" ht="12.75">
      <c r="A14" s="635" t="s">
        <v>1170</v>
      </c>
      <c r="B14" s="636" t="s">
        <v>1171</v>
      </c>
      <c r="C14" s="632">
        <v>256.8921224924932</v>
      </c>
      <c r="D14" s="632">
        <v>131.16453138863542</v>
      </c>
      <c r="E14" s="632">
        <v>112.8582798979964</v>
      </c>
      <c r="F14" s="632">
        <v>106.37786340335202</v>
      </c>
    </row>
    <row r="15" spans="1:6" ht="12.75">
      <c r="A15" s="635" t="s">
        <v>1172</v>
      </c>
      <c r="B15" s="638" t="s">
        <v>1173</v>
      </c>
      <c r="C15" s="632">
        <v>184.59988259765856</v>
      </c>
      <c r="D15" s="632">
        <v>129.93759213831618</v>
      </c>
      <c r="E15" s="632">
        <v>122.50050272718511</v>
      </c>
      <c r="F15" s="632">
        <v>105.66298762535216</v>
      </c>
    </row>
    <row r="16" spans="1:6" ht="15" customHeight="1">
      <c r="A16" s="639" t="s">
        <v>1174</v>
      </c>
      <c r="B16" s="640" t="s">
        <v>1175</v>
      </c>
      <c r="C16" s="632">
        <v>131.23539830270892</v>
      </c>
      <c r="D16" s="632">
        <v>114.66046743436031</v>
      </c>
      <c r="E16" s="632">
        <v>102.96642236829491</v>
      </c>
      <c r="F16" s="632">
        <v>98.7426656487186</v>
      </c>
    </row>
    <row r="17" spans="1:6" ht="12.75">
      <c r="A17" s="635" t="s">
        <v>1176</v>
      </c>
      <c r="B17" s="636" t="s">
        <v>1177</v>
      </c>
      <c r="C17" s="632">
        <v>131.89025598851143</v>
      </c>
      <c r="D17" s="632">
        <v>108.89686270927241</v>
      </c>
      <c r="E17" s="632">
        <v>107.25179756815884</v>
      </c>
      <c r="F17" s="632">
        <v>106.04028685042353</v>
      </c>
    </row>
    <row r="18" spans="1:6" ht="12.75">
      <c r="A18" s="633" t="s">
        <v>1178</v>
      </c>
      <c r="B18" s="636" t="s">
        <v>1179</v>
      </c>
      <c r="C18" s="632">
        <v>208.79461372244194</v>
      </c>
      <c r="D18" s="632">
        <v>112.04815259658112</v>
      </c>
      <c r="E18" s="632">
        <v>107.68015516446438</v>
      </c>
      <c r="F18" s="632">
        <v>107.63517876494268</v>
      </c>
    </row>
    <row r="19" spans="1:6" ht="12.75">
      <c r="A19" s="92" t="s">
        <v>1180</v>
      </c>
      <c r="B19" s="636" t="s">
        <v>1181</v>
      </c>
      <c r="C19" s="632">
        <v>216.62763628575075</v>
      </c>
      <c r="D19" s="632">
        <v>110.34119719936155</v>
      </c>
      <c r="E19" s="632">
        <v>100</v>
      </c>
      <c r="F19" s="632">
        <v>100</v>
      </c>
    </row>
    <row r="20" spans="1:6" ht="12.75">
      <c r="A20" s="641" t="s">
        <v>1182</v>
      </c>
      <c r="B20" s="636" t="s">
        <v>1183</v>
      </c>
      <c r="C20" s="632">
        <v>171.13954459832894</v>
      </c>
      <c r="D20" s="632">
        <v>112.06590819733371</v>
      </c>
      <c r="E20" s="632">
        <v>100</v>
      </c>
      <c r="F20" s="632">
        <v>100</v>
      </c>
    </row>
    <row r="21" spans="1:6" ht="12.75">
      <c r="A21" s="642" t="s">
        <v>1184</v>
      </c>
      <c r="B21" s="636" t="s">
        <v>1185</v>
      </c>
      <c r="C21" s="632">
        <v>254.94301333950807</v>
      </c>
      <c r="D21" s="632">
        <v>109.38927771623356</v>
      </c>
      <c r="E21" s="632">
        <v>100</v>
      </c>
      <c r="F21" s="632">
        <v>100</v>
      </c>
    </row>
    <row r="22" spans="1:6" ht="12.75">
      <c r="A22" s="208" t="s">
        <v>1186</v>
      </c>
      <c r="B22" s="636" t="s">
        <v>1187</v>
      </c>
      <c r="C22" s="632">
        <v>205.39206062504564</v>
      </c>
      <c r="D22" s="632">
        <v>119.02217435462872</v>
      </c>
      <c r="E22" s="632">
        <v>103.90398415037305</v>
      </c>
      <c r="F22" s="632">
        <v>101.6846790413098</v>
      </c>
    </row>
    <row r="23" spans="1:6" ht="12.75">
      <c r="A23" s="208" t="s">
        <v>1188</v>
      </c>
      <c r="B23" s="636" t="s">
        <v>1189</v>
      </c>
      <c r="C23" s="632">
        <v>192.24385579215917</v>
      </c>
      <c r="D23" s="632">
        <v>117.74953904600495</v>
      </c>
      <c r="E23" s="632">
        <v>104.30254262637277</v>
      </c>
      <c r="F23" s="632">
        <v>101.41977175175518</v>
      </c>
    </row>
    <row r="24" spans="1:6" ht="12.75">
      <c r="A24" s="643" t="s">
        <v>1190</v>
      </c>
      <c r="B24" s="636" t="s">
        <v>1191</v>
      </c>
      <c r="C24" s="632">
        <v>230.06767564185208</v>
      </c>
      <c r="D24" s="632">
        <v>125.67563514023709</v>
      </c>
      <c r="E24" s="632">
        <v>104.92207778149789</v>
      </c>
      <c r="F24" s="632">
        <v>94.01080249401704</v>
      </c>
    </row>
    <row r="25" spans="1:6" ht="14.25" customHeight="1">
      <c r="A25" s="643" t="s">
        <v>1192</v>
      </c>
      <c r="B25" s="644" t="s">
        <v>1193</v>
      </c>
      <c r="C25" s="632">
        <v>189.16986362615845</v>
      </c>
      <c r="D25" s="632">
        <v>116.92242151588859</v>
      </c>
      <c r="E25" s="632">
        <v>104.19930429704465</v>
      </c>
      <c r="F25" s="632">
        <v>102.42008358837124</v>
      </c>
    </row>
    <row r="26" spans="1:6" ht="14.25" customHeight="1">
      <c r="A26" s="645" t="s">
        <v>1194</v>
      </c>
      <c r="B26" s="644" t="s">
        <v>1195</v>
      </c>
      <c r="C26" s="632">
        <v>136.71643062312577</v>
      </c>
      <c r="D26" s="632">
        <v>107.86640918355306</v>
      </c>
      <c r="E26" s="632">
        <v>106.05345613219339</v>
      </c>
      <c r="F26" s="632">
        <v>106.05345613219339</v>
      </c>
    </row>
    <row r="27" spans="1:6" ht="14.25" customHeight="1">
      <c r="A27" s="646" t="s">
        <v>1196</v>
      </c>
      <c r="B27" s="636" t="s">
        <v>1197</v>
      </c>
      <c r="C27" s="632">
        <v>228.764358239592</v>
      </c>
      <c r="D27" s="632">
        <v>120.97534722459957</v>
      </c>
      <c r="E27" s="632">
        <v>103.31424978815184</v>
      </c>
      <c r="F27" s="632">
        <v>102.08299134450233</v>
      </c>
    </row>
    <row r="28" spans="1:6" ht="14.25" customHeight="1">
      <c r="A28" s="208" t="s">
        <v>1198</v>
      </c>
      <c r="B28" s="647" t="s">
        <v>1199</v>
      </c>
      <c r="C28" s="632">
        <v>173.02877471039642</v>
      </c>
      <c r="D28" s="632">
        <v>124.90559638985921</v>
      </c>
      <c r="E28" s="632">
        <v>102.04110028912308</v>
      </c>
      <c r="F28" s="632">
        <v>100.24590785823561</v>
      </c>
    </row>
    <row r="29" spans="1:6" ht="14.25" customHeight="1">
      <c r="A29" s="648" t="s">
        <v>1200</v>
      </c>
      <c r="B29" s="647" t="s">
        <v>1201</v>
      </c>
      <c r="C29" s="632">
        <v>190</v>
      </c>
      <c r="D29" s="632">
        <v>126.66666666666666</v>
      </c>
      <c r="E29" s="632">
        <v>105.55555555555556</v>
      </c>
      <c r="F29" s="632">
        <v>105.55555555555556</v>
      </c>
    </row>
    <row r="30" spans="1:6" ht="14.25" customHeight="1">
      <c r="A30" s="648" t="s">
        <v>1202</v>
      </c>
      <c r="B30" s="647" t="s">
        <v>1203</v>
      </c>
      <c r="C30" s="632">
        <v>175.3675481872623</v>
      </c>
      <c r="D30" s="632">
        <v>123.69841924421772</v>
      </c>
      <c r="E30" s="632">
        <v>101.3653877628929</v>
      </c>
      <c r="F30" s="632">
        <v>101.3653877628929</v>
      </c>
    </row>
    <row r="31" spans="1:6" ht="20.25" customHeight="1">
      <c r="A31" s="649" t="s">
        <v>1204</v>
      </c>
      <c r="B31" s="647" t="s">
        <v>1205</v>
      </c>
      <c r="C31" s="632">
        <v>124.70457354888286</v>
      </c>
      <c r="D31" s="632">
        <v>112.59219649854177</v>
      </c>
      <c r="E31" s="632">
        <v>112.59219649854177</v>
      </c>
      <c r="F31" s="632">
        <v>103.19061730010316</v>
      </c>
    </row>
    <row r="32" spans="1:6" ht="12.75" customHeight="1">
      <c r="A32" s="648" t="s">
        <v>1206</v>
      </c>
      <c r="B32" s="647" t="s">
        <v>1207</v>
      </c>
      <c r="C32" s="632">
        <v>176.1903898533495</v>
      </c>
      <c r="D32" s="632">
        <v>125.68086292781227</v>
      </c>
      <c r="E32" s="632">
        <v>101.60922207259635</v>
      </c>
      <c r="F32" s="632">
        <v>100</v>
      </c>
    </row>
    <row r="33" spans="1:6" ht="21" customHeight="1">
      <c r="A33" s="650" t="s">
        <v>1208</v>
      </c>
      <c r="B33" s="647" t="s">
        <v>1209</v>
      </c>
      <c r="C33" s="632">
        <v>173.32136648284663</v>
      </c>
      <c r="D33" s="632">
        <v>114.55800162001066</v>
      </c>
      <c r="E33" s="632">
        <v>102.62735193855941</v>
      </c>
      <c r="F33" s="632">
        <v>101.53392113478135</v>
      </c>
    </row>
    <row r="34" spans="1:6" ht="13.5" customHeight="1">
      <c r="A34" s="651" t="s">
        <v>1210</v>
      </c>
      <c r="B34" s="652" t="s">
        <v>1211</v>
      </c>
      <c r="C34" s="632">
        <v>167.95888731642708</v>
      </c>
      <c r="D34" s="632">
        <v>113.12290362695467</v>
      </c>
      <c r="E34" s="632">
        <v>104.03313992321807</v>
      </c>
      <c r="F34" s="632">
        <v>103.34614559327251</v>
      </c>
    </row>
    <row r="35" spans="1:6" ht="13.5" customHeight="1">
      <c r="A35" s="653" t="s">
        <v>1212</v>
      </c>
      <c r="B35" s="654" t="s">
        <v>1213</v>
      </c>
      <c r="C35" s="632">
        <v>259.68714366103666</v>
      </c>
      <c r="D35" s="632">
        <v>129.68522967287558</v>
      </c>
      <c r="E35" s="632">
        <v>100.4546067267606</v>
      </c>
      <c r="F35" s="632">
        <v>99.45465165844512</v>
      </c>
    </row>
    <row r="36" spans="1:6" ht="13.5" customHeight="1">
      <c r="A36" s="655" t="s">
        <v>1214</v>
      </c>
      <c r="B36" s="647" t="s">
        <v>1215</v>
      </c>
      <c r="C36" s="632">
        <v>148.84639776748304</v>
      </c>
      <c r="D36" s="632">
        <v>103.4557261140806</v>
      </c>
      <c r="E36" s="632">
        <v>100</v>
      </c>
      <c r="F36" s="632">
        <v>99.51441436054094</v>
      </c>
    </row>
    <row r="37" spans="1:6" ht="13.5" customHeight="1">
      <c r="A37" s="655" t="s">
        <v>1216</v>
      </c>
      <c r="B37" s="656" t="s">
        <v>1217</v>
      </c>
      <c r="C37" s="632">
        <v>279.75797655828694</v>
      </c>
      <c r="D37" s="632">
        <v>127.7743219978869</v>
      </c>
      <c r="E37" s="632">
        <v>107.58818895569824</v>
      </c>
      <c r="F37" s="632">
        <v>94.59893957920379</v>
      </c>
    </row>
    <row r="38" spans="1:6" ht="13.5" customHeight="1">
      <c r="A38" s="651" t="s">
        <v>1218</v>
      </c>
      <c r="C38" s="632">
        <v>156.52227834217052</v>
      </c>
      <c r="D38" s="632">
        <v>102.2610189788914</v>
      </c>
      <c r="E38" s="632">
        <v>100</v>
      </c>
      <c r="F38" s="632">
        <v>100</v>
      </c>
    </row>
    <row r="39" spans="1:6" ht="13.5" thickBot="1">
      <c r="A39" s="657" t="s">
        <v>1219</v>
      </c>
      <c r="B39" s="658"/>
      <c r="C39" s="659">
        <v>153.6020727075187</v>
      </c>
      <c r="D39" s="659">
        <v>111.05137336187529</v>
      </c>
      <c r="E39" s="659">
        <v>102.86827565398784</v>
      </c>
      <c r="F39" s="659">
        <v>102.86827565398784</v>
      </c>
    </row>
    <row r="40" spans="1:6" ht="62.25" customHeight="1">
      <c r="A40" s="890" t="s">
        <v>1220</v>
      </c>
      <c r="B40" s="890"/>
      <c r="C40" s="890"/>
      <c r="D40" s="890"/>
      <c r="E40" s="890"/>
      <c r="F40" s="890"/>
    </row>
    <row r="41" spans="1:6" ht="13.5" customHeight="1">
      <c r="A41" s="814" t="s">
        <v>1150</v>
      </c>
      <c r="B41" s="888" t="s">
        <v>1151</v>
      </c>
      <c r="C41" s="207" t="s">
        <v>888</v>
      </c>
      <c r="D41" s="207" t="s">
        <v>888</v>
      </c>
      <c r="E41" s="207" t="s">
        <v>888</v>
      </c>
      <c r="F41" s="199" t="s">
        <v>888</v>
      </c>
    </row>
    <row r="42" spans="1:6" ht="13.5" customHeight="1">
      <c r="A42" s="816"/>
      <c r="B42" s="889"/>
      <c r="C42" s="224" t="s">
        <v>1152</v>
      </c>
      <c r="D42" s="224" t="s">
        <v>1153</v>
      </c>
      <c r="E42" s="224" t="s">
        <v>1154</v>
      </c>
      <c r="F42" s="200" t="s">
        <v>1155</v>
      </c>
    </row>
    <row r="43" spans="1:6" ht="15" customHeight="1">
      <c r="A43" s="92" t="s">
        <v>1221</v>
      </c>
      <c r="B43" s="636" t="s">
        <v>1222</v>
      </c>
      <c r="C43" s="660">
        <v>191.42824022182361</v>
      </c>
      <c r="D43" s="660">
        <v>164.93828336390607</v>
      </c>
      <c r="E43" s="660">
        <v>121.9647748652096</v>
      </c>
      <c r="F43" s="660">
        <v>107.84645416056789</v>
      </c>
    </row>
    <row r="44" spans="1:6" ht="15" customHeight="1">
      <c r="A44" s="633" t="s">
        <v>1223</v>
      </c>
      <c r="B44" s="636" t="s">
        <v>1224</v>
      </c>
      <c r="C44" s="660">
        <v>204.91788263400124</v>
      </c>
      <c r="D44" s="660">
        <v>174.97805830788468</v>
      </c>
      <c r="E44" s="660">
        <v>124.77560827416718</v>
      </c>
      <c r="F44" s="660">
        <v>108.8182118606519</v>
      </c>
    </row>
    <row r="45" spans="1:6" ht="15" customHeight="1">
      <c r="A45" s="633" t="s">
        <v>1225</v>
      </c>
      <c r="B45" s="636" t="s">
        <v>1226</v>
      </c>
      <c r="C45" s="660">
        <v>377.1214208623996</v>
      </c>
      <c r="D45" s="660">
        <v>158.42504543345044</v>
      </c>
      <c r="E45" s="660">
        <v>108.05669921419516</v>
      </c>
      <c r="F45" s="660">
        <v>100</v>
      </c>
    </row>
    <row r="46" spans="1:6" ht="15" customHeight="1">
      <c r="A46" s="633" t="s">
        <v>1227</v>
      </c>
      <c r="B46" s="661" t="s">
        <v>1228</v>
      </c>
      <c r="C46" s="660">
        <v>100.00000000000001</v>
      </c>
      <c r="D46" s="660">
        <v>100</v>
      </c>
      <c r="E46" s="660">
        <v>100</v>
      </c>
      <c r="F46" s="660">
        <v>100</v>
      </c>
    </row>
    <row r="47" spans="1:6" ht="15" customHeight="1">
      <c r="A47" s="92" t="s">
        <v>1229</v>
      </c>
      <c r="B47" s="636" t="s">
        <v>1230</v>
      </c>
      <c r="C47" s="660">
        <v>133.98056985163026</v>
      </c>
      <c r="D47" s="660">
        <v>109.89064371866142</v>
      </c>
      <c r="E47" s="660">
        <v>100</v>
      </c>
      <c r="F47" s="660">
        <v>99.39134427057807</v>
      </c>
    </row>
    <row r="48" spans="1:6" ht="15" customHeight="1">
      <c r="A48" s="633" t="s">
        <v>1231</v>
      </c>
      <c r="B48" s="661" t="s">
        <v>1232</v>
      </c>
      <c r="C48" s="660">
        <v>115.22542360956358</v>
      </c>
      <c r="D48" s="660">
        <v>105.31012111295348</v>
      </c>
      <c r="E48" s="660">
        <v>99.99999999999997</v>
      </c>
      <c r="F48" s="660">
        <v>96.66712714193206</v>
      </c>
    </row>
    <row r="49" spans="1:6" ht="15" customHeight="1">
      <c r="A49" s="633" t="s">
        <v>1233</v>
      </c>
      <c r="B49" s="661" t="s">
        <v>1234</v>
      </c>
      <c r="C49" s="660">
        <v>139.4754206050085</v>
      </c>
      <c r="D49" s="660">
        <v>111.82103815168895</v>
      </c>
      <c r="E49" s="660">
        <v>100</v>
      </c>
      <c r="F49" s="660">
        <v>100</v>
      </c>
    </row>
    <row r="50" spans="1:6" ht="15" customHeight="1">
      <c r="A50" s="633" t="s">
        <v>1235</v>
      </c>
      <c r="B50" s="636" t="s">
        <v>1236</v>
      </c>
      <c r="C50" s="660">
        <v>130.93921689655826</v>
      </c>
      <c r="D50" s="660">
        <v>100</v>
      </c>
      <c r="E50" s="660">
        <v>100</v>
      </c>
      <c r="F50" s="660">
        <v>100</v>
      </c>
    </row>
    <row r="51" spans="1:6" ht="15" customHeight="1">
      <c r="A51" s="92" t="s">
        <v>1237</v>
      </c>
      <c r="B51" s="661" t="s">
        <v>1238</v>
      </c>
      <c r="C51" s="660">
        <v>105.13421395711285</v>
      </c>
      <c r="D51" s="660">
        <v>106.11347464963991</v>
      </c>
      <c r="E51" s="660">
        <v>99.98184181446862</v>
      </c>
      <c r="F51" s="660">
        <v>99.98184181446862</v>
      </c>
    </row>
    <row r="52" spans="1:6" ht="15" customHeight="1">
      <c r="A52" s="633" t="s">
        <v>1239</v>
      </c>
      <c r="B52" s="661" t="s">
        <v>1240</v>
      </c>
      <c r="C52" s="660">
        <v>105.13421395711285</v>
      </c>
      <c r="D52" s="660">
        <v>106.11347464963991</v>
      </c>
      <c r="E52" s="660">
        <v>99.98184181446862</v>
      </c>
      <c r="F52" s="660">
        <v>99.98184181446862</v>
      </c>
    </row>
    <row r="53" spans="1:6" ht="15" customHeight="1">
      <c r="A53" s="92" t="s">
        <v>1241</v>
      </c>
      <c r="B53" s="636" t="s">
        <v>1242</v>
      </c>
      <c r="C53" s="660">
        <v>134.94685441174204</v>
      </c>
      <c r="D53" s="660">
        <v>110.9930700228122</v>
      </c>
      <c r="E53" s="660">
        <v>100.96516393816583</v>
      </c>
      <c r="F53" s="660">
        <v>100.1760025189592</v>
      </c>
    </row>
    <row r="54" spans="1:6" ht="21.75" customHeight="1">
      <c r="A54" s="662" t="s">
        <v>1243</v>
      </c>
      <c r="B54" s="663"/>
      <c r="C54" s="660">
        <v>116.58087683396563</v>
      </c>
      <c r="D54" s="660">
        <v>106.26006531236156</v>
      </c>
      <c r="E54" s="660">
        <v>100</v>
      </c>
      <c r="F54" s="660">
        <v>100</v>
      </c>
    </row>
    <row r="55" spans="1:6" ht="15" customHeight="1">
      <c r="A55" s="633" t="s">
        <v>1244</v>
      </c>
      <c r="B55" s="636" t="s">
        <v>1245</v>
      </c>
      <c r="C55" s="660">
        <v>183.38765895218484</v>
      </c>
      <c r="D55" s="660">
        <v>125.64731963983353</v>
      </c>
      <c r="E55" s="660">
        <v>100</v>
      </c>
      <c r="F55" s="660">
        <v>100</v>
      </c>
    </row>
    <row r="56" spans="1:6" ht="15" customHeight="1">
      <c r="A56" s="633" t="s">
        <v>1246</v>
      </c>
      <c r="B56" s="636" t="s">
        <v>1247</v>
      </c>
      <c r="C56" s="660">
        <v>132.91342142856337</v>
      </c>
      <c r="D56" s="660">
        <v>106.10662110111038</v>
      </c>
      <c r="E56" s="660">
        <v>103.5286882497755</v>
      </c>
      <c r="F56" s="660">
        <v>100.6303871876854</v>
      </c>
    </row>
    <row r="57" spans="1:6" ht="15" customHeight="1">
      <c r="A57" s="92" t="s">
        <v>1248</v>
      </c>
      <c r="B57" s="636" t="s">
        <v>1249</v>
      </c>
      <c r="C57" s="660">
        <v>216.4795020971452</v>
      </c>
      <c r="D57" s="660">
        <v>133.33333333333331</v>
      </c>
      <c r="E57" s="660">
        <v>100</v>
      </c>
      <c r="F57" s="660">
        <v>100</v>
      </c>
    </row>
    <row r="58" spans="1:6" ht="15" customHeight="1">
      <c r="A58" s="633" t="s">
        <v>1250</v>
      </c>
      <c r="B58" s="636" t="s">
        <v>1251</v>
      </c>
      <c r="C58" s="660">
        <v>216.4795020971452</v>
      </c>
      <c r="D58" s="660">
        <v>133.33333333333331</v>
      </c>
      <c r="E58" s="660">
        <v>100</v>
      </c>
      <c r="F58" s="660">
        <v>100</v>
      </c>
    </row>
    <row r="59" spans="1:6" ht="24" customHeight="1">
      <c r="A59" s="641" t="s">
        <v>1252</v>
      </c>
      <c r="B59" s="636" t="s">
        <v>1253</v>
      </c>
      <c r="C59" s="660">
        <v>182.85341831800736</v>
      </c>
      <c r="D59" s="660">
        <v>115.52301772393282</v>
      </c>
      <c r="E59" s="660">
        <v>102.91980024074627</v>
      </c>
      <c r="F59" s="660">
        <v>99.11308183234554</v>
      </c>
    </row>
    <row r="60" spans="1:6" ht="15" customHeight="1">
      <c r="A60" s="633" t="s">
        <v>1254</v>
      </c>
      <c r="B60" s="636" t="s">
        <v>1255</v>
      </c>
      <c r="C60" s="660">
        <v>188.85337454880943</v>
      </c>
      <c r="D60" s="660">
        <v>119.39754150471818</v>
      </c>
      <c r="E60" s="660">
        <v>103.55185955457875</v>
      </c>
      <c r="F60" s="660">
        <v>98.92965754100177</v>
      </c>
    </row>
    <row r="61" spans="1:6" ht="15" customHeight="1">
      <c r="A61" s="633" t="s">
        <v>1256</v>
      </c>
      <c r="B61" s="636" t="s">
        <v>1257</v>
      </c>
      <c r="C61" s="660">
        <v>158.73015873015876</v>
      </c>
      <c r="D61" s="660">
        <v>100</v>
      </c>
      <c r="E61" s="660">
        <v>100</v>
      </c>
      <c r="F61" s="660">
        <v>100</v>
      </c>
    </row>
    <row r="62" spans="1:6" ht="15" customHeight="1">
      <c r="A62" s="92" t="s">
        <v>1258</v>
      </c>
      <c r="B62" s="636" t="s">
        <v>1259</v>
      </c>
      <c r="C62" s="660">
        <v>164.9680279045626</v>
      </c>
      <c r="D62" s="660">
        <v>114.2736379177225</v>
      </c>
      <c r="E62" s="660">
        <v>103.29330764046796</v>
      </c>
      <c r="F62" s="660">
        <v>102.71695621543809</v>
      </c>
    </row>
    <row r="63" spans="1:6" ht="15" customHeight="1">
      <c r="A63" s="633" t="s">
        <v>1260</v>
      </c>
      <c r="B63" s="636" t="s">
        <v>1261</v>
      </c>
      <c r="C63" s="660">
        <v>165.38683654870937</v>
      </c>
      <c r="D63" s="660">
        <v>113.94632625718472</v>
      </c>
      <c r="E63" s="660">
        <v>103.31921632490335</v>
      </c>
      <c r="F63" s="660">
        <v>102.72043026334042</v>
      </c>
    </row>
    <row r="64" spans="1:6" ht="15" customHeight="1">
      <c r="A64" s="633" t="s">
        <v>1262</v>
      </c>
      <c r="B64" s="636" t="s">
        <v>1263</v>
      </c>
      <c r="C64" s="660">
        <v>162.4176279068773</v>
      </c>
      <c r="D64" s="660">
        <v>125.97517874657844</v>
      </c>
      <c r="E64" s="660">
        <v>102.85771501252626</v>
      </c>
      <c r="F64" s="660">
        <v>102.85771501252626</v>
      </c>
    </row>
    <row r="65" spans="1:6" ht="15" customHeight="1" thickBot="1">
      <c r="A65" s="664" t="s">
        <v>1264</v>
      </c>
      <c r="B65" s="665" t="s">
        <v>1265</v>
      </c>
      <c r="C65" s="659">
        <v>100</v>
      </c>
      <c r="D65" s="659">
        <v>100</v>
      </c>
      <c r="E65" s="659">
        <v>100</v>
      </c>
      <c r="F65" s="659">
        <v>100</v>
      </c>
    </row>
  </sheetData>
  <sheetProtection/>
  <mergeCells count="7">
    <mergeCell ref="A1:E1"/>
    <mergeCell ref="A2:E2"/>
    <mergeCell ref="A5:A6"/>
    <mergeCell ref="B5:B6"/>
    <mergeCell ref="A40:F40"/>
    <mergeCell ref="A41:A42"/>
    <mergeCell ref="B41:B42"/>
  </mergeCells>
  <conditionalFormatting sqref="B41 B43:B65 E6 B5 A1:E4 A21:A40 B7:B37 E42">
    <cfRule type="cellIs" priority="1" dxfId="0" operator="lessThan" stopIfTrue="1">
      <formula>0.001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3">
      <selection activeCell="H22" sqref="H22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15.25390625" style="0" customWidth="1"/>
    <col min="4" max="4" width="14.00390625" style="0" customWidth="1"/>
    <col min="5" max="6" width="13.25390625" style="0" customWidth="1"/>
    <col min="7" max="7" width="16.00390625" style="0" customWidth="1"/>
    <col min="8" max="8" width="12.00390625" style="0" customWidth="1"/>
    <col min="9" max="9" width="13.375" style="0" customWidth="1"/>
    <col min="10" max="10" width="14.875" style="169" customWidth="1"/>
  </cols>
  <sheetData>
    <row r="1" spans="1:9" ht="12" customHeight="1">
      <c r="A1" s="65" t="s">
        <v>449</v>
      </c>
      <c r="B1" s="65"/>
      <c r="C1" s="49"/>
      <c r="D1" s="49"/>
      <c r="E1" s="138" t="s">
        <v>350</v>
      </c>
      <c r="F1" s="138" t="s">
        <v>721</v>
      </c>
      <c r="G1" s="163"/>
      <c r="H1" s="49"/>
      <c r="I1" s="65"/>
    </row>
    <row r="2" spans="1:9" ht="12" customHeight="1">
      <c r="A2" s="65"/>
      <c r="B2" s="65"/>
      <c r="C2" s="49"/>
      <c r="D2" s="49"/>
      <c r="E2" s="236" t="s">
        <v>506</v>
      </c>
      <c r="F2" s="236" t="s">
        <v>506</v>
      </c>
      <c r="G2" s="237"/>
      <c r="H2" s="49"/>
      <c r="I2" s="65"/>
    </row>
    <row r="3" spans="1:10" ht="12" customHeight="1">
      <c r="A3" s="65"/>
      <c r="B3" s="65"/>
      <c r="C3" s="776"/>
      <c r="D3" s="776"/>
      <c r="E3" s="778">
        <v>2014</v>
      </c>
      <c r="F3" s="778"/>
      <c r="G3" s="778"/>
      <c r="H3" s="778">
        <v>2015</v>
      </c>
      <c r="I3" s="778"/>
      <c r="J3" s="778"/>
    </row>
    <row r="4" spans="1:10" ht="36.75" customHeight="1">
      <c r="A4" s="65"/>
      <c r="B4" s="71"/>
      <c r="C4" s="777"/>
      <c r="D4" s="777"/>
      <c r="E4" s="239" t="s">
        <v>714</v>
      </c>
      <c r="F4" s="239" t="s">
        <v>715</v>
      </c>
      <c r="G4" s="240" t="s">
        <v>716</v>
      </c>
      <c r="H4" s="239" t="s">
        <v>714</v>
      </c>
      <c r="I4" s="239" t="s">
        <v>715</v>
      </c>
      <c r="J4" s="240" t="s">
        <v>716</v>
      </c>
    </row>
    <row r="5" spans="1:10" ht="12.75" customHeight="1">
      <c r="A5" s="65"/>
      <c r="B5" s="65"/>
      <c r="C5" s="241"/>
      <c r="D5" s="163"/>
      <c r="E5" s="163"/>
      <c r="F5" s="163" t="s">
        <v>875</v>
      </c>
      <c r="G5" s="163"/>
      <c r="H5" s="163"/>
      <c r="I5" s="163"/>
      <c r="J5" s="163"/>
    </row>
    <row r="6" spans="1:10" ht="12.75" customHeight="1">
      <c r="A6" s="65"/>
      <c r="B6" s="65"/>
      <c r="C6" s="201" t="s">
        <v>509</v>
      </c>
      <c r="D6" s="201" t="s">
        <v>510</v>
      </c>
      <c r="E6" s="242">
        <f>SUM(E8:E31)</f>
        <v>584</v>
      </c>
      <c r="F6" s="242">
        <f>SUM(F8:F32)</f>
        <v>116</v>
      </c>
      <c r="G6" s="242">
        <f>E6-F6</f>
        <v>468</v>
      </c>
      <c r="H6" s="242">
        <f>SUM(H8:H31)</f>
        <v>529</v>
      </c>
      <c r="I6" s="242">
        <f>SUM(I8:I32)</f>
        <v>112</v>
      </c>
      <c r="J6" s="242">
        <f>H6-I6</f>
        <v>417</v>
      </c>
    </row>
    <row r="7" spans="1:10" ht="10.5" customHeight="1">
      <c r="A7" s="65"/>
      <c r="B7" s="65"/>
      <c r="C7" s="91"/>
      <c r="D7" s="91"/>
      <c r="E7" s="91"/>
      <c r="F7" s="91" t="s">
        <v>449</v>
      </c>
      <c r="G7" s="242"/>
      <c r="H7" s="91"/>
      <c r="I7" s="91" t="s">
        <v>449</v>
      </c>
      <c r="J7" s="242"/>
    </row>
    <row r="8" spans="1:13" ht="15.75" customHeight="1">
      <c r="A8" s="65"/>
      <c r="B8" s="65"/>
      <c r="C8" s="91" t="s">
        <v>119</v>
      </c>
      <c r="D8" s="202" t="s">
        <v>218</v>
      </c>
      <c r="E8" s="243">
        <v>4</v>
      </c>
      <c r="F8" s="244">
        <v>8</v>
      </c>
      <c r="G8" s="243">
        <f>E8-F8</f>
        <v>-4</v>
      </c>
      <c r="H8" s="243">
        <v>7</v>
      </c>
      <c r="I8" s="244">
        <v>5</v>
      </c>
      <c r="J8" s="243">
        <f>H8-I8</f>
        <v>2</v>
      </c>
      <c r="K8" s="57"/>
      <c r="L8" s="57"/>
      <c r="M8" s="96"/>
    </row>
    <row r="9" spans="1:13" ht="15.75" customHeight="1">
      <c r="A9" s="65"/>
      <c r="B9" s="65"/>
      <c r="C9" s="91" t="s">
        <v>37</v>
      </c>
      <c r="D9" s="202" t="s">
        <v>219</v>
      </c>
      <c r="E9" s="243">
        <v>8</v>
      </c>
      <c r="F9" s="244">
        <v>5</v>
      </c>
      <c r="G9" s="243">
        <f>E9-F9</f>
        <v>3</v>
      </c>
      <c r="H9" s="243">
        <v>4</v>
      </c>
      <c r="I9" s="244">
        <v>4</v>
      </c>
      <c r="J9" s="243">
        <f>H9-I9</f>
        <v>0</v>
      </c>
      <c r="K9" s="57"/>
      <c r="L9" s="57"/>
      <c r="M9" s="96"/>
    </row>
    <row r="10" spans="1:13" ht="15.75" customHeight="1">
      <c r="A10" s="65"/>
      <c r="B10" s="65"/>
      <c r="C10" s="91" t="s">
        <v>477</v>
      </c>
      <c r="D10" s="202" t="s">
        <v>220</v>
      </c>
      <c r="E10" s="243">
        <v>7</v>
      </c>
      <c r="F10" s="244">
        <v>2</v>
      </c>
      <c r="G10" s="243">
        <f>E10-F10</f>
        <v>5</v>
      </c>
      <c r="H10" s="243">
        <v>8</v>
      </c>
      <c r="I10" s="244">
        <v>7</v>
      </c>
      <c r="J10" s="243">
        <f>H10-I10</f>
        <v>1</v>
      </c>
      <c r="K10" s="57"/>
      <c r="L10" s="57"/>
      <c r="M10" s="96"/>
    </row>
    <row r="11" spans="1:13" ht="15.75" customHeight="1">
      <c r="A11" s="65"/>
      <c r="B11" s="65"/>
      <c r="C11" s="91"/>
      <c r="D11" s="202"/>
      <c r="E11" s="245"/>
      <c r="F11" s="246"/>
      <c r="G11" s="243"/>
      <c r="H11" s="245"/>
      <c r="I11" s="246"/>
      <c r="J11" s="243"/>
      <c r="K11" s="57"/>
      <c r="L11" s="57"/>
      <c r="M11" s="96"/>
    </row>
    <row r="12" spans="1:13" ht="15.75" customHeight="1">
      <c r="A12" s="65"/>
      <c r="B12" s="65"/>
      <c r="C12" s="91" t="s">
        <v>38</v>
      </c>
      <c r="D12" s="202" t="s">
        <v>221</v>
      </c>
      <c r="E12" s="243">
        <v>24</v>
      </c>
      <c r="F12" s="244">
        <v>15</v>
      </c>
      <c r="G12" s="243">
        <f>E12-F12</f>
        <v>9</v>
      </c>
      <c r="H12" s="243">
        <v>28</v>
      </c>
      <c r="I12" s="244">
        <v>4</v>
      </c>
      <c r="J12" s="243">
        <f>H12-I12</f>
        <v>24</v>
      </c>
      <c r="K12" s="57"/>
      <c r="L12" s="57"/>
      <c r="M12" s="96"/>
    </row>
    <row r="13" spans="1:13" ht="15.75" customHeight="1">
      <c r="A13" s="65"/>
      <c r="B13" s="65"/>
      <c r="C13" s="91" t="s">
        <v>431</v>
      </c>
      <c r="D13" s="202" t="s">
        <v>120</v>
      </c>
      <c r="E13" s="243">
        <v>11</v>
      </c>
      <c r="F13" s="244">
        <v>6</v>
      </c>
      <c r="G13" s="243">
        <f>E13-F13</f>
        <v>5</v>
      </c>
      <c r="H13" s="243">
        <v>7</v>
      </c>
      <c r="I13" s="244">
        <v>5</v>
      </c>
      <c r="J13" s="243">
        <f>H13-I13</f>
        <v>2</v>
      </c>
      <c r="K13" s="57"/>
      <c r="L13" s="57"/>
      <c r="M13" s="96"/>
    </row>
    <row r="14" spans="1:13" ht="15.75" customHeight="1">
      <c r="A14" s="65"/>
      <c r="B14" s="65"/>
      <c r="C14" s="91" t="s">
        <v>559</v>
      </c>
      <c r="D14" s="202" t="s">
        <v>222</v>
      </c>
      <c r="E14" s="243">
        <v>15</v>
      </c>
      <c r="F14" s="244">
        <v>4</v>
      </c>
      <c r="G14" s="243">
        <f>E14-F14</f>
        <v>11</v>
      </c>
      <c r="H14" s="243">
        <v>25</v>
      </c>
      <c r="I14" s="244">
        <v>9</v>
      </c>
      <c r="J14" s="243">
        <f>H14-I14</f>
        <v>16</v>
      </c>
      <c r="K14" s="57"/>
      <c r="L14" s="57"/>
      <c r="M14" s="96"/>
    </row>
    <row r="15" spans="1:13" ht="15.75" customHeight="1">
      <c r="A15" s="65"/>
      <c r="B15" s="65"/>
      <c r="C15" s="91"/>
      <c r="D15" s="202"/>
      <c r="E15" s="245"/>
      <c r="F15" s="246"/>
      <c r="G15" s="243"/>
      <c r="H15" s="245"/>
      <c r="I15" s="246"/>
      <c r="J15" s="243"/>
      <c r="K15" s="57"/>
      <c r="L15" s="57"/>
      <c r="M15" s="96"/>
    </row>
    <row r="16" spans="1:13" ht="15.75" customHeight="1">
      <c r="A16" s="65"/>
      <c r="B16" s="65"/>
      <c r="C16" s="91" t="s">
        <v>429</v>
      </c>
      <c r="D16" s="202" t="s">
        <v>566</v>
      </c>
      <c r="E16" s="243">
        <v>14</v>
      </c>
      <c r="F16" s="244">
        <v>9</v>
      </c>
      <c r="G16" s="243">
        <f aca="true" t="shared" si="0" ref="G16:G22">E16-F16</f>
        <v>5</v>
      </c>
      <c r="H16" s="243">
        <v>12</v>
      </c>
      <c r="I16" s="244">
        <v>8</v>
      </c>
      <c r="J16" s="243">
        <f aca="true" t="shared" si="1" ref="J16:J22">H16-I16</f>
        <v>4</v>
      </c>
      <c r="K16" s="57"/>
      <c r="L16" s="57"/>
      <c r="M16" s="96"/>
    </row>
    <row r="17" spans="1:13" ht="15.75" customHeight="1">
      <c r="A17" s="65"/>
      <c r="B17" s="65"/>
      <c r="C17" s="91" t="s">
        <v>16</v>
      </c>
      <c r="D17" s="202" t="s">
        <v>459</v>
      </c>
      <c r="E17" s="243">
        <v>5</v>
      </c>
      <c r="F17" s="244">
        <v>6</v>
      </c>
      <c r="G17" s="243">
        <f t="shared" si="0"/>
        <v>-1</v>
      </c>
      <c r="H17" s="243">
        <v>8</v>
      </c>
      <c r="I17" s="244">
        <v>4</v>
      </c>
      <c r="J17" s="243">
        <f t="shared" si="1"/>
        <v>4</v>
      </c>
      <c r="K17" s="57"/>
      <c r="L17" s="57"/>
      <c r="M17" s="96"/>
    </row>
    <row r="18" spans="1:13" ht="15.75" customHeight="1">
      <c r="A18" s="65"/>
      <c r="B18" s="65"/>
      <c r="C18" s="91" t="s">
        <v>17</v>
      </c>
      <c r="D18" s="202" t="s">
        <v>157</v>
      </c>
      <c r="E18" s="243">
        <v>16</v>
      </c>
      <c r="F18" s="244">
        <v>4</v>
      </c>
      <c r="G18" s="243">
        <f t="shared" si="0"/>
        <v>12</v>
      </c>
      <c r="H18" s="243">
        <v>7</v>
      </c>
      <c r="I18" s="244">
        <v>7</v>
      </c>
      <c r="J18" s="243">
        <f t="shared" si="1"/>
        <v>0</v>
      </c>
      <c r="K18" s="57"/>
      <c r="L18" s="57"/>
      <c r="M18" s="96"/>
    </row>
    <row r="19" spans="1:13" ht="15.75" customHeight="1">
      <c r="A19" s="65"/>
      <c r="B19" s="65"/>
      <c r="C19" s="91"/>
      <c r="D19" s="202"/>
      <c r="E19" s="245"/>
      <c r="F19" s="246"/>
      <c r="G19" s="243">
        <f t="shared" si="0"/>
        <v>0</v>
      </c>
      <c r="H19" s="245"/>
      <c r="I19" s="246"/>
      <c r="J19" s="243">
        <f t="shared" si="1"/>
        <v>0</v>
      </c>
      <c r="K19" s="57"/>
      <c r="L19" s="57"/>
      <c r="M19" s="96"/>
    </row>
    <row r="20" spans="1:13" ht="15.75" customHeight="1">
      <c r="A20" s="65"/>
      <c r="B20" s="65"/>
      <c r="C20" s="91" t="s">
        <v>18</v>
      </c>
      <c r="D20" s="202" t="s">
        <v>158</v>
      </c>
      <c r="E20" s="243">
        <v>15</v>
      </c>
      <c r="F20" s="244">
        <v>5</v>
      </c>
      <c r="G20" s="243">
        <f t="shared" si="0"/>
        <v>10</v>
      </c>
      <c r="H20" s="243">
        <v>4</v>
      </c>
      <c r="I20" s="244">
        <v>8</v>
      </c>
      <c r="J20" s="243">
        <f t="shared" si="1"/>
        <v>-4</v>
      </c>
      <c r="K20" s="57"/>
      <c r="L20" s="57"/>
      <c r="M20" s="96"/>
    </row>
    <row r="21" spans="1:13" ht="15.75" customHeight="1">
      <c r="A21" s="65"/>
      <c r="B21" s="65"/>
      <c r="C21" s="91" t="s">
        <v>402</v>
      </c>
      <c r="D21" s="202" t="s">
        <v>25</v>
      </c>
      <c r="E21" s="243">
        <v>6</v>
      </c>
      <c r="F21" s="244">
        <v>4</v>
      </c>
      <c r="G21" s="243">
        <f t="shared" si="0"/>
        <v>2</v>
      </c>
      <c r="H21" s="243">
        <v>13</v>
      </c>
      <c r="I21" s="244">
        <v>5</v>
      </c>
      <c r="J21" s="243">
        <f t="shared" si="1"/>
        <v>8</v>
      </c>
      <c r="K21" s="57"/>
      <c r="L21" s="57"/>
      <c r="M21" s="96"/>
    </row>
    <row r="22" spans="1:13" ht="15.75" customHeight="1">
      <c r="A22" s="65"/>
      <c r="B22" s="65"/>
      <c r="C22" s="91" t="s">
        <v>19</v>
      </c>
      <c r="D22" s="202" t="s">
        <v>159</v>
      </c>
      <c r="E22" s="243">
        <v>8</v>
      </c>
      <c r="F22" s="244">
        <v>1</v>
      </c>
      <c r="G22" s="243">
        <f t="shared" si="0"/>
        <v>7</v>
      </c>
      <c r="H22" s="243">
        <v>10</v>
      </c>
      <c r="I22" s="244">
        <v>4</v>
      </c>
      <c r="J22" s="243">
        <f t="shared" si="1"/>
        <v>6</v>
      </c>
      <c r="K22" s="57"/>
      <c r="L22" s="57"/>
      <c r="M22" s="96"/>
    </row>
    <row r="23" spans="1:13" ht="15.75" customHeight="1">
      <c r="A23" s="65"/>
      <c r="B23" s="65"/>
      <c r="C23" s="91"/>
      <c r="D23" s="202"/>
      <c r="E23" s="245"/>
      <c r="F23" s="246"/>
      <c r="G23" s="243"/>
      <c r="H23" s="245"/>
      <c r="I23" s="246"/>
      <c r="J23" s="243"/>
      <c r="K23" s="57"/>
      <c r="L23" s="57"/>
      <c r="M23" s="96"/>
    </row>
    <row r="24" spans="1:13" ht="15.75" customHeight="1">
      <c r="A24" s="65"/>
      <c r="B24" s="65"/>
      <c r="C24" s="91" t="s">
        <v>20</v>
      </c>
      <c r="D24" s="202" t="s">
        <v>160</v>
      </c>
      <c r="E24" s="243">
        <v>7</v>
      </c>
      <c r="F24" s="244">
        <v>1</v>
      </c>
      <c r="G24" s="243">
        <f>E24-F24</f>
        <v>6</v>
      </c>
      <c r="H24" s="243">
        <v>3</v>
      </c>
      <c r="I24" s="244">
        <v>4</v>
      </c>
      <c r="J24" s="243">
        <f aca="true" t="shared" si="2" ref="J24:J31">H24-I24</f>
        <v>-1</v>
      </c>
      <c r="K24" s="57"/>
      <c r="L24" s="57"/>
      <c r="M24" s="96"/>
    </row>
    <row r="25" spans="1:13" ht="15.75" customHeight="1">
      <c r="A25" s="65"/>
      <c r="B25" s="65"/>
      <c r="C25" s="91" t="s">
        <v>34</v>
      </c>
      <c r="D25" s="202" t="s">
        <v>161</v>
      </c>
      <c r="E25" s="243">
        <v>13</v>
      </c>
      <c r="F25" s="244">
        <v>8</v>
      </c>
      <c r="G25" s="243">
        <f>E25-F25</f>
        <v>5</v>
      </c>
      <c r="H25" s="243">
        <v>8</v>
      </c>
      <c r="I25" s="244">
        <v>4</v>
      </c>
      <c r="J25" s="243">
        <f t="shared" si="2"/>
        <v>4</v>
      </c>
      <c r="K25" s="57"/>
      <c r="L25" s="57"/>
      <c r="M25" s="96"/>
    </row>
    <row r="26" spans="1:13" ht="15.75" customHeight="1">
      <c r="A26" s="65"/>
      <c r="B26" s="65"/>
      <c r="C26" s="91" t="s">
        <v>430</v>
      </c>
      <c r="D26" s="202" t="s">
        <v>162</v>
      </c>
      <c r="E26" s="243">
        <v>7</v>
      </c>
      <c r="F26" s="244">
        <v>5</v>
      </c>
      <c r="G26" s="243">
        <f>E26-F26</f>
        <v>2</v>
      </c>
      <c r="H26" s="243">
        <v>5</v>
      </c>
      <c r="I26" s="244">
        <v>5</v>
      </c>
      <c r="J26" s="243">
        <f t="shared" si="2"/>
        <v>0</v>
      </c>
      <c r="K26" s="57"/>
      <c r="L26" s="57"/>
      <c r="M26" s="96"/>
    </row>
    <row r="27" spans="1:13" ht="15.75" customHeight="1">
      <c r="A27" s="65"/>
      <c r="B27" s="65"/>
      <c r="C27" s="91"/>
      <c r="D27" s="202"/>
      <c r="E27" s="245"/>
      <c r="F27" s="246"/>
      <c r="G27" s="243"/>
      <c r="H27" s="245"/>
      <c r="I27" s="246"/>
      <c r="J27" s="243">
        <f t="shared" si="2"/>
        <v>0</v>
      </c>
      <c r="K27" s="57"/>
      <c r="L27" s="57"/>
      <c r="M27" s="96"/>
    </row>
    <row r="28" spans="1:13" ht="15.75" customHeight="1">
      <c r="A28" s="65"/>
      <c r="B28" s="65"/>
      <c r="C28" s="91" t="s">
        <v>35</v>
      </c>
      <c r="D28" s="202" t="s">
        <v>163</v>
      </c>
      <c r="E28" s="243">
        <v>10</v>
      </c>
      <c r="F28" s="244">
        <v>3</v>
      </c>
      <c r="G28" s="243">
        <f>E28-F28</f>
        <v>7</v>
      </c>
      <c r="H28" s="243">
        <v>8</v>
      </c>
      <c r="I28" s="244">
        <v>3</v>
      </c>
      <c r="J28" s="243">
        <f t="shared" si="2"/>
        <v>5</v>
      </c>
      <c r="K28" s="57"/>
      <c r="L28" s="57"/>
      <c r="M28" s="96"/>
    </row>
    <row r="29" spans="1:13" ht="15.75" customHeight="1">
      <c r="A29" s="65"/>
      <c r="B29" s="65"/>
      <c r="C29" s="91" t="s">
        <v>21</v>
      </c>
      <c r="D29" s="202" t="s">
        <v>164</v>
      </c>
      <c r="E29" s="243">
        <v>2</v>
      </c>
      <c r="F29" s="244">
        <v>2</v>
      </c>
      <c r="G29" s="243">
        <f>E29-F29</f>
        <v>0</v>
      </c>
      <c r="H29" s="243">
        <v>2</v>
      </c>
      <c r="I29" s="244">
        <v>5</v>
      </c>
      <c r="J29" s="243">
        <f t="shared" si="2"/>
        <v>-3</v>
      </c>
      <c r="K29" s="57"/>
      <c r="L29" s="57"/>
      <c r="M29" s="96"/>
    </row>
    <row r="30" spans="1:13" ht="15.75" customHeight="1">
      <c r="A30" s="65"/>
      <c r="B30" s="65"/>
      <c r="C30" s="91" t="s">
        <v>36</v>
      </c>
      <c r="D30" s="202" t="s">
        <v>165</v>
      </c>
      <c r="E30" s="243">
        <v>409</v>
      </c>
      <c r="F30" s="244">
        <v>22</v>
      </c>
      <c r="G30" s="243">
        <f>E30-F30</f>
        <v>387</v>
      </c>
      <c r="H30" s="243">
        <v>368</v>
      </c>
      <c r="I30" s="244">
        <v>21</v>
      </c>
      <c r="J30" s="243">
        <f t="shared" si="2"/>
        <v>347</v>
      </c>
      <c r="K30" s="57"/>
      <c r="L30" s="57"/>
      <c r="M30" s="96"/>
    </row>
    <row r="31" spans="1:13" ht="15.75" customHeight="1">
      <c r="A31" s="65"/>
      <c r="B31" s="65"/>
      <c r="C31" s="133" t="s">
        <v>22</v>
      </c>
      <c r="D31" s="247" t="s">
        <v>166</v>
      </c>
      <c r="E31" s="248">
        <v>3</v>
      </c>
      <c r="F31" s="238">
        <v>6</v>
      </c>
      <c r="G31" s="248">
        <f>E31-F31</f>
        <v>-3</v>
      </c>
      <c r="H31" s="248">
        <v>2</v>
      </c>
      <c r="I31" s="238"/>
      <c r="J31" s="248">
        <f t="shared" si="2"/>
        <v>2</v>
      </c>
      <c r="K31" s="57"/>
      <c r="L31" s="57"/>
      <c r="M31" s="97"/>
    </row>
    <row r="32" spans="1:13" ht="10.5" customHeight="1">
      <c r="A32" s="65"/>
      <c r="B32" s="65"/>
      <c r="C32" s="77"/>
      <c r="D32" s="77"/>
      <c r="E32" s="77"/>
      <c r="F32" s="167"/>
      <c r="G32" s="88"/>
      <c r="H32" s="77"/>
      <c r="I32" s="65"/>
      <c r="J32" s="80"/>
      <c r="K32" s="57"/>
      <c r="L32" s="57"/>
      <c r="M32" s="80"/>
    </row>
    <row r="33" spans="1:13" ht="10.5" customHeight="1">
      <c r="A33" s="65"/>
      <c r="B33" s="65"/>
      <c r="C33" s="77"/>
      <c r="D33" s="77"/>
      <c r="E33" s="89" t="s">
        <v>717</v>
      </c>
      <c r="F33" s="89"/>
      <c r="G33" s="89"/>
      <c r="H33" s="89"/>
      <c r="I33" s="65"/>
      <c r="J33" s="65"/>
      <c r="K33" s="57"/>
      <c r="L33" s="57"/>
      <c r="M33" s="57"/>
    </row>
    <row r="34" spans="1:13" ht="10.5" customHeight="1">
      <c r="A34" s="65"/>
      <c r="B34" s="65"/>
      <c r="C34" s="77"/>
      <c r="D34" s="77"/>
      <c r="E34" s="168" t="s">
        <v>718</v>
      </c>
      <c r="F34" s="89"/>
      <c r="G34" s="89"/>
      <c r="H34" s="89"/>
      <c r="I34" s="65"/>
      <c r="J34" s="65"/>
      <c r="K34" s="57"/>
      <c r="L34" s="57"/>
      <c r="M34" s="57"/>
    </row>
    <row r="35" spans="1:13" ht="10.5" customHeight="1">
      <c r="A35" s="65"/>
      <c r="B35" s="65"/>
      <c r="C35" s="77"/>
      <c r="D35" s="77"/>
      <c r="E35" s="168"/>
      <c r="F35" s="168"/>
      <c r="G35" s="168"/>
      <c r="H35" s="168"/>
      <c r="I35" s="65"/>
      <c r="J35" s="65"/>
      <c r="K35" s="57"/>
      <c r="L35" s="57"/>
      <c r="M35" s="57"/>
    </row>
    <row r="36" spans="1:13" ht="10.5" customHeight="1">
      <c r="A36" s="65"/>
      <c r="B36" s="65"/>
      <c r="C36" s="77"/>
      <c r="D36" s="77"/>
      <c r="E36" s="168"/>
      <c r="F36" s="168"/>
      <c r="G36" s="168"/>
      <c r="H36" s="168"/>
      <c r="I36" s="65"/>
      <c r="J36" s="65"/>
      <c r="K36" s="57"/>
      <c r="L36" s="57"/>
      <c r="M36" s="57"/>
    </row>
    <row r="37" spans="1:13" ht="10.5" customHeight="1">
      <c r="A37" s="57"/>
      <c r="B37" s="57"/>
      <c r="C37" s="49"/>
      <c r="D37" s="49"/>
      <c r="E37" s="49"/>
      <c r="F37" s="49"/>
      <c r="G37" s="49"/>
      <c r="H37" s="49"/>
      <c r="I37" s="57"/>
      <c r="J37" s="65"/>
      <c r="K37" s="57"/>
      <c r="L37" s="57"/>
      <c r="M37" s="57"/>
    </row>
    <row r="38" spans="1:13" ht="12.75">
      <c r="A38" s="56"/>
      <c r="B38" s="56"/>
      <c r="C38" s="56"/>
      <c r="D38" s="56"/>
      <c r="E38" s="56"/>
      <c r="F38" s="56"/>
      <c r="G38" s="56"/>
      <c r="H38" s="56"/>
      <c r="I38" s="56"/>
      <c r="J38" s="72"/>
      <c r="K38" s="57"/>
      <c r="L38" s="57"/>
      <c r="M38" s="57"/>
    </row>
    <row r="39" spans="1:13" ht="12.75">
      <c r="A39" s="57"/>
      <c r="B39" s="57"/>
      <c r="C39" s="57"/>
      <c r="D39" s="57"/>
      <c r="E39" s="57"/>
      <c r="F39" s="57"/>
      <c r="G39" s="57"/>
      <c r="H39" s="57"/>
      <c r="I39" s="57"/>
      <c r="J39" s="65"/>
      <c r="K39" s="56"/>
      <c r="L39" s="56"/>
      <c r="M39" s="57"/>
    </row>
    <row r="40" spans="1:11" ht="12.75">
      <c r="A40" s="56"/>
      <c r="B40" s="56"/>
      <c r="C40" s="56"/>
      <c r="D40" s="56"/>
      <c r="E40" s="56"/>
      <c r="F40" s="56"/>
      <c r="G40" s="56"/>
      <c r="H40" s="56"/>
      <c r="I40" s="56"/>
      <c r="J40" s="72"/>
      <c r="K40" s="56"/>
    </row>
    <row r="44" spans="1:11" ht="12.75">
      <c r="A44" s="56"/>
      <c r="B44" s="56"/>
      <c r="C44" s="56"/>
      <c r="D44" s="56"/>
      <c r="E44" s="56"/>
      <c r="F44" s="56"/>
      <c r="G44" s="56"/>
      <c r="H44" s="56"/>
      <c r="I44" s="56"/>
      <c r="J44" s="72"/>
      <c r="K44" s="57"/>
    </row>
  </sheetData>
  <sheetProtection/>
  <mergeCells count="3">
    <mergeCell ref="C3:D4"/>
    <mergeCell ref="E3:G3"/>
    <mergeCell ref="H3:J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F32"/>
  <sheetViews>
    <sheetView zoomScalePageLayoutView="0" workbookViewId="0" topLeftCell="C1">
      <selection activeCell="M45" sqref="L44:M45"/>
    </sheetView>
  </sheetViews>
  <sheetFormatPr defaultColWidth="9.25390625" defaultRowHeight="12.75"/>
  <cols>
    <col min="1" max="1" width="1.37890625" style="65" hidden="1" customWidth="1"/>
    <col min="2" max="2" width="0.12890625" style="65" hidden="1" customWidth="1"/>
    <col min="3" max="3" width="1.12109375" style="65" customWidth="1"/>
    <col min="4" max="4" width="10.375" style="65" customWidth="1"/>
    <col min="5" max="6" width="9.25390625" style="65" customWidth="1"/>
    <col min="7" max="7" width="10.00390625" style="65" customWidth="1"/>
    <col min="8" max="8" width="8.00390625" style="65" customWidth="1"/>
    <col min="9" max="9" width="7.75390625" style="65" customWidth="1"/>
    <col min="10" max="10" width="10.25390625" style="65" customWidth="1"/>
    <col min="11" max="11" width="8.125" style="65" customWidth="1"/>
    <col min="12" max="12" width="12.25390625" style="65" customWidth="1"/>
    <col min="13" max="13" width="12.125" style="65" customWidth="1"/>
    <col min="14" max="14" width="10.375" style="65" customWidth="1"/>
    <col min="15" max="15" width="12.375" style="65" customWidth="1"/>
    <col min="16" max="16" width="10.375" style="65" customWidth="1"/>
    <col min="17" max="17" width="11.125" style="65" customWidth="1"/>
    <col min="18" max="18" width="10.375" style="65" customWidth="1"/>
    <col min="19" max="19" width="11.00390625" style="65" customWidth="1"/>
    <col min="20" max="16384" width="9.25390625" style="65" customWidth="1"/>
  </cols>
  <sheetData>
    <row r="1" spans="1:32" ht="15" customHeight="1">
      <c r="A1" s="91"/>
      <c r="B1" s="77"/>
      <c r="C1" s="77"/>
      <c r="D1" s="77"/>
      <c r="E1" s="77"/>
      <c r="F1" s="891" t="s">
        <v>1266</v>
      </c>
      <c r="G1" s="891"/>
      <c r="H1" s="891"/>
      <c r="I1" s="891"/>
      <c r="J1" s="891"/>
      <c r="K1" s="891"/>
      <c r="L1" s="891"/>
      <c r="M1" s="891"/>
      <c r="N1" s="891"/>
      <c r="O1" s="7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2" customHeight="1" hidden="1">
      <c r="A2" s="91"/>
      <c r="B2" s="77"/>
      <c r="C2" s="77"/>
      <c r="D2" s="77"/>
      <c r="E2" s="892" t="s">
        <v>1267</v>
      </c>
      <c r="F2" s="892"/>
      <c r="G2" s="892"/>
      <c r="H2" s="892"/>
      <c r="I2" s="892"/>
      <c r="J2" s="892"/>
      <c r="K2" s="892"/>
      <c r="L2" s="892"/>
      <c r="M2" s="892"/>
      <c r="N2" s="89"/>
      <c r="O2" s="8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22.5" customHeight="1">
      <c r="A3" s="91"/>
      <c r="B3" s="77"/>
      <c r="C3" s="77"/>
      <c r="D3" s="81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4.25" customHeight="1">
      <c r="A4" s="91"/>
      <c r="B4" s="77"/>
      <c r="C4" s="77"/>
      <c r="D4" s="666"/>
      <c r="E4" s="802" t="s">
        <v>1268</v>
      </c>
      <c r="F4" s="803"/>
      <c r="G4" s="893"/>
      <c r="H4" s="668" t="s">
        <v>1269</v>
      </c>
      <c r="I4" s="669"/>
      <c r="J4" s="199" t="s">
        <v>1270</v>
      </c>
      <c r="K4" s="199" t="s">
        <v>1271</v>
      </c>
      <c r="L4" s="199" t="s">
        <v>1272</v>
      </c>
      <c r="M4" s="199" t="s">
        <v>1272</v>
      </c>
      <c r="N4" s="199" t="s">
        <v>1273</v>
      </c>
      <c r="O4" s="199" t="s">
        <v>1274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2" customHeight="1">
      <c r="A5" s="91"/>
      <c r="B5" s="80"/>
      <c r="C5" s="80"/>
      <c r="D5" s="670"/>
      <c r="E5" s="804" t="s">
        <v>1275</v>
      </c>
      <c r="F5" s="805"/>
      <c r="G5" s="806"/>
      <c r="H5" s="671" t="s">
        <v>1276</v>
      </c>
      <c r="I5" s="672"/>
      <c r="J5" s="198" t="s">
        <v>1277</v>
      </c>
      <c r="K5" s="198" t="s">
        <v>1278</v>
      </c>
      <c r="L5" s="198" t="s">
        <v>1279</v>
      </c>
      <c r="M5" s="198" t="s">
        <v>1280</v>
      </c>
      <c r="N5" s="198" t="s">
        <v>1281</v>
      </c>
      <c r="O5" s="198" t="s">
        <v>1282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2" customHeight="1">
      <c r="A6" s="91"/>
      <c r="B6" s="77"/>
      <c r="C6" s="77"/>
      <c r="D6" s="190"/>
      <c r="E6" s="894" t="s">
        <v>72</v>
      </c>
      <c r="F6" s="894" t="s">
        <v>308</v>
      </c>
      <c r="G6" s="894" t="s">
        <v>1283</v>
      </c>
      <c r="H6" s="54" t="s">
        <v>1284</v>
      </c>
      <c r="I6" s="205" t="s">
        <v>1285</v>
      </c>
      <c r="J6" s="310" t="s">
        <v>1286</v>
      </c>
      <c r="K6" s="310" t="s">
        <v>1287</v>
      </c>
      <c r="L6" s="198" t="s">
        <v>1288</v>
      </c>
      <c r="M6" s="198" t="s">
        <v>1289</v>
      </c>
      <c r="N6" s="198" t="s">
        <v>1290</v>
      </c>
      <c r="O6" s="198" t="s">
        <v>1291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2" customHeight="1">
      <c r="A7" s="91"/>
      <c r="B7" s="77"/>
      <c r="C7" s="77"/>
      <c r="D7" s="52" t="s">
        <v>405</v>
      </c>
      <c r="E7" s="895"/>
      <c r="F7" s="895"/>
      <c r="G7" s="895"/>
      <c r="H7" s="54" t="s">
        <v>1292</v>
      </c>
      <c r="I7" s="54" t="s">
        <v>1293</v>
      </c>
      <c r="J7" s="310" t="s">
        <v>1294</v>
      </c>
      <c r="K7" s="310" t="s">
        <v>1295</v>
      </c>
      <c r="L7" s="310" t="s">
        <v>1296</v>
      </c>
      <c r="M7" s="310" t="s">
        <v>1297</v>
      </c>
      <c r="N7" s="310" t="s">
        <v>1298</v>
      </c>
      <c r="O7" s="198" t="s">
        <v>1299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2" customHeight="1">
      <c r="A8" s="91"/>
      <c r="B8" s="77"/>
      <c r="C8" s="77"/>
      <c r="D8" s="177" t="s">
        <v>172</v>
      </c>
      <c r="E8" s="895"/>
      <c r="F8" s="895"/>
      <c r="G8" s="895"/>
      <c r="H8" s="54" t="s">
        <v>1300</v>
      </c>
      <c r="I8" s="149" t="s">
        <v>1301</v>
      </c>
      <c r="J8" s="310" t="s">
        <v>1295</v>
      </c>
      <c r="K8" s="198"/>
      <c r="L8" s="310" t="s">
        <v>1302</v>
      </c>
      <c r="M8" s="310" t="s">
        <v>1302</v>
      </c>
      <c r="N8" s="310" t="s">
        <v>1303</v>
      </c>
      <c r="O8" s="310" t="s">
        <v>1304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9" customHeight="1">
      <c r="A9" s="91"/>
      <c r="B9" s="77"/>
      <c r="C9" s="77"/>
      <c r="D9" s="190"/>
      <c r="E9" s="895"/>
      <c r="F9" s="895"/>
      <c r="G9" s="895"/>
      <c r="H9" s="54" t="s">
        <v>1295</v>
      </c>
      <c r="I9" s="149" t="s">
        <v>1295</v>
      </c>
      <c r="J9" s="54"/>
      <c r="K9" s="54"/>
      <c r="L9" s="310" t="s">
        <v>1305</v>
      </c>
      <c r="M9" s="310" t="s">
        <v>1305</v>
      </c>
      <c r="N9" s="310" t="s">
        <v>1306</v>
      </c>
      <c r="O9" s="310" t="s">
        <v>1307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1.25" customHeight="1">
      <c r="A10" s="91"/>
      <c r="B10" s="77"/>
      <c r="C10" s="80"/>
      <c r="D10" s="190"/>
      <c r="E10" s="895"/>
      <c r="F10" s="895"/>
      <c r="G10" s="895"/>
      <c r="H10" s="54"/>
      <c r="I10" s="54"/>
      <c r="J10" s="54"/>
      <c r="K10" s="54"/>
      <c r="L10" s="198"/>
      <c r="M10" s="198"/>
      <c r="N10" s="310" t="s">
        <v>1308</v>
      </c>
      <c r="O10" s="310" t="s">
        <v>1309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8.25" customHeight="1">
      <c r="A11" s="91"/>
      <c r="B11" s="77"/>
      <c r="C11" s="80"/>
      <c r="D11" s="187"/>
      <c r="E11" s="896"/>
      <c r="F11" s="896"/>
      <c r="G11" s="896"/>
      <c r="H11" s="101"/>
      <c r="I11" s="101"/>
      <c r="J11" s="101"/>
      <c r="K11" s="101"/>
      <c r="L11" s="101"/>
      <c r="M11" s="101"/>
      <c r="N11" s="101"/>
      <c r="O11" s="20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0.5" customHeight="1">
      <c r="A12" s="97"/>
      <c r="B12" s="77"/>
      <c r="C12" s="77"/>
      <c r="D12" s="52" t="s">
        <v>634</v>
      </c>
      <c r="E12" s="52">
        <v>416</v>
      </c>
      <c r="F12" s="52">
        <v>19</v>
      </c>
      <c r="G12" s="52">
        <v>41</v>
      </c>
      <c r="H12" s="52">
        <v>74</v>
      </c>
      <c r="I12" s="52">
        <v>94</v>
      </c>
      <c r="J12" s="52">
        <v>1290</v>
      </c>
      <c r="K12" s="52">
        <v>117</v>
      </c>
      <c r="L12" s="52">
        <v>138</v>
      </c>
      <c r="M12" s="52">
        <v>36</v>
      </c>
      <c r="N12" s="52">
        <v>276.2</v>
      </c>
      <c r="O12" s="52"/>
      <c r="AB12"/>
      <c r="AC12"/>
      <c r="AD12"/>
      <c r="AE12"/>
      <c r="AF12"/>
    </row>
    <row r="13" spans="1:32" ht="10.5" customHeight="1">
      <c r="A13" s="97"/>
      <c r="B13" s="77"/>
      <c r="C13" s="77"/>
      <c r="D13" s="52" t="s">
        <v>590</v>
      </c>
      <c r="E13" s="52">
        <v>399</v>
      </c>
      <c r="F13" s="52">
        <v>19</v>
      </c>
      <c r="G13" s="52">
        <v>33</v>
      </c>
      <c r="H13" s="52">
        <v>61</v>
      </c>
      <c r="I13" s="52">
        <v>89</v>
      </c>
      <c r="J13" s="52">
        <v>1412</v>
      </c>
      <c r="K13" s="52">
        <v>95</v>
      </c>
      <c r="L13" s="52">
        <v>148</v>
      </c>
      <c r="M13" s="52">
        <v>31</v>
      </c>
      <c r="N13" s="52">
        <v>122.4</v>
      </c>
      <c r="O13" s="52"/>
      <c r="AB13"/>
      <c r="AC13"/>
      <c r="AD13"/>
      <c r="AE13"/>
      <c r="AF13"/>
    </row>
    <row r="14" spans="1:32" ht="10.5" customHeight="1">
      <c r="A14" s="97"/>
      <c r="B14" s="77"/>
      <c r="C14" s="77"/>
      <c r="D14" s="52" t="s">
        <v>438</v>
      </c>
      <c r="E14" s="52">
        <v>447</v>
      </c>
      <c r="F14" s="52">
        <v>13</v>
      </c>
      <c r="G14" s="52">
        <v>47</v>
      </c>
      <c r="H14" s="52">
        <v>86</v>
      </c>
      <c r="I14" s="52">
        <v>83</v>
      </c>
      <c r="J14" s="52">
        <v>1493</v>
      </c>
      <c r="K14" s="52">
        <v>185</v>
      </c>
      <c r="L14" s="52">
        <v>139</v>
      </c>
      <c r="M14" s="52">
        <v>29</v>
      </c>
      <c r="N14" s="52">
        <v>190.4</v>
      </c>
      <c r="O14" s="52"/>
      <c r="AB14"/>
      <c r="AC14"/>
      <c r="AD14"/>
      <c r="AE14"/>
      <c r="AF14"/>
    </row>
    <row r="15" spans="1:32" ht="10.5" customHeight="1">
      <c r="A15" s="97"/>
      <c r="B15" s="77"/>
      <c r="C15" s="77"/>
      <c r="D15" s="52" t="s">
        <v>626</v>
      </c>
      <c r="E15" s="52">
        <v>464</v>
      </c>
      <c r="F15" s="52">
        <v>17</v>
      </c>
      <c r="G15" s="52">
        <v>33</v>
      </c>
      <c r="H15" s="52">
        <v>92</v>
      </c>
      <c r="I15" s="52">
        <v>57</v>
      </c>
      <c r="J15" s="52">
        <v>1405</v>
      </c>
      <c r="K15" s="52">
        <v>155</v>
      </c>
      <c r="L15" s="52">
        <v>107</v>
      </c>
      <c r="M15" s="52">
        <v>17</v>
      </c>
      <c r="N15" s="52">
        <v>326.3</v>
      </c>
      <c r="O15" s="52"/>
      <c r="AB15"/>
      <c r="AC15"/>
      <c r="AD15"/>
      <c r="AE15"/>
      <c r="AF15"/>
    </row>
    <row r="16" spans="1:32" ht="10.5" customHeight="1">
      <c r="A16" s="97"/>
      <c r="B16" s="77"/>
      <c r="C16" s="77"/>
      <c r="D16" s="52" t="s">
        <v>116</v>
      </c>
      <c r="E16" s="52">
        <v>444</v>
      </c>
      <c r="F16" s="52">
        <v>13</v>
      </c>
      <c r="G16" s="52">
        <v>50</v>
      </c>
      <c r="H16" s="52">
        <v>74</v>
      </c>
      <c r="I16" s="52">
        <v>98</v>
      </c>
      <c r="J16" s="52">
        <v>1478</v>
      </c>
      <c r="K16" s="52">
        <v>208</v>
      </c>
      <c r="L16" s="52">
        <v>145</v>
      </c>
      <c r="M16" s="52">
        <v>45</v>
      </c>
      <c r="N16" s="52">
        <v>422.5</v>
      </c>
      <c r="O16" s="52"/>
      <c r="P16" s="71"/>
      <c r="AB16"/>
      <c r="AC16"/>
      <c r="AD16"/>
      <c r="AE16"/>
      <c r="AF16"/>
    </row>
    <row r="17" spans="1:32" ht="10.5" customHeight="1">
      <c r="A17" s="97"/>
      <c r="B17" s="77"/>
      <c r="C17" s="77"/>
      <c r="D17" s="52" t="s">
        <v>228</v>
      </c>
      <c r="E17" s="52">
        <v>517</v>
      </c>
      <c r="F17" s="52">
        <v>30</v>
      </c>
      <c r="G17" s="52">
        <v>50</v>
      </c>
      <c r="H17" s="52">
        <v>74</v>
      </c>
      <c r="I17" s="52">
        <v>164</v>
      </c>
      <c r="J17" s="52">
        <v>1488</v>
      </c>
      <c r="K17" s="52">
        <v>236</v>
      </c>
      <c r="L17" s="52">
        <v>166</v>
      </c>
      <c r="M17" s="52">
        <v>60</v>
      </c>
      <c r="N17" s="100">
        <v>329</v>
      </c>
      <c r="O17" s="52"/>
      <c r="AB17"/>
      <c r="AC17"/>
      <c r="AD17"/>
      <c r="AE17"/>
      <c r="AF17"/>
    </row>
    <row r="18" spans="1:32" ht="10.5" customHeight="1">
      <c r="A18" s="97"/>
      <c r="B18" s="77"/>
      <c r="C18" s="77"/>
      <c r="D18" s="52" t="s">
        <v>242</v>
      </c>
      <c r="E18" s="52">
        <v>444</v>
      </c>
      <c r="F18" s="52">
        <v>13</v>
      </c>
      <c r="G18" s="52">
        <v>50</v>
      </c>
      <c r="H18" s="52">
        <v>74</v>
      </c>
      <c r="I18" s="52">
        <v>98</v>
      </c>
      <c r="J18" s="52">
        <v>1478</v>
      </c>
      <c r="K18" s="52">
        <v>208</v>
      </c>
      <c r="L18" s="52">
        <v>145</v>
      </c>
      <c r="M18" s="52">
        <v>45</v>
      </c>
      <c r="N18" s="52">
        <v>422.5</v>
      </c>
      <c r="O18" s="52"/>
      <c r="AB18"/>
      <c r="AC18"/>
      <c r="AD18"/>
      <c r="AE18"/>
      <c r="AF18"/>
    </row>
    <row r="19" spans="1:32" ht="10.5" customHeight="1">
      <c r="A19" s="97"/>
      <c r="B19" s="77"/>
      <c r="C19" s="77"/>
      <c r="D19" s="52" t="s">
        <v>682</v>
      </c>
      <c r="E19" s="52">
        <v>467</v>
      </c>
      <c r="F19" s="52">
        <v>26</v>
      </c>
      <c r="G19" s="52">
        <v>20</v>
      </c>
      <c r="H19" s="52">
        <v>91</v>
      </c>
      <c r="I19" s="52">
        <v>125</v>
      </c>
      <c r="J19" s="52">
        <v>1337</v>
      </c>
      <c r="K19" s="52">
        <v>223</v>
      </c>
      <c r="L19" s="52">
        <v>159</v>
      </c>
      <c r="M19" s="52">
        <v>29</v>
      </c>
      <c r="N19" s="52">
        <v>896.4</v>
      </c>
      <c r="O19" s="52"/>
      <c r="AB19"/>
      <c r="AC19"/>
      <c r="AD19"/>
      <c r="AE19"/>
      <c r="AF19"/>
    </row>
    <row r="20" spans="1:32" ht="10.5" customHeight="1">
      <c r="A20" s="97"/>
      <c r="B20" s="77"/>
      <c r="C20" s="77"/>
      <c r="D20" s="52" t="s">
        <v>705</v>
      </c>
      <c r="E20" s="52">
        <v>486</v>
      </c>
      <c r="F20" s="52">
        <v>34</v>
      </c>
      <c r="G20" s="52">
        <v>32</v>
      </c>
      <c r="H20" s="52">
        <v>79</v>
      </c>
      <c r="I20" s="52">
        <v>131</v>
      </c>
      <c r="J20" s="52">
        <v>1149</v>
      </c>
      <c r="K20" s="52">
        <v>202</v>
      </c>
      <c r="L20" s="52">
        <v>185</v>
      </c>
      <c r="M20" s="52">
        <v>42</v>
      </c>
      <c r="N20" s="52">
        <v>528.8</v>
      </c>
      <c r="O20" s="52"/>
      <c r="AB20"/>
      <c r="AC20"/>
      <c r="AD20"/>
      <c r="AE20"/>
      <c r="AF20"/>
    </row>
    <row r="21" spans="1:18" ht="10.5" customHeight="1">
      <c r="A21" s="91"/>
      <c r="B21" s="77"/>
      <c r="C21" s="77"/>
      <c r="D21" s="52" t="s">
        <v>713</v>
      </c>
      <c r="E21" s="52">
        <v>400</v>
      </c>
      <c r="F21" s="52">
        <v>28</v>
      </c>
      <c r="G21" s="52">
        <v>17</v>
      </c>
      <c r="H21" s="52">
        <v>50</v>
      </c>
      <c r="I21" s="52">
        <v>109</v>
      </c>
      <c r="J21" s="52">
        <v>1212</v>
      </c>
      <c r="K21" s="52">
        <v>385</v>
      </c>
      <c r="L21" s="52">
        <v>154</v>
      </c>
      <c r="M21" s="52">
        <v>31</v>
      </c>
      <c r="N21" s="52">
        <v>572.4</v>
      </c>
      <c r="O21" s="52"/>
      <c r="P21" s="71"/>
      <c r="Q21" s="71"/>
      <c r="R21" s="673"/>
    </row>
    <row r="22" spans="4:15" ht="10.5" customHeight="1">
      <c r="D22" s="52" t="s">
        <v>743</v>
      </c>
      <c r="E22" s="52">
        <v>405</v>
      </c>
      <c r="F22" s="52">
        <v>18</v>
      </c>
      <c r="G22" s="52">
        <v>36</v>
      </c>
      <c r="H22" s="52">
        <v>122</v>
      </c>
      <c r="I22" s="119">
        <v>105</v>
      </c>
      <c r="J22" s="119">
        <v>855</v>
      </c>
      <c r="K22" s="119">
        <v>491</v>
      </c>
      <c r="L22" s="52">
        <v>132</v>
      </c>
      <c r="M22" s="52">
        <v>28</v>
      </c>
      <c r="N22" s="52">
        <v>641.9</v>
      </c>
      <c r="O22" s="52">
        <v>559.3</v>
      </c>
    </row>
    <row r="23" spans="4:15" ht="10.5" customHeight="1">
      <c r="D23" s="52" t="s">
        <v>772</v>
      </c>
      <c r="E23" s="52">
        <v>469</v>
      </c>
      <c r="F23" s="52">
        <v>35</v>
      </c>
      <c r="G23" s="52">
        <v>27</v>
      </c>
      <c r="H23" s="52">
        <v>74</v>
      </c>
      <c r="I23" s="119">
        <v>110</v>
      </c>
      <c r="J23" s="119">
        <v>576</v>
      </c>
      <c r="K23" s="119">
        <v>403</v>
      </c>
      <c r="L23" s="52">
        <v>149</v>
      </c>
      <c r="M23" s="52">
        <v>30</v>
      </c>
      <c r="N23" s="52">
        <v>920.5</v>
      </c>
      <c r="O23" s="52">
        <v>646.4</v>
      </c>
    </row>
    <row r="24" spans="4:15" ht="10.5" customHeight="1">
      <c r="D24" s="50" t="s">
        <v>865</v>
      </c>
      <c r="E24" s="50">
        <v>538</v>
      </c>
      <c r="F24" s="50">
        <v>44</v>
      </c>
      <c r="G24" s="50">
        <v>45</v>
      </c>
      <c r="H24" s="50">
        <v>87</v>
      </c>
      <c r="I24" s="50">
        <v>120</v>
      </c>
      <c r="J24" s="50">
        <v>486</v>
      </c>
      <c r="K24" s="50">
        <v>377</v>
      </c>
      <c r="L24" s="50">
        <v>200</v>
      </c>
      <c r="M24" s="50">
        <v>29</v>
      </c>
      <c r="N24" s="50">
        <v>976.3</v>
      </c>
      <c r="O24" s="193">
        <v>660.33</v>
      </c>
    </row>
    <row r="25" spans="4:15" ht="12" customHeight="1">
      <c r="D25" s="52" t="s">
        <v>771</v>
      </c>
      <c r="E25" s="52">
        <v>69</v>
      </c>
      <c r="F25" s="52">
        <v>3</v>
      </c>
      <c r="G25" s="52">
        <v>8</v>
      </c>
      <c r="H25" s="52">
        <v>19</v>
      </c>
      <c r="I25" s="119">
        <v>7</v>
      </c>
      <c r="J25" s="119">
        <v>35</v>
      </c>
      <c r="K25" s="119">
        <v>10</v>
      </c>
      <c r="L25" s="52">
        <v>14</v>
      </c>
      <c r="M25" s="52">
        <v>4</v>
      </c>
      <c r="N25" s="52">
        <v>82.3</v>
      </c>
      <c r="O25" s="52">
        <v>46.1</v>
      </c>
    </row>
    <row r="26" spans="4:15" ht="12" customHeight="1">
      <c r="D26" s="52" t="s">
        <v>871</v>
      </c>
      <c r="E26" s="52">
        <v>112</v>
      </c>
      <c r="F26" s="52">
        <v>5</v>
      </c>
      <c r="G26" s="52">
        <v>18</v>
      </c>
      <c r="H26" s="52">
        <v>28</v>
      </c>
      <c r="I26" s="119">
        <v>18</v>
      </c>
      <c r="J26" s="119">
        <v>66</v>
      </c>
      <c r="K26" s="119">
        <v>49</v>
      </c>
      <c r="L26" s="52">
        <v>22</v>
      </c>
      <c r="M26" s="52">
        <v>5</v>
      </c>
      <c r="N26" s="52">
        <v>136.6</v>
      </c>
      <c r="O26" s="52">
        <v>68.1</v>
      </c>
    </row>
    <row r="27" spans="4:15" ht="12" customHeight="1">
      <c r="D27" s="50" t="s">
        <v>883</v>
      </c>
      <c r="E27" s="50">
        <v>141</v>
      </c>
      <c r="F27" s="50">
        <v>7</v>
      </c>
      <c r="G27" s="50">
        <v>18</v>
      </c>
      <c r="H27" s="50">
        <v>31</v>
      </c>
      <c r="I27" s="674">
        <v>26</v>
      </c>
      <c r="J27" s="674">
        <v>144</v>
      </c>
      <c r="K27" s="674">
        <v>85</v>
      </c>
      <c r="L27" s="50">
        <v>33</v>
      </c>
      <c r="M27" s="50">
        <v>6</v>
      </c>
      <c r="N27" s="50">
        <v>177.4</v>
      </c>
      <c r="O27" s="50">
        <v>122.2</v>
      </c>
    </row>
    <row r="28" spans="4:15" ht="12" customHeight="1">
      <c r="D28" s="52" t="s">
        <v>778</v>
      </c>
      <c r="E28" s="52">
        <v>37</v>
      </c>
      <c r="F28" s="52">
        <v>4</v>
      </c>
      <c r="G28" s="52">
        <v>5</v>
      </c>
      <c r="H28" s="52">
        <v>7</v>
      </c>
      <c r="I28" s="52">
        <v>8</v>
      </c>
      <c r="J28" s="52">
        <v>59</v>
      </c>
      <c r="K28" s="52">
        <v>29</v>
      </c>
      <c r="L28" s="52">
        <v>9</v>
      </c>
      <c r="M28" s="52">
        <v>5</v>
      </c>
      <c r="N28" s="52">
        <v>169.1</v>
      </c>
      <c r="O28" s="52">
        <v>14.4</v>
      </c>
    </row>
    <row r="29" spans="4:15" ht="12" customHeight="1">
      <c r="D29" s="52" t="s">
        <v>874</v>
      </c>
      <c r="E29" s="52">
        <v>91</v>
      </c>
      <c r="F29" s="52">
        <v>7</v>
      </c>
      <c r="G29" s="52">
        <v>5</v>
      </c>
      <c r="H29" s="52">
        <v>17</v>
      </c>
      <c r="I29" s="52">
        <v>19</v>
      </c>
      <c r="J29" s="52">
        <v>106</v>
      </c>
      <c r="K29" s="52">
        <v>41</v>
      </c>
      <c r="L29" s="52">
        <v>18</v>
      </c>
      <c r="M29" s="52">
        <v>6</v>
      </c>
      <c r="N29" s="52">
        <v>246.2</v>
      </c>
      <c r="O29" s="52">
        <v>54.4</v>
      </c>
    </row>
    <row r="30" spans="4:15" ht="12" customHeight="1">
      <c r="D30" s="50" t="s">
        <v>884</v>
      </c>
      <c r="E30" s="50">
        <v>140</v>
      </c>
      <c r="F30" s="50">
        <v>7</v>
      </c>
      <c r="G30" s="50">
        <v>8</v>
      </c>
      <c r="H30" s="50">
        <v>26</v>
      </c>
      <c r="I30" s="50">
        <v>34</v>
      </c>
      <c r="J30" s="50">
        <v>153</v>
      </c>
      <c r="K30" s="50">
        <v>58</v>
      </c>
      <c r="L30" s="50">
        <v>36</v>
      </c>
      <c r="M30" s="50">
        <v>10</v>
      </c>
      <c r="N30" s="50">
        <v>372.7</v>
      </c>
      <c r="O30" s="50">
        <v>94.6</v>
      </c>
    </row>
    <row r="31" spans="4:15" ht="10.5">
      <c r="D31" s="49"/>
      <c r="E31" s="49"/>
      <c r="F31" s="49"/>
      <c r="G31" s="52"/>
      <c r="H31" s="52"/>
      <c r="I31" s="192" t="s">
        <v>1310</v>
      </c>
      <c r="J31" s="192"/>
      <c r="K31" s="52"/>
      <c r="L31" s="49"/>
      <c r="M31" s="49"/>
      <c r="N31" s="49"/>
      <c r="O31" s="49"/>
    </row>
    <row r="32" spans="7:11" ht="10.5">
      <c r="G32" s="52"/>
      <c r="H32" s="140" t="s">
        <v>1311</v>
      </c>
      <c r="I32" s="49"/>
      <c r="J32" s="52"/>
      <c r="K32" s="49"/>
    </row>
  </sheetData>
  <sheetProtection/>
  <mergeCells count="7">
    <mergeCell ref="F1:N1"/>
    <mergeCell ref="E2:M2"/>
    <mergeCell ref="E4:G4"/>
    <mergeCell ref="E5:G5"/>
    <mergeCell ref="E6:E11"/>
    <mergeCell ref="F6:F11"/>
    <mergeCell ref="G6:G1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">
      <selection activeCell="A7" sqref="A7:B9"/>
    </sheetView>
  </sheetViews>
  <sheetFormatPr defaultColWidth="9.25390625" defaultRowHeight="12.75"/>
  <cols>
    <col min="1" max="1" width="4.25390625" style="97" customWidth="1"/>
    <col min="2" max="2" width="35.25390625" style="97" customWidth="1"/>
    <col min="3" max="3" width="25.875" style="111" customWidth="1"/>
    <col min="4" max="10" width="6.875" style="91" customWidth="1"/>
    <col min="11" max="11" width="9.75390625" style="91" customWidth="1"/>
    <col min="12" max="12" width="10.00390625" style="91" customWidth="1"/>
    <col min="13" max="16384" width="9.25390625" style="91" customWidth="1"/>
  </cols>
  <sheetData>
    <row r="2" spans="1:12" ht="12.75">
      <c r="A2" s="898" t="s">
        <v>1312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</row>
    <row r="3" spans="1:12" ht="12.75">
      <c r="A3" s="892" t="s">
        <v>1313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</row>
    <row r="4" spans="1:12" ht="12.75">
      <c r="A4" s="898" t="s">
        <v>1314</v>
      </c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</row>
    <row r="5" spans="1:12" ht="12.75">
      <c r="A5" s="899" t="s">
        <v>1315</v>
      </c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</row>
    <row r="7" spans="1:13" ht="12.75">
      <c r="A7" s="900" t="s">
        <v>1316</v>
      </c>
      <c r="B7" s="900"/>
      <c r="C7" s="900" t="s">
        <v>1317</v>
      </c>
      <c r="D7" s="903" t="s">
        <v>1318</v>
      </c>
      <c r="E7" s="904"/>
      <c r="F7" s="904"/>
      <c r="G7" s="905"/>
      <c r="H7" s="906" t="s">
        <v>897</v>
      </c>
      <c r="I7" s="907"/>
      <c r="J7" s="908"/>
      <c r="K7" s="675" t="s">
        <v>1319</v>
      </c>
      <c r="L7" s="675" t="s">
        <v>1320</v>
      </c>
      <c r="M7" s="134"/>
    </row>
    <row r="8" spans="1:13" ht="12.75">
      <c r="A8" s="901"/>
      <c r="B8" s="901"/>
      <c r="C8" s="901"/>
      <c r="D8" s="198">
        <v>2011</v>
      </c>
      <c r="E8" s="676">
        <v>2012</v>
      </c>
      <c r="F8" s="676">
        <v>2013</v>
      </c>
      <c r="G8" s="676">
        <v>2014</v>
      </c>
      <c r="H8" s="805" t="s">
        <v>1321</v>
      </c>
      <c r="I8" s="805"/>
      <c r="J8" s="806"/>
      <c r="K8" s="677" t="s">
        <v>1322</v>
      </c>
      <c r="L8" s="677" t="s">
        <v>1322</v>
      </c>
      <c r="M8" s="134"/>
    </row>
    <row r="9" spans="1:13" ht="12.75">
      <c r="A9" s="902"/>
      <c r="B9" s="902"/>
      <c r="C9" s="902"/>
      <c r="D9" s="200" t="s">
        <v>376</v>
      </c>
      <c r="E9" s="224" t="s">
        <v>376</v>
      </c>
      <c r="F9" s="224" t="s">
        <v>376</v>
      </c>
      <c r="G9" s="224" t="s">
        <v>376</v>
      </c>
      <c r="H9" s="678">
        <v>2012</v>
      </c>
      <c r="I9" s="679">
        <v>2013</v>
      </c>
      <c r="J9" s="679">
        <v>2014</v>
      </c>
      <c r="K9" s="680" t="s">
        <v>1323</v>
      </c>
      <c r="L9" s="680" t="s">
        <v>1323</v>
      </c>
      <c r="M9" s="80"/>
    </row>
    <row r="10" spans="1:13" ht="10.5" customHeight="1">
      <c r="A10" s="113" t="s">
        <v>1324</v>
      </c>
      <c r="B10" s="113"/>
      <c r="C10" s="681" t="s">
        <v>1325</v>
      </c>
      <c r="D10" s="49">
        <f aca="true" t="shared" si="0" ref="D10:J10">SUM(D11+D17+D19+D21+D23+D30+D31+D32+D33+D34+D35+D37+D38+D39+D40+D41)</f>
        <v>359</v>
      </c>
      <c r="E10" s="49">
        <f t="shared" si="0"/>
        <v>418</v>
      </c>
      <c r="F10" s="49">
        <f t="shared" si="0"/>
        <v>437</v>
      </c>
      <c r="G10" s="49">
        <f t="shared" si="0"/>
        <v>469</v>
      </c>
      <c r="H10" s="49">
        <f t="shared" si="0"/>
        <v>104</v>
      </c>
      <c r="I10" s="49">
        <f t="shared" si="0"/>
        <v>114</v>
      </c>
      <c r="J10" s="49">
        <f t="shared" si="0"/>
        <v>148</v>
      </c>
      <c r="K10" s="621">
        <f>J10/H10*100</f>
        <v>142.30769230769232</v>
      </c>
      <c r="L10" s="621">
        <f>J10/I10*100</f>
        <v>129.82456140350877</v>
      </c>
      <c r="M10" s="77"/>
    </row>
    <row r="11" spans="1:13" ht="20.25" customHeight="1">
      <c r="A11" s="682" t="s">
        <v>1326</v>
      </c>
      <c r="B11" s="682"/>
      <c r="C11" s="683" t="s">
        <v>1327</v>
      </c>
      <c r="D11" s="684">
        <v>116</v>
      </c>
      <c r="E11" s="684">
        <v>116</v>
      </c>
      <c r="F11" s="684">
        <v>162</v>
      </c>
      <c r="G11" s="684">
        <v>170</v>
      </c>
      <c r="H11" s="684">
        <v>42</v>
      </c>
      <c r="I11" s="684">
        <v>33</v>
      </c>
      <c r="J11" s="684">
        <v>30</v>
      </c>
      <c r="K11" s="621">
        <f>J11/H11*100</f>
        <v>71.42857142857143</v>
      </c>
      <c r="L11" s="621">
        <f>J11/I11*100</f>
        <v>90.9090909090909</v>
      </c>
      <c r="M11" s="77"/>
    </row>
    <row r="12" spans="1:12" ht="11.25" customHeight="1">
      <c r="A12" s="97" t="s">
        <v>1328</v>
      </c>
      <c r="C12" s="111" t="s">
        <v>1329</v>
      </c>
      <c r="D12" s="685"/>
      <c r="E12" s="685"/>
      <c r="F12" s="685"/>
      <c r="G12" s="685"/>
      <c r="H12" s="685"/>
      <c r="I12" s="685"/>
      <c r="J12" s="685"/>
      <c r="K12" s="621"/>
      <c r="L12" s="621"/>
    </row>
    <row r="13" spans="2:12" ht="10.5" customHeight="1">
      <c r="B13" s="97" t="s">
        <v>1330</v>
      </c>
      <c r="C13" s="686" t="s">
        <v>1331</v>
      </c>
      <c r="D13" s="49">
        <v>11</v>
      </c>
      <c r="E13" s="49">
        <v>4</v>
      </c>
      <c r="F13" s="49">
        <v>4</v>
      </c>
      <c r="G13" s="49">
        <v>5</v>
      </c>
      <c r="H13" s="49">
        <v>1</v>
      </c>
      <c r="I13" s="49"/>
      <c r="J13" s="49"/>
      <c r="K13" s="621"/>
      <c r="L13" s="621"/>
    </row>
    <row r="14" spans="2:12" ht="10.5" customHeight="1">
      <c r="B14" s="97" t="s">
        <v>1332</v>
      </c>
      <c r="C14" s="686" t="s">
        <v>1333</v>
      </c>
      <c r="D14" s="49">
        <v>1</v>
      </c>
      <c r="E14" s="49"/>
      <c r="F14" s="49"/>
      <c r="G14" s="49">
        <v>2</v>
      </c>
      <c r="H14" s="49"/>
      <c r="I14" s="49"/>
      <c r="J14" s="49"/>
      <c r="K14" s="621"/>
      <c r="L14" s="621"/>
    </row>
    <row r="15" spans="2:12" ht="16.5" customHeight="1">
      <c r="B15" s="218" t="s">
        <v>1334</v>
      </c>
      <c r="C15" s="687" t="s">
        <v>1335</v>
      </c>
      <c r="D15" s="49">
        <v>94</v>
      </c>
      <c r="E15" s="49">
        <v>105</v>
      </c>
      <c r="F15" s="49">
        <v>151</v>
      </c>
      <c r="G15" s="49">
        <v>159</v>
      </c>
      <c r="H15" s="49">
        <v>37</v>
      </c>
      <c r="I15" s="49">
        <v>30</v>
      </c>
      <c r="J15" s="49">
        <v>26</v>
      </c>
      <c r="K15" s="621">
        <f>J15/H15*100</f>
        <v>70.27027027027027</v>
      </c>
      <c r="L15" s="621">
        <f>J15/I15*100</f>
        <v>86.66666666666667</v>
      </c>
    </row>
    <row r="16" spans="2:12" ht="10.5" customHeight="1">
      <c r="B16" s="97" t="s">
        <v>1336</v>
      </c>
      <c r="C16" s="686" t="s">
        <v>1337</v>
      </c>
      <c r="D16" s="49">
        <v>4</v>
      </c>
      <c r="E16" s="49">
        <v>7</v>
      </c>
      <c r="F16" s="49">
        <v>7</v>
      </c>
      <c r="G16" s="49">
        <v>4</v>
      </c>
      <c r="H16" s="49">
        <v>4</v>
      </c>
      <c r="I16" s="49">
        <v>3</v>
      </c>
      <c r="J16" s="49">
        <v>4</v>
      </c>
      <c r="K16" s="621">
        <f>J16/H16*100</f>
        <v>100</v>
      </c>
      <c r="L16" s="621">
        <f>J16/I16*100</f>
        <v>133.33333333333331</v>
      </c>
    </row>
    <row r="17" spans="1:12" ht="10.5" customHeight="1">
      <c r="A17" s="97" t="s">
        <v>1338</v>
      </c>
      <c r="C17" s="111" t="s">
        <v>1339</v>
      </c>
      <c r="D17" s="49">
        <v>2</v>
      </c>
      <c r="E17" s="49"/>
      <c r="F17" s="49">
        <v>2</v>
      </c>
      <c r="G17" s="49">
        <v>1</v>
      </c>
      <c r="H17" s="49">
        <v>1</v>
      </c>
      <c r="I17" s="49">
        <v>1</v>
      </c>
      <c r="J17" s="49"/>
      <c r="K17" s="621"/>
      <c r="L17" s="621">
        <f>J17/I17*100</f>
        <v>0</v>
      </c>
    </row>
    <row r="18" spans="1:12" ht="10.5" customHeight="1">
      <c r="A18" s="97" t="s">
        <v>1340</v>
      </c>
      <c r="C18" s="111" t="s">
        <v>1341</v>
      </c>
      <c r="D18" s="49"/>
      <c r="E18" s="49"/>
      <c r="F18" s="49"/>
      <c r="G18" s="49"/>
      <c r="H18" s="49"/>
      <c r="I18" s="49"/>
      <c r="J18" s="49"/>
      <c r="K18" s="621"/>
      <c r="L18" s="621"/>
    </row>
    <row r="19" spans="1:12" ht="10.5" customHeight="1">
      <c r="A19" s="97" t="s">
        <v>1342</v>
      </c>
      <c r="C19" s="111" t="s">
        <v>1343</v>
      </c>
      <c r="D19" s="49">
        <v>9</v>
      </c>
      <c r="E19" s="49">
        <v>3</v>
      </c>
      <c r="F19" s="49">
        <v>6</v>
      </c>
      <c r="G19" s="49">
        <v>7</v>
      </c>
      <c r="H19" s="49">
        <v>1</v>
      </c>
      <c r="I19" s="49">
        <v>1</v>
      </c>
      <c r="J19" s="49">
        <v>1</v>
      </c>
      <c r="K19" s="621"/>
      <c r="L19" s="621">
        <f>J19/I19*100</f>
        <v>100</v>
      </c>
    </row>
    <row r="20" spans="1:12" ht="10.5" customHeight="1">
      <c r="A20" s="97" t="s">
        <v>1344</v>
      </c>
      <c r="C20" s="111" t="s">
        <v>1345</v>
      </c>
      <c r="D20" s="49"/>
      <c r="E20" s="49"/>
      <c r="F20" s="49"/>
      <c r="G20" s="49"/>
      <c r="H20" s="49"/>
      <c r="I20" s="49"/>
      <c r="J20" s="49"/>
      <c r="K20" s="621"/>
      <c r="L20" s="621"/>
    </row>
    <row r="21" spans="1:12" ht="10.5" customHeight="1">
      <c r="A21" s="97" t="s">
        <v>1346</v>
      </c>
      <c r="C21" s="111" t="s">
        <v>1347</v>
      </c>
      <c r="D21" s="49"/>
      <c r="E21" s="49">
        <v>2</v>
      </c>
      <c r="F21" s="49"/>
      <c r="G21" s="49"/>
      <c r="H21" s="49"/>
      <c r="I21" s="49"/>
      <c r="J21" s="49"/>
      <c r="K21" s="621"/>
      <c r="L21" s="621"/>
    </row>
    <row r="22" spans="1:12" ht="10.5" customHeight="1">
      <c r="A22" s="97" t="s">
        <v>1348</v>
      </c>
      <c r="C22" s="111" t="s">
        <v>1349</v>
      </c>
      <c r="D22" s="49"/>
      <c r="E22" s="49"/>
      <c r="F22" s="49"/>
      <c r="G22" s="49"/>
      <c r="H22" s="49"/>
      <c r="I22" s="49"/>
      <c r="J22" s="49"/>
      <c r="K22" s="621"/>
      <c r="L22" s="621"/>
    </row>
    <row r="23" spans="1:12" ht="10.5" customHeight="1">
      <c r="A23" s="97" t="s">
        <v>1350</v>
      </c>
      <c r="C23" s="111" t="s">
        <v>1351</v>
      </c>
      <c r="D23" s="49">
        <v>159</v>
      </c>
      <c r="E23" s="49">
        <v>182</v>
      </c>
      <c r="F23" s="49">
        <v>192</v>
      </c>
      <c r="G23" s="49">
        <v>216</v>
      </c>
      <c r="H23" s="49">
        <v>42</v>
      </c>
      <c r="I23" s="49">
        <v>65</v>
      </c>
      <c r="J23" s="49">
        <v>92</v>
      </c>
      <c r="K23" s="621">
        <f>J23/H23*100</f>
        <v>219.04761904761907</v>
      </c>
      <c r="L23" s="621">
        <f>J23/I23*100</f>
        <v>141.53846153846155</v>
      </c>
    </row>
    <row r="24" spans="1:12" ht="10.5" customHeight="1">
      <c r="A24" s="97" t="s">
        <v>1328</v>
      </c>
      <c r="C24" s="111" t="s">
        <v>1329</v>
      </c>
      <c r="D24" s="49"/>
      <c r="E24" s="49"/>
      <c r="F24" s="49"/>
      <c r="G24" s="49"/>
      <c r="H24" s="49"/>
      <c r="I24" s="49"/>
      <c r="J24" s="49"/>
      <c r="K24" s="621"/>
      <c r="L24" s="621"/>
    </row>
    <row r="25" spans="2:12" ht="10.5" customHeight="1">
      <c r="B25" s="97" t="s">
        <v>1352</v>
      </c>
      <c r="C25" s="686" t="s">
        <v>1353</v>
      </c>
      <c r="D25" s="49">
        <v>147</v>
      </c>
      <c r="E25" s="49">
        <v>166</v>
      </c>
      <c r="F25" s="49">
        <v>169</v>
      </c>
      <c r="G25" s="49">
        <v>192</v>
      </c>
      <c r="H25" s="49">
        <v>41</v>
      </c>
      <c r="I25" s="49">
        <v>62</v>
      </c>
      <c r="J25" s="49">
        <v>80</v>
      </c>
      <c r="K25" s="621">
        <f>J25/H25*100</f>
        <v>195.1219512195122</v>
      </c>
      <c r="L25" s="621">
        <f>J25/I25*100</f>
        <v>129.03225806451613</v>
      </c>
    </row>
    <row r="26" spans="2:13" ht="10.5" customHeight="1">
      <c r="B26" s="97" t="s">
        <v>1354</v>
      </c>
      <c r="C26" s="686" t="s">
        <v>1355</v>
      </c>
      <c r="D26" s="49">
        <v>2</v>
      </c>
      <c r="E26" s="49">
        <v>1</v>
      </c>
      <c r="F26" s="49"/>
      <c r="G26" s="49"/>
      <c r="H26" s="49"/>
      <c r="I26" s="49"/>
      <c r="J26" s="49"/>
      <c r="K26" s="621"/>
      <c r="L26" s="621"/>
      <c r="M26" s="621"/>
    </row>
    <row r="27" spans="2:12" ht="10.5" customHeight="1">
      <c r="B27" s="97" t="s">
        <v>1356</v>
      </c>
      <c r="C27" s="686" t="s">
        <v>1357</v>
      </c>
      <c r="D27" s="49">
        <v>2</v>
      </c>
      <c r="E27" s="49">
        <v>5</v>
      </c>
      <c r="F27" s="49">
        <v>1</v>
      </c>
      <c r="G27" s="49">
        <v>1</v>
      </c>
      <c r="H27" s="49"/>
      <c r="I27" s="49"/>
      <c r="J27" s="49">
        <v>1</v>
      </c>
      <c r="K27" s="621"/>
      <c r="L27" s="621"/>
    </row>
    <row r="28" spans="2:12" ht="10.5" customHeight="1">
      <c r="B28" s="97" t="s">
        <v>1358</v>
      </c>
      <c r="C28" s="686" t="s">
        <v>1359</v>
      </c>
      <c r="D28" s="49">
        <v>2</v>
      </c>
      <c r="E28" s="49">
        <v>5</v>
      </c>
      <c r="F28" s="49">
        <v>8</v>
      </c>
      <c r="G28" s="49">
        <v>11</v>
      </c>
      <c r="H28" s="49"/>
      <c r="I28" s="49">
        <v>3</v>
      </c>
      <c r="J28" s="49">
        <v>4</v>
      </c>
      <c r="K28" s="621"/>
      <c r="L28" s="621"/>
    </row>
    <row r="29" spans="2:12" ht="10.5" customHeight="1">
      <c r="B29" s="97" t="s">
        <v>1360</v>
      </c>
      <c r="C29" s="686" t="s">
        <v>1361</v>
      </c>
      <c r="D29" s="49">
        <v>6</v>
      </c>
      <c r="E29" s="49">
        <v>2</v>
      </c>
      <c r="F29" s="49">
        <v>14</v>
      </c>
      <c r="G29" s="49">
        <v>12</v>
      </c>
      <c r="H29" s="49">
        <v>1</v>
      </c>
      <c r="I29" s="49"/>
      <c r="J29" s="49">
        <v>7</v>
      </c>
      <c r="K29" s="621"/>
      <c r="L29" s="621"/>
    </row>
    <row r="30" spans="1:12" ht="10.5" customHeight="1" hidden="1">
      <c r="A30" s="97" t="s">
        <v>1362</v>
      </c>
      <c r="C30" s="111" t="s">
        <v>1363</v>
      </c>
      <c r="D30" s="49"/>
      <c r="E30" s="49"/>
      <c r="F30" s="49"/>
      <c r="G30" s="49"/>
      <c r="H30" s="49"/>
      <c r="I30" s="49"/>
      <c r="J30" s="49"/>
      <c r="K30" s="621" t="e">
        <f>J30/H30*100</f>
        <v>#DIV/0!</v>
      </c>
      <c r="L30" s="621" t="e">
        <f>J30/I30*100</f>
        <v>#DIV/0!</v>
      </c>
    </row>
    <row r="31" spans="1:12" ht="10.5" customHeight="1">
      <c r="A31" s="97" t="s">
        <v>1364</v>
      </c>
      <c r="C31" s="111" t="s">
        <v>1365</v>
      </c>
      <c r="D31" s="49"/>
      <c r="E31" s="49"/>
      <c r="F31" s="49"/>
      <c r="G31" s="49"/>
      <c r="H31" s="49"/>
      <c r="I31" s="49">
        <v>2</v>
      </c>
      <c r="J31" s="49"/>
      <c r="K31" s="621"/>
      <c r="L31" s="621"/>
    </row>
    <row r="32" spans="1:12" ht="10.5" customHeight="1">
      <c r="A32" s="97" t="s">
        <v>1366</v>
      </c>
      <c r="C32" s="111" t="s">
        <v>1367</v>
      </c>
      <c r="D32" s="49">
        <v>9</v>
      </c>
      <c r="E32" s="49">
        <v>8</v>
      </c>
      <c r="F32" s="49">
        <v>9</v>
      </c>
      <c r="G32" s="49">
        <v>8</v>
      </c>
      <c r="H32" s="49">
        <v>2</v>
      </c>
      <c r="I32" s="49"/>
      <c r="J32" s="49">
        <v>5</v>
      </c>
      <c r="K32" s="621"/>
      <c r="L32" s="621"/>
    </row>
    <row r="33" spans="1:12" ht="10.5" customHeight="1">
      <c r="A33" s="97" t="s">
        <v>1368</v>
      </c>
      <c r="C33" s="111" t="s">
        <v>1369</v>
      </c>
      <c r="D33" s="49">
        <v>8</v>
      </c>
      <c r="E33" s="49">
        <v>6</v>
      </c>
      <c r="F33" s="49">
        <v>7</v>
      </c>
      <c r="G33" s="49">
        <v>3</v>
      </c>
      <c r="H33" s="49">
        <v>2</v>
      </c>
      <c r="I33" s="49"/>
      <c r="J33" s="49"/>
      <c r="K33" s="621"/>
      <c r="L33" s="621"/>
    </row>
    <row r="34" spans="1:12" ht="10.5" customHeight="1">
      <c r="A34" s="97" t="s">
        <v>1370</v>
      </c>
      <c r="C34" s="111" t="s">
        <v>1371</v>
      </c>
      <c r="D34" s="49">
        <v>9</v>
      </c>
      <c r="E34" s="49">
        <v>70</v>
      </c>
      <c r="F34" s="49">
        <v>13</v>
      </c>
      <c r="G34" s="49">
        <v>14</v>
      </c>
      <c r="H34" s="49">
        <v>5</v>
      </c>
      <c r="I34" s="49">
        <v>3</v>
      </c>
      <c r="J34" s="49">
        <v>2</v>
      </c>
      <c r="K34" s="621">
        <f>J34/H34*100</f>
        <v>40</v>
      </c>
      <c r="L34" s="621">
        <f>J34/I34*100</f>
        <v>66.66666666666666</v>
      </c>
    </row>
    <row r="35" spans="1:12" ht="12" customHeight="1">
      <c r="A35" s="97" t="s">
        <v>1372</v>
      </c>
      <c r="C35" s="897" t="s">
        <v>1373</v>
      </c>
      <c r="D35" s="49">
        <v>37</v>
      </c>
      <c r="E35" s="49">
        <v>27</v>
      </c>
      <c r="F35" s="49">
        <v>39</v>
      </c>
      <c r="G35" s="49">
        <v>36</v>
      </c>
      <c r="H35" s="49">
        <v>8</v>
      </c>
      <c r="I35" s="49">
        <v>7</v>
      </c>
      <c r="J35" s="49">
        <v>13</v>
      </c>
      <c r="K35" s="621">
        <f>J35/H35*100</f>
        <v>162.5</v>
      </c>
      <c r="L35" s="621">
        <f>J35/I35*100</f>
        <v>185.71428571428572</v>
      </c>
    </row>
    <row r="36" spans="1:12" ht="12" customHeight="1">
      <c r="A36" s="97" t="s">
        <v>1374</v>
      </c>
      <c r="C36" s="897"/>
      <c r="D36" s="49"/>
      <c r="E36" s="49"/>
      <c r="F36" s="49"/>
      <c r="G36" s="49"/>
      <c r="H36" s="49"/>
      <c r="I36" s="49"/>
      <c r="J36" s="49"/>
      <c r="K36" s="621"/>
      <c r="L36" s="621"/>
    </row>
    <row r="37" spans="1:12" ht="10.5" customHeight="1">
      <c r="A37" s="97" t="s">
        <v>1375</v>
      </c>
      <c r="C37" s="111" t="s">
        <v>1376</v>
      </c>
      <c r="D37" s="49">
        <v>3</v>
      </c>
      <c r="E37" s="49">
        <v>2</v>
      </c>
      <c r="F37" s="49">
        <v>2</v>
      </c>
      <c r="G37" s="49">
        <v>3</v>
      </c>
      <c r="H37" s="49">
        <v>1</v>
      </c>
      <c r="I37" s="49">
        <v>1</v>
      </c>
      <c r="J37" s="49">
        <v>2</v>
      </c>
      <c r="K37" s="621">
        <f>J37/H37*100</f>
        <v>200</v>
      </c>
      <c r="L37" s="621">
        <f>J37/I37*100</f>
        <v>200</v>
      </c>
    </row>
    <row r="38" spans="1:12" ht="10.5" customHeight="1">
      <c r="A38" s="97" t="s">
        <v>1377</v>
      </c>
      <c r="C38" s="111" t="s">
        <v>1378</v>
      </c>
      <c r="D38" s="49">
        <v>4</v>
      </c>
      <c r="E38" s="49">
        <v>2</v>
      </c>
      <c r="F38" s="49">
        <v>5</v>
      </c>
      <c r="G38" s="49">
        <v>10</v>
      </c>
      <c r="H38" s="49"/>
      <c r="I38" s="49">
        <v>1</v>
      </c>
      <c r="J38" s="49">
        <v>3</v>
      </c>
      <c r="K38" s="621"/>
      <c r="L38" s="621"/>
    </row>
    <row r="39" spans="1:12" ht="10.5" customHeight="1">
      <c r="A39" s="96" t="s">
        <v>1379</v>
      </c>
      <c r="B39" s="96"/>
      <c r="C39" s="110" t="s">
        <v>1380</v>
      </c>
      <c r="D39" s="52">
        <v>3</v>
      </c>
      <c r="E39" s="52"/>
      <c r="F39" s="52"/>
      <c r="G39" s="52">
        <v>1</v>
      </c>
      <c r="H39" s="52"/>
      <c r="I39" s="52"/>
      <c r="J39" s="52"/>
      <c r="K39" s="621"/>
      <c r="L39" s="621"/>
    </row>
    <row r="40" spans="1:12" ht="10.5" customHeight="1">
      <c r="A40" s="96" t="s">
        <v>1381</v>
      </c>
      <c r="B40" s="96"/>
      <c r="C40" s="110" t="s">
        <v>1382</v>
      </c>
      <c r="D40" s="52"/>
      <c r="E40" s="52"/>
      <c r="F40" s="52"/>
      <c r="G40" s="52"/>
      <c r="H40" s="52"/>
      <c r="I40" s="52"/>
      <c r="J40" s="52"/>
      <c r="K40" s="621"/>
      <c r="L40" s="621"/>
    </row>
    <row r="41" spans="1:12" ht="10.5" customHeight="1">
      <c r="A41" s="96" t="s">
        <v>1383</v>
      </c>
      <c r="B41" s="96"/>
      <c r="C41" s="110" t="s">
        <v>1384</v>
      </c>
      <c r="D41" s="52"/>
      <c r="E41" s="52"/>
      <c r="F41" s="52"/>
      <c r="G41" s="52"/>
      <c r="H41" s="52"/>
      <c r="I41" s="52"/>
      <c r="J41" s="52"/>
      <c r="K41" s="621"/>
      <c r="L41" s="621"/>
    </row>
    <row r="42" spans="2:12" ht="12" customHeight="1">
      <c r="B42" s="97" t="s">
        <v>1385</v>
      </c>
      <c r="C42" s="688" t="s">
        <v>1386</v>
      </c>
      <c r="D42" s="49">
        <v>60</v>
      </c>
      <c r="E42" s="49">
        <v>72</v>
      </c>
      <c r="F42" s="49">
        <v>68</v>
      </c>
      <c r="G42" s="49">
        <v>78</v>
      </c>
      <c r="H42" s="93">
        <f>H10/H57*10000</f>
        <v>17.953011445044798</v>
      </c>
      <c r="I42" s="93">
        <f>I10/I57*10000</f>
        <v>18.965545924903093</v>
      </c>
      <c r="J42" s="93">
        <f>J10/J57*10000</f>
        <v>24.374979413024143</v>
      </c>
      <c r="K42" s="621">
        <f>J42/H42*100</f>
        <v>135.77097907856495</v>
      </c>
      <c r="L42" s="621">
        <f>J42/I42*100</f>
        <v>128.52242434539193</v>
      </c>
    </row>
    <row r="43" spans="2:12" ht="12.75">
      <c r="B43" s="97" t="s">
        <v>1387</v>
      </c>
      <c r="C43" s="689" t="s">
        <v>1388</v>
      </c>
      <c r="D43" s="93"/>
      <c r="E43" s="93"/>
      <c r="F43" s="93"/>
      <c r="G43" s="93"/>
      <c r="H43" s="93"/>
      <c r="I43" s="93"/>
      <c r="J43" s="93"/>
      <c r="K43" s="621"/>
      <c r="L43" s="621"/>
    </row>
    <row r="44" spans="3:12" ht="12.75">
      <c r="C44" s="49"/>
      <c r="D44" s="49"/>
      <c r="E44" s="49"/>
      <c r="F44" s="49"/>
      <c r="G44" s="49"/>
      <c r="H44" s="49"/>
      <c r="I44" s="49"/>
      <c r="J44" s="49"/>
      <c r="K44" s="621"/>
      <c r="L44" s="621"/>
    </row>
    <row r="45" spans="1:12" ht="12.75">
      <c r="A45" s="305"/>
      <c r="B45" s="305" t="s">
        <v>1389</v>
      </c>
      <c r="C45" s="180" t="s">
        <v>1390</v>
      </c>
      <c r="D45" s="193">
        <v>62</v>
      </c>
      <c r="E45" s="193">
        <v>74.5</v>
      </c>
      <c r="F45" s="193">
        <v>73.6</v>
      </c>
      <c r="G45" s="193">
        <v>71.2</v>
      </c>
      <c r="H45" s="193">
        <v>78.6</v>
      </c>
      <c r="I45" s="193">
        <v>75</v>
      </c>
      <c r="J45" s="193">
        <v>56.9</v>
      </c>
      <c r="K45" s="235">
        <f>J45/H45*100</f>
        <v>72.39185750636132</v>
      </c>
      <c r="L45" s="235">
        <f>J45/I45*100</f>
        <v>75.86666666666666</v>
      </c>
    </row>
    <row r="47" ht="12.75">
      <c r="C47" s="690" t="s">
        <v>1391</v>
      </c>
    </row>
    <row r="48" ht="12.75">
      <c r="C48" s="690" t="s">
        <v>1392</v>
      </c>
    </row>
    <row r="57" spans="5:10" ht="12.75">
      <c r="E57" s="77"/>
      <c r="G57" s="77"/>
      <c r="H57" s="77">
        <v>57929</v>
      </c>
      <c r="I57" s="77">
        <v>60109</v>
      </c>
      <c r="J57" s="91">
        <v>60718</v>
      </c>
    </row>
  </sheetData>
  <sheetProtection/>
  <mergeCells count="10">
    <mergeCell ref="C35:C36"/>
    <mergeCell ref="A2:L2"/>
    <mergeCell ref="A3:L3"/>
    <mergeCell ref="A4:L4"/>
    <mergeCell ref="A5:L5"/>
    <mergeCell ref="A7:B9"/>
    <mergeCell ref="C7:C9"/>
    <mergeCell ref="D7:G7"/>
    <mergeCell ref="H7:J7"/>
    <mergeCell ref="H8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selection activeCell="A6" sqref="A6:G10"/>
    </sheetView>
  </sheetViews>
  <sheetFormatPr defaultColWidth="9.00390625" defaultRowHeight="12.75"/>
  <cols>
    <col min="1" max="1" width="23.625" style="691" customWidth="1"/>
    <col min="2" max="2" width="21.25390625" style="57" customWidth="1"/>
    <col min="3" max="3" width="9.625" style="57" customWidth="1"/>
    <col min="4" max="4" width="17.00390625" style="57" customWidth="1"/>
    <col min="5" max="5" width="2.625" style="57" customWidth="1"/>
    <col min="6" max="6" width="13.25390625" style="57" hidden="1" customWidth="1"/>
    <col min="7" max="7" width="0.875" style="57" hidden="1" customWidth="1"/>
    <col min="8" max="8" width="13.125" style="57" customWidth="1"/>
    <col min="9" max="9" width="14.375" style="57" customWidth="1"/>
    <col min="10" max="10" width="17.00390625" style="57" customWidth="1"/>
    <col min="11" max="11" width="13.375" style="57" customWidth="1"/>
    <col min="12" max="12" width="6.125" style="65" customWidth="1"/>
    <col min="13" max="13" width="60.375" style="65" customWidth="1"/>
    <col min="14" max="14" width="11.375" style="65" customWidth="1"/>
    <col min="15" max="15" width="18.75390625" style="65" customWidth="1"/>
    <col min="16" max="16" width="10.00390625" style="65" customWidth="1"/>
    <col min="17" max="17" width="9.75390625" style="65" customWidth="1"/>
    <col min="18" max="18" width="9.00390625" style="65" customWidth="1"/>
    <col min="19" max="19" width="0" style="65" hidden="1" customWidth="1"/>
    <col min="20" max="20" width="7.875" style="65" hidden="1" customWidth="1"/>
    <col min="21" max="21" width="7.125" style="65" hidden="1" customWidth="1"/>
    <col min="22" max="22" width="16.125" style="65" customWidth="1"/>
    <col min="23" max="23" width="10.125" style="65" customWidth="1"/>
    <col min="24" max="24" width="10.25390625" style="65" customWidth="1"/>
    <col min="25" max="25" width="9.25390625" style="691" customWidth="1"/>
    <col min="26" max="26" width="4.125" style="65" customWidth="1"/>
    <col min="27" max="27" width="7.00390625" style="65" bestFit="1" customWidth="1"/>
    <col min="28" max="28" width="6.875" style="65" customWidth="1"/>
    <col min="29" max="29" width="7.875" style="65" customWidth="1"/>
    <col min="30" max="33" width="9.125" style="65" customWidth="1"/>
    <col min="34" max="34" width="4.75390625" style="65" customWidth="1"/>
    <col min="35" max="35" width="11.75390625" style="65" customWidth="1"/>
    <col min="36" max="36" width="35.375" style="65" customWidth="1"/>
    <col min="37" max="37" width="14.00390625" style="65" customWidth="1"/>
    <col min="38" max="38" width="11.375" style="65" customWidth="1"/>
    <col min="39" max="39" width="9.125" style="65" customWidth="1"/>
    <col min="40" max="40" width="8.375" style="65" customWidth="1"/>
    <col min="41" max="41" width="11.375" style="65" customWidth="1"/>
    <col min="42" max="42" width="10.25390625" style="65" customWidth="1"/>
    <col min="43" max="43" width="8.75390625" style="65" customWidth="1"/>
    <col min="44" max="16384" width="9.125" style="65" customWidth="1"/>
  </cols>
  <sheetData>
    <row r="1" spans="2:25" ht="8.25" customHeight="1"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2"/>
      <c r="P1" s="96"/>
      <c r="Q1" s="691"/>
      <c r="R1" s="691"/>
      <c r="S1" s="691"/>
      <c r="T1" s="691"/>
      <c r="U1" s="691"/>
      <c r="V1" s="691"/>
      <c r="W1" s="691"/>
      <c r="X1" s="691"/>
      <c r="Y1" s="65"/>
    </row>
    <row r="2" spans="1:16" s="694" customFormat="1" ht="16.5" customHeight="1">
      <c r="A2" s="96"/>
      <c r="B2" s="693" t="s">
        <v>1393</v>
      </c>
      <c r="C2" s="693"/>
      <c r="D2" s="693"/>
      <c r="E2" s="693"/>
      <c r="F2" s="693"/>
      <c r="G2" s="693"/>
      <c r="H2" s="693"/>
      <c r="I2" s="693"/>
      <c r="M2" s="695"/>
      <c r="N2" s="696"/>
      <c r="O2" s="696"/>
      <c r="P2" s="697"/>
    </row>
    <row r="3" spans="1:16" s="694" customFormat="1" ht="20.25" customHeight="1">
      <c r="A3" s="96"/>
      <c r="B3" s="698" t="s">
        <v>1394</v>
      </c>
      <c r="C3" s="698"/>
      <c r="D3" s="698"/>
      <c r="E3" s="698"/>
      <c r="F3" s="698"/>
      <c r="G3" s="698"/>
      <c r="H3" s="698"/>
      <c r="I3" s="698"/>
      <c r="M3" s="909"/>
      <c r="N3" s="909"/>
      <c r="O3" s="909"/>
      <c r="P3" s="697"/>
    </row>
    <row r="4" spans="1:16" s="694" customFormat="1" ht="6" customHeight="1">
      <c r="A4" s="96"/>
      <c r="C4" s="699"/>
      <c r="D4" s="699"/>
      <c r="M4" s="697"/>
      <c r="N4" s="700"/>
      <c r="O4" s="701"/>
      <c r="P4" s="701"/>
    </row>
    <row r="5" spans="1:16" s="694" customFormat="1" ht="6.75" customHeight="1">
      <c r="A5" s="96"/>
      <c r="C5" s="699"/>
      <c r="D5" s="699"/>
      <c r="M5" s="697"/>
      <c r="N5" s="700"/>
      <c r="O5" s="701"/>
      <c r="P5" s="701"/>
    </row>
    <row r="6" spans="1:16" s="694" customFormat="1" ht="17.25" customHeight="1">
      <c r="A6" s="910" t="s">
        <v>1395</v>
      </c>
      <c r="B6" s="910"/>
      <c r="C6" s="910"/>
      <c r="D6" s="910"/>
      <c r="E6" s="910"/>
      <c r="F6" s="910"/>
      <c r="G6" s="911"/>
      <c r="H6" s="916" t="s">
        <v>883</v>
      </c>
      <c r="I6" s="917"/>
      <c r="J6" s="916" t="s">
        <v>884</v>
      </c>
      <c r="K6" s="917"/>
      <c r="L6" s="697"/>
      <c r="M6" s="697"/>
      <c r="N6" s="700"/>
      <c r="O6" s="701"/>
      <c r="P6" s="701"/>
    </row>
    <row r="7" spans="1:16" s="691" customFormat="1" ht="12">
      <c r="A7" s="912"/>
      <c r="B7" s="912"/>
      <c r="C7" s="912"/>
      <c r="D7" s="912"/>
      <c r="E7" s="912"/>
      <c r="F7" s="912"/>
      <c r="G7" s="913"/>
      <c r="H7" s="207" t="s">
        <v>1396</v>
      </c>
      <c r="I7" s="199" t="s">
        <v>1397</v>
      </c>
      <c r="J7" s="207" t="s">
        <v>1396</v>
      </c>
      <c r="K7" s="199" t="s">
        <v>1397</v>
      </c>
      <c r="M7" s="96"/>
      <c r="N7" s="96"/>
      <c r="O7" s="96"/>
      <c r="P7" s="308"/>
    </row>
    <row r="8" spans="1:16" s="691" customFormat="1" ht="10.5" customHeight="1">
      <c r="A8" s="912"/>
      <c r="B8" s="912"/>
      <c r="C8" s="912"/>
      <c r="D8" s="912"/>
      <c r="E8" s="912"/>
      <c r="F8" s="912"/>
      <c r="G8" s="913"/>
      <c r="H8" s="284" t="s">
        <v>1398</v>
      </c>
      <c r="I8" s="198" t="s">
        <v>1399</v>
      </c>
      <c r="J8" s="284" t="s">
        <v>1398</v>
      </c>
      <c r="K8" s="198" t="s">
        <v>1399</v>
      </c>
      <c r="M8" s="96"/>
      <c r="N8" s="96"/>
      <c r="O8" s="306"/>
      <c r="P8" s="692"/>
    </row>
    <row r="9" spans="1:16" s="691" customFormat="1" ht="11.25" customHeight="1">
      <c r="A9" s="912"/>
      <c r="B9" s="912"/>
      <c r="C9" s="912"/>
      <c r="D9" s="912"/>
      <c r="E9" s="912"/>
      <c r="F9" s="912"/>
      <c r="G9" s="913"/>
      <c r="H9" s="703" t="s">
        <v>1400</v>
      </c>
      <c r="I9" s="310" t="s">
        <v>307</v>
      </c>
      <c r="J9" s="703" t="s">
        <v>1400</v>
      </c>
      <c r="K9" s="310" t="s">
        <v>307</v>
      </c>
      <c r="M9" s="306"/>
      <c r="N9" s="96"/>
      <c r="O9" s="306"/>
      <c r="P9" s="96"/>
    </row>
    <row r="10" spans="1:16" s="691" customFormat="1" ht="11.25" customHeight="1">
      <c r="A10" s="914"/>
      <c r="B10" s="914"/>
      <c r="C10" s="914"/>
      <c r="D10" s="914"/>
      <c r="E10" s="914"/>
      <c r="F10" s="914"/>
      <c r="G10" s="915"/>
      <c r="H10" s="213" t="s">
        <v>1401</v>
      </c>
      <c r="I10" s="213" t="s">
        <v>1402</v>
      </c>
      <c r="J10" s="213" t="s">
        <v>1401</v>
      </c>
      <c r="K10" s="385" t="s">
        <v>1402</v>
      </c>
      <c r="M10" s="704"/>
      <c r="N10" s="383"/>
      <c r="O10" s="705"/>
      <c r="P10" s="692"/>
    </row>
    <row r="11" spans="1:16" s="691" customFormat="1" ht="11.25" customHeight="1">
      <c r="A11" s="706" t="s">
        <v>1403</v>
      </c>
      <c r="B11" s="702"/>
      <c r="C11" s="702"/>
      <c r="D11" s="702"/>
      <c r="E11" s="702"/>
      <c r="F11" s="702"/>
      <c r="G11" s="702"/>
      <c r="H11" s="707">
        <f>H12+H13+H31+H32</f>
        <v>2718784.2</v>
      </c>
      <c r="I11" s="708">
        <f>I12+I13+I31+I32</f>
        <v>18988</v>
      </c>
      <c r="J11" s="707">
        <f>J12+J13+J31+J32</f>
        <v>2795504.2</v>
      </c>
      <c r="K11" s="708">
        <f>K12+K13+K31+K32</f>
        <v>18946</v>
      </c>
      <c r="L11" s="709"/>
      <c r="M11" s="704"/>
      <c r="N11" s="383"/>
      <c r="O11" s="705"/>
      <c r="P11" s="692"/>
    </row>
    <row r="12" spans="1:25" s="691" customFormat="1" ht="17.25" customHeight="1">
      <c r="A12" s="705" t="s">
        <v>1404</v>
      </c>
      <c r="B12" s="178"/>
      <c r="C12" s="211"/>
      <c r="D12" s="710"/>
      <c r="E12" s="711"/>
      <c r="F12" s="711"/>
      <c r="G12" s="711"/>
      <c r="H12" s="712"/>
      <c r="I12" s="713"/>
      <c r="J12" s="712"/>
      <c r="K12" s="713"/>
      <c r="L12" s="306"/>
      <c r="M12" s="709"/>
      <c r="N12" s="709"/>
      <c r="O12" s="709"/>
      <c r="P12" s="709"/>
      <c r="Y12" s="709"/>
    </row>
    <row r="13" spans="1:25" s="691" customFormat="1" ht="17.25" customHeight="1">
      <c r="A13" s="705" t="s">
        <v>1405</v>
      </c>
      <c r="B13" s="92"/>
      <c r="C13" s="125"/>
      <c r="D13" s="710"/>
      <c r="E13" s="711"/>
      <c r="F13" s="711"/>
      <c r="G13" s="711"/>
      <c r="H13" s="712">
        <f>H14+H15+H24+H25+H30</f>
        <v>1348670.9</v>
      </c>
      <c r="I13" s="713">
        <f>I14+I15+I24+I25+I30</f>
        <v>7815</v>
      </c>
      <c r="J13" s="712">
        <f>J14+J15+J24+J25+J30</f>
        <v>1426650.5</v>
      </c>
      <c r="K13" s="713">
        <f>K14+K15+K24+K25+K30</f>
        <v>8721</v>
      </c>
      <c r="L13" s="709"/>
      <c r="M13" s="96"/>
      <c r="N13" s="96"/>
      <c r="O13" s="306"/>
      <c r="P13" s="692"/>
      <c r="Y13" s="709"/>
    </row>
    <row r="14" spans="1:25" s="691" customFormat="1" ht="17.25" customHeight="1">
      <c r="A14" s="705" t="s">
        <v>1406</v>
      </c>
      <c r="B14" s="92"/>
      <c r="C14" s="125" t="s">
        <v>1407</v>
      </c>
      <c r="D14" s="710"/>
      <c r="E14" s="711"/>
      <c r="F14" s="711"/>
      <c r="G14" s="711"/>
      <c r="H14" s="712">
        <v>829823.1</v>
      </c>
      <c r="I14" s="714">
        <v>2641</v>
      </c>
      <c r="J14" s="712">
        <v>788895.4</v>
      </c>
      <c r="K14" s="714">
        <v>2261</v>
      </c>
      <c r="L14" s="709"/>
      <c r="M14" s="96"/>
      <c r="N14" s="96"/>
      <c r="O14" s="306"/>
      <c r="P14" s="692"/>
      <c r="Y14" s="709"/>
    </row>
    <row r="15" spans="1:25" s="691" customFormat="1" ht="17.25" customHeight="1">
      <c r="A15" s="705" t="s">
        <v>1408</v>
      </c>
      <c r="B15" s="178"/>
      <c r="C15" s="715" t="s">
        <v>1409</v>
      </c>
      <c r="D15" s="710"/>
      <c r="E15" s="711"/>
      <c r="F15" s="711"/>
      <c r="G15" s="711"/>
      <c r="H15" s="712">
        <f>+H17+H18+H19+H20+H21+H22</f>
        <v>267122.4</v>
      </c>
      <c r="I15" s="713">
        <f>+I17+I18+I19+I20+I21+I22</f>
        <v>2098</v>
      </c>
      <c r="J15" s="712">
        <f>+J17+J18+J19+J20+J21+J22</f>
        <v>369091.19999999995</v>
      </c>
      <c r="K15" s="713">
        <f>+K17+K18+K19+K20+K21+K22</f>
        <v>2223</v>
      </c>
      <c r="L15" s="709"/>
      <c r="M15" s="96"/>
      <c r="N15" s="96"/>
      <c r="O15" s="96"/>
      <c r="P15" s="692"/>
      <c r="Y15" s="709"/>
    </row>
    <row r="16" spans="1:25" s="691" customFormat="1" ht="17.25" customHeight="1">
      <c r="A16" s="96" t="s">
        <v>1410</v>
      </c>
      <c r="B16" s="52"/>
      <c r="C16" s="189" t="s">
        <v>1411</v>
      </c>
      <c r="D16" s="57"/>
      <c r="H16" s="716"/>
      <c r="I16" s="307"/>
      <c r="J16" s="716"/>
      <c r="K16" s="307"/>
      <c r="L16" s="709"/>
      <c r="M16" s="96"/>
      <c r="N16" s="306"/>
      <c r="O16" s="96"/>
      <c r="P16" s="692"/>
      <c r="Y16" s="709"/>
    </row>
    <row r="17" spans="1:25" s="691" customFormat="1" ht="14.25" customHeight="1">
      <c r="A17" s="96" t="s">
        <v>1412</v>
      </c>
      <c r="B17" s="52"/>
      <c r="C17" s="51"/>
      <c r="D17" s="57"/>
      <c r="H17" s="716">
        <v>118208.8</v>
      </c>
      <c r="I17" s="717">
        <v>959</v>
      </c>
      <c r="J17" s="716">
        <v>158941.8</v>
      </c>
      <c r="K17" s="717">
        <v>1092</v>
      </c>
      <c r="L17" s="709"/>
      <c r="M17" s="386" t="s">
        <v>1413</v>
      </c>
      <c r="N17" s="96"/>
      <c r="O17" s="306"/>
      <c r="P17" s="96"/>
      <c r="Y17" s="709"/>
    </row>
    <row r="18" spans="1:25" s="691" customFormat="1" ht="14.25" customHeight="1">
      <c r="A18" s="96" t="s">
        <v>1414</v>
      </c>
      <c r="B18" s="52"/>
      <c r="C18" s="51"/>
      <c r="D18" s="57"/>
      <c r="H18" s="716">
        <v>65319.1</v>
      </c>
      <c r="I18" s="718">
        <v>526</v>
      </c>
      <c r="J18" s="716">
        <v>77490.9</v>
      </c>
      <c r="K18" s="718">
        <v>559</v>
      </c>
      <c r="L18" s="709"/>
      <c r="M18" s="386" t="s">
        <v>1415</v>
      </c>
      <c r="N18" s="96"/>
      <c r="O18" s="306"/>
      <c r="P18" s="96"/>
      <c r="Y18" s="709"/>
    </row>
    <row r="19" spans="1:25" s="691" customFormat="1" ht="14.25" customHeight="1">
      <c r="A19" s="96" t="s">
        <v>1416</v>
      </c>
      <c r="B19" s="52"/>
      <c r="C19" s="51"/>
      <c r="D19" s="57"/>
      <c r="H19" s="716">
        <v>17248.7</v>
      </c>
      <c r="I19" s="719">
        <v>113</v>
      </c>
      <c r="J19" s="716">
        <v>17628.8</v>
      </c>
      <c r="K19" s="719">
        <v>107</v>
      </c>
      <c r="L19" s="709"/>
      <c r="M19" s="386" t="s">
        <v>1417</v>
      </c>
      <c r="N19" s="96"/>
      <c r="O19" s="306"/>
      <c r="P19" s="96"/>
      <c r="Y19" s="709"/>
    </row>
    <row r="20" spans="1:25" s="691" customFormat="1" ht="17.25" customHeight="1">
      <c r="A20" s="96" t="s">
        <v>1418</v>
      </c>
      <c r="B20" s="52"/>
      <c r="C20" s="51" t="s">
        <v>1419</v>
      </c>
      <c r="D20" s="57"/>
      <c r="H20" s="716">
        <v>34609.1</v>
      </c>
      <c r="I20" s="719">
        <v>250</v>
      </c>
      <c r="J20" s="716">
        <v>78283.4</v>
      </c>
      <c r="K20" s="719">
        <v>225</v>
      </c>
      <c r="L20" s="306"/>
      <c r="M20" s="709"/>
      <c r="N20" s="709"/>
      <c r="O20" s="709"/>
      <c r="P20" s="709"/>
      <c r="Y20" s="709"/>
    </row>
    <row r="21" spans="1:25" s="691" customFormat="1" ht="13.5" customHeight="1">
      <c r="A21" s="96" t="s">
        <v>1420</v>
      </c>
      <c r="B21" s="52"/>
      <c r="C21" s="51"/>
      <c r="D21" s="57"/>
      <c r="H21" s="716">
        <v>31736.7</v>
      </c>
      <c r="I21" s="719">
        <v>250</v>
      </c>
      <c r="J21" s="716">
        <v>36746.3</v>
      </c>
      <c r="K21" s="719">
        <v>240</v>
      </c>
      <c r="L21" s="306"/>
      <c r="M21" s="709"/>
      <c r="N21" s="709"/>
      <c r="O21" s="709"/>
      <c r="P21" s="709"/>
      <c r="Y21" s="709"/>
    </row>
    <row r="22" spans="1:25" s="691" customFormat="1" ht="14.25" customHeight="1" hidden="1">
      <c r="A22" s="96" t="s">
        <v>650</v>
      </c>
      <c r="B22" s="52"/>
      <c r="C22" s="51"/>
      <c r="D22" s="57"/>
      <c r="H22" s="716"/>
      <c r="I22" s="719"/>
      <c r="J22" s="716"/>
      <c r="K22" s="719"/>
      <c r="L22" s="306"/>
      <c r="M22" s="709"/>
      <c r="N22" s="709"/>
      <c r="O22" s="709"/>
      <c r="P22" s="709"/>
      <c r="Y22" s="709"/>
    </row>
    <row r="23" spans="1:25" s="691" customFormat="1" ht="14.25" customHeight="1" hidden="1">
      <c r="A23" s="918" t="s">
        <v>1421</v>
      </c>
      <c r="B23" s="918"/>
      <c r="C23" s="919" t="s">
        <v>1422</v>
      </c>
      <c r="D23" s="919"/>
      <c r="H23" s="716"/>
      <c r="I23" s="97"/>
      <c r="J23" s="716"/>
      <c r="K23" s="97"/>
      <c r="L23" s="306"/>
      <c r="M23" s="306"/>
      <c r="N23" s="709"/>
      <c r="O23" s="709"/>
      <c r="Y23" s="709"/>
    </row>
    <row r="24" spans="1:25" s="691" customFormat="1" ht="17.25" customHeight="1">
      <c r="A24" s="705" t="s">
        <v>1423</v>
      </c>
      <c r="B24" s="178"/>
      <c r="C24" s="211"/>
      <c r="D24" s="710"/>
      <c r="E24" s="711"/>
      <c r="F24" s="711"/>
      <c r="G24" s="711"/>
      <c r="H24" s="712">
        <v>106400</v>
      </c>
      <c r="I24" s="720">
        <v>1196</v>
      </c>
      <c r="J24" s="712">
        <v>67263.8</v>
      </c>
      <c r="K24" s="720">
        <v>1601</v>
      </c>
      <c r="L24" s="306"/>
      <c r="M24" s="306"/>
      <c r="N24" s="709"/>
      <c r="O24" s="709"/>
      <c r="Y24" s="709"/>
    </row>
    <row r="25" spans="1:25" s="691" customFormat="1" ht="17.25" customHeight="1">
      <c r="A25" s="705" t="s">
        <v>1424</v>
      </c>
      <c r="B25" s="178"/>
      <c r="C25" s="211" t="s">
        <v>1425</v>
      </c>
      <c r="D25" s="710"/>
      <c r="E25" s="711"/>
      <c r="F25" s="711"/>
      <c r="G25" s="711"/>
      <c r="H25" s="712">
        <f>H27+H28+H29</f>
        <v>145325.4</v>
      </c>
      <c r="I25" s="713">
        <f>I27+I28</f>
        <v>1880</v>
      </c>
      <c r="J25" s="712">
        <f>J27+J28+J29</f>
        <v>201400.09999999998</v>
      </c>
      <c r="K25" s="713">
        <f>K27+K28</f>
        <v>2636</v>
      </c>
      <c r="L25" s="306"/>
      <c r="M25" s="306"/>
      <c r="N25" s="709"/>
      <c r="O25" s="709"/>
      <c r="Y25" s="709"/>
    </row>
    <row r="26" spans="1:25" s="691" customFormat="1" ht="15" customHeight="1">
      <c r="A26" s="96" t="s">
        <v>254</v>
      </c>
      <c r="B26" s="52"/>
      <c r="C26" s="189" t="s">
        <v>1411</v>
      </c>
      <c r="D26" s="710"/>
      <c r="E26" s="711"/>
      <c r="F26" s="711"/>
      <c r="G26" s="711"/>
      <c r="H26" s="712"/>
      <c r="I26" s="705"/>
      <c r="J26" s="712"/>
      <c r="K26" s="705"/>
      <c r="L26" s="306"/>
      <c r="M26" s="306"/>
      <c r="N26" s="709"/>
      <c r="O26" s="709"/>
      <c r="Y26" s="709"/>
    </row>
    <row r="27" spans="1:25" s="691" customFormat="1" ht="15" customHeight="1">
      <c r="A27" s="97" t="s">
        <v>1426</v>
      </c>
      <c r="B27" s="49"/>
      <c r="C27" s="52" t="s">
        <v>1427</v>
      </c>
      <c r="D27" s="57"/>
      <c r="H27" s="716">
        <v>119217.7</v>
      </c>
      <c r="I27" s="96">
        <v>1713</v>
      </c>
      <c r="J27" s="716">
        <v>119550.3</v>
      </c>
      <c r="K27" s="96">
        <v>2262</v>
      </c>
      <c r="L27" s="306"/>
      <c r="M27" s="306"/>
      <c r="N27" s="709"/>
      <c r="O27" s="709"/>
      <c r="Y27" s="709"/>
    </row>
    <row r="28" spans="1:25" s="691" customFormat="1" ht="15" customHeight="1">
      <c r="A28" s="96" t="s">
        <v>1428</v>
      </c>
      <c r="B28" s="52"/>
      <c r="C28" s="52" t="s">
        <v>1429</v>
      </c>
      <c r="D28" s="57"/>
      <c r="H28" s="716">
        <v>26107.7</v>
      </c>
      <c r="I28" s="96">
        <v>167</v>
      </c>
      <c r="J28" s="716">
        <v>77379</v>
      </c>
      <c r="K28" s="96">
        <v>374</v>
      </c>
      <c r="L28" s="306"/>
      <c r="M28" s="306"/>
      <c r="N28" s="709"/>
      <c r="O28" s="709"/>
      <c r="Y28" s="709"/>
    </row>
    <row r="29" spans="1:25" s="691" customFormat="1" ht="15" customHeight="1">
      <c r="A29" s="96" t="s">
        <v>1430</v>
      </c>
      <c r="B29" s="52"/>
      <c r="C29" s="52"/>
      <c r="D29" s="61"/>
      <c r="E29" s="709"/>
      <c r="F29" s="709"/>
      <c r="G29" s="709"/>
      <c r="H29" s="716"/>
      <c r="I29" s="96"/>
      <c r="J29" s="716">
        <v>4470.8</v>
      </c>
      <c r="K29" s="96"/>
      <c r="L29" s="306"/>
      <c r="M29" s="306"/>
      <c r="N29" s="709"/>
      <c r="O29" s="709"/>
      <c r="Y29" s="709"/>
    </row>
    <row r="30" spans="1:25" s="691" customFormat="1" ht="14.25" customHeight="1">
      <c r="A30" s="705" t="s">
        <v>1431</v>
      </c>
      <c r="B30" s="52"/>
      <c r="C30" s="211" t="s">
        <v>1432</v>
      </c>
      <c r="D30" s="52"/>
      <c r="E30" s="96"/>
      <c r="F30" s="96"/>
      <c r="G30" s="96"/>
      <c r="H30" s="712"/>
      <c r="I30" s="96"/>
      <c r="J30" s="712"/>
      <c r="K30" s="96"/>
      <c r="L30" s="306"/>
      <c r="M30" s="306" t="s">
        <v>1433</v>
      </c>
      <c r="N30" s="709"/>
      <c r="O30" s="709"/>
      <c r="P30" s="97"/>
      <c r="Y30" s="709"/>
    </row>
    <row r="31" spans="1:25" s="691" customFormat="1" ht="18" customHeight="1">
      <c r="A31" s="705" t="s">
        <v>1434</v>
      </c>
      <c r="B31" s="178"/>
      <c r="C31" s="211"/>
      <c r="D31" s="710"/>
      <c r="E31" s="711"/>
      <c r="F31" s="711"/>
      <c r="G31" s="711"/>
      <c r="H31" s="712"/>
      <c r="I31" s="720"/>
      <c r="J31" s="712"/>
      <c r="K31" s="720"/>
      <c r="L31" s="306"/>
      <c r="M31" s="306"/>
      <c r="N31" s="709"/>
      <c r="O31" s="709"/>
      <c r="Y31" s="709"/>
    </row>
    <row r="32" spans="1:25" s="691" customFormat="1" ht="17.25" customHeight="1">
      <c r="A32" s="705" t="s">
        <v>1435</v>
      </c>
      <c r="B32" s="92"/>
      <c r="C32" s="125"/>
      <c r="D32" s="710"/>
      <c r="E32" s="711"/>
      <c r="F32" s="711"/>
      <c r="G32" s="711"/>
      <c r="H32" s="712">
        <f>H37+H38+H39+H36</f>
        <v>1370113.3</v>
      </c>
      <c r="I32" s="713">
        <f>I37+I38+I39+I36</f>
        <v>11173</v>
      </c>
      <c r="J32" s="712">
        <f>J37+J38+J39+J36</f>
        <v>1368853.7</v>
      </c>
      <c r="K32" s="713">
        <f>K37+K38+K39+K36</f>
        <v>10225</v>
      </c>
      <c r="L32" s="306"/>
      <c r="M32" s="306"/>
      <c r="N32" s="709"/>
      <c r="O32" s="709"/>
      <c r="P32" s="709"/>
      <c r="Y32" s="709"/>
    </row>
    <row r="33" spans="1:25" s="691" customFormat="1" ht="15" customHeight="1">
      <c r="A33" s="96" t="s">
        <v>254</v>
      </c>
      <c r="B33" s="52"/>
      <c r="C33" s="189" t="s">
        <v>1411</v>
      </c>
      <c r="D33" s="57"/>
      <c r="H33" s="712"/>
      <c r="I33" s="713"/>
      <c r="J33" s="712"/>
      <c r="K33" s="713"/>
      <c r="L33" s="306"/>
      <c r="M33" s="306"/>
      <c r="N33" s="709"/>
      <c r="O33" s="709"/>
      <c r="Y33" s="709"/>
    </row>
    <row r="34" spans="1:25" s="691" customFormat="1" ht="15" customHeight="1" hidden="1">
      <c r="A34" s="96" t="s">
        <v>1436</v>
      </c>
      <c r="B34" s="52"/>
      <c r="C34" s="177" t="s">
        <v>1437</v>
      </c>
      <c r="D34" s="57"/>
      <c r="H34" s="716"/>
      <c r="I34" s="307"/>
      <c r="J34" s="716"/>
      <c r="K34" s="307"/>
      <c r="L34" s="306"/>
      <c r="M34" s="306"/>
      <c r="N34" s="709"/>
      <c r="O34" s="709"/>
      <c r="Y34" s="709"/>
    </row>
    <row r="35" spans="1:25" s="691" customFormat="1" ht="15" customHeight="1" hidden="1">
      <c r="A35" s="96" t="s">
        <v>1438</v>
      </c>
      <c r="B35" s="52"/>
      <c r="C35" s="177" t="s">
        <v>1439</v>
      </c>
      <c r="D35" s="57"/>
      <c r="H35" s="716"/>
      <c r="I35" s="719"/>
      <c r="J35" s="716"/>
      <c r="K35" s="719"/>
      <c r="L35" s="306"/>
      <c r="M35" s="306"/>
      <c r="N35" s="709"/>
      <c r="O35" s="709"/>
      <c r="Y35" s="709"/>
    </row>
    <row r="36" spans="1:25" s="691" customFormat="1" ht="14.25" customHeight="1">
      <c r="A36" s="96" t="s">
        <v>1440</v>
      </c>
      <c r="B36" s="49"/>
      <c r="C36" s="51"/>
      <c r="D36" s="57"/>
      <c r="H36" s="716">
        <v>1480</v>
      </c>
      <c r="I36" s="307"/>
      <c r="J36" s="716">
        <v>68347.5</v>
      </c>
      <c r="K36" s="307"/>
      <c r="L36" s="306"/>
      <c r="M36" s="306"/>
      <c r="N36" s="709"/>
      <c r="O36" s="709"/>
      <c r="Y36" s="709"/>
    </row>
    <row r="37" spans="1:25" s="691" customFormat="1" ht="15" customHeight="1">
      <c r="A37" s="96" t="s">
        <v>1441</v>
      </c>
      <c r="B37" s="52"/>
      <c r="C37" s="189"/>
      <c r="D37" s="57"/>
      <c r="H37" s="716">
        <v>16746</v>
      </c>
      <c r="I37" s="96">
        <v>44</v>
      </c>
      <c r="J37" s="716">
        <v>17290</v>
      </c>
      <c r="K37" s="96">
        <v>42</v>
      </c>
      <c r="L37" s="306"/>
      <c r="M37" s="306"/>
      <c r="N37" s="709"/>
      <c r="O37" s="709"/>
      <c r="Y37" s="709"/>
    </row>
    <row r="38" spans="1:25" s="691" customFormat="1" ht="17.25" customHeight="1">
      <c r="A38" s="96" t="s">
        <v>1442</v>
      </c>
      <c r="B38" s="49"/>
      <c r="C38" s="51" t="s">
        <v>1443</v>
      </c>
      <c r="D38" s="57"/>
      <c r="H38" s="716">
        <v>1079420</v>
      </c>
      <c r="I38" s="96">
        <v>7679</v>
      </c>
      <c r="J38" s="716">
        <v>1036220</v>
      </c>
      <c r="K38" s="96">
        <v>7397</v>
      </c>
      <c r="L38" s="306"/>
      <c r="M38" s="306"/>
      <c r="N38" s="709"/>
      <c r="O38" s="709"/>
      <c r="Y38" s="709"/>
    </row>
    <row r="39" spans="1:25" s="691" customFormat="1" ht="14.25" customHeight="1">
      <c r="A39" s="305" t="s">
        <v>1444</v>
      </c>
      <c r="B39" s="50"/>
      <c r="C39" s="188" t="s">
        <v>1445</v>
      </c>
      <c r="D39" s="721"/>
      <c r="E39" s="722"/>
      <c r="F39" s="722"/>
      <c r="G39" s="722"/>
      <c r="H39" s="723">
        <v>272467.3</v>
      </c>
      <c r="I39" s="309">
        <v>3450</v>
      </c>
      <c r="J39" s="723">
        <v>246996.2</v>
      </c>
      <c r="K39" s="309">
        <v>2786</v>
      </c>
      <c r="L39" s="709"/>
      <c r="M39" s="386"/>
      <c r="N39" s="96"/>
      <c r="O39" s="306"/>
      <c r="P39" s="96"/>
      <c r="Y39" s="709"/>
    </row>
    <row r="40" spans="16:25" ht="12">
      <c r="P40" s="71"/>
      <c r="Y40" s="65"/>
    </row>
    <row r="41" spans="12:25" ht="12">
      <c r="L41" s="71"/>
      <c r="M41" s="71"/>
      <c r="N41" s="296"/>
      <c r="O41" s="71"/>
      <c r="P41" s="71"/>
      <c r="Y41" s="724"/>
    </row>
    <row r="42" spans="12:17" ht="12">
      <c r="L42" s="71"/>
      <c r="M42" s="71"/>
      <c r="N42" s="296"/>
      <c r="O42" s="71"/>
      <c r="P42" s="71"/>
      <c r="Q42" s="71"/>
    </row>
    <row r="43" spans="12:43" ht="12">
      <c r="L43" s="71"/>
      <c r="M43" s="71"/>
      <c r="N43" s="296"/>
      <c r="O43" s="71"/>
      <c r="P43" s="71"/>
      <c r="Q43" s="71"/>
      <c r="Y43" s="724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2:32" ht="12">
      <c r="L44" s="71"/>
      <c r="M44" s="71"/>
      <c r="N44" s="71"/>
      <c r="O44" s="71"/>
      <c r="P44" s="71"/>
      <c r="Q44" s="71"/>
      <c r="Y44" s="724"/>
      <c r="Z44" s="72"/>
      <c r="AA44" s="72"/>
      <c r="AB44" s="72"/>
      <c r="AC44" s="72"/>
      <c r="AD44" s="72"/>
      <c r="AE44" s="72"/>
      <c r="AF44" s="72"/>
    </row>
    <row r="45" spans="12:25" ht="12">
      <c r="L45" s="71"/>
      <c r="M45" s="71"/>
      <c r="N45" s="71"/>
      <c r="O45" s="71"/>
      <c r="P45" s="71"/>
      <c r="Q45" s="71"/>
      <c r="U45" s="72"/>
      <c r="V45" s="72"/>
      <c r="W45" s="72"/>
      <c r="X45" s="72"/>
      <c r="Y45" s="724"/>
    </row>
    <row r="46" spans="12:17" ht="12">
      <c r="L46" s="71"/>
      <c r="M46" s="71"/>
      <c r="N46" s="71"/>
      <c r="O46" s="71"/>
      <c r="P46" s="71"/>
      <c r="Q46" s="71"/>
    </row>
    <row r="47" spans="10:17" ht="12">
      <c r="J47" s="62">
        <f>J13+J31+J32</f>
        <v>2795504.2</v>
      </c>
      <c r="L47" s="71"/>
      <c r="M47" s="71"/>
      <c r="N47" s="71"/>
      <c r="O47" s="71"/>
      <c r="P47" s="71"/>
      <c r="Q47" s="71"/>
    </row>
    <row r="48" spans="12:17" ht="12">
      <c r="L48" s="71"/>
      <c r="M48" s="71"/>
      <c r="N48" s="71"/>
      <c r="O48" s="71"/>
      <c r="P48" s="71"/>
      <c r="Q48" s="71"/>
    </row>
    <row r="49" spans="12:17" ht="12">
      <c r="L49" s="71"/>
      <c r="M49" s="71"/>
      <c r="N49" s="71"/>
      <c r="O49" s="71"/>
      <c r="P49" s="71"/>
      <c r="Q49" s="71"/>
    </row>
    <row r="50" spans="12:17" ht="12">
      <c r="L50" s="71"/>
      <c r="M50" s="71"/>
      <c r="N50" s="71"/>
      <c r="O50" s="71"/>
      <c r="P50" s="71"/>
      <c r="Q50" s="71"/>
    </row>
    <row r="51" spans="12:17" ht="12">
      <c r="L51" s="71"/>
      <c r="M51" s="71"/>
      <c r="N51" s="71"/>
      <c r="O51" s="71"/>
      <c r="P51" s="71"/>
      <c r="Q51" s="71"/>
    </row>
    <row r="52" spans="12:17" ht="12">
      <c r="L52" s="71"/>
      <c r="M52" s="71"/>
      <c r="N52" s="71"/>
      <c r="O52" s="71"/>
      <c r="P52" s="71"/>
      <c r="Q52" s="71"/>
    </row>
    <row r="53" spans="12:17" ht="12">
      <c r="L53" s="71"/>
      <c r="M53" s="71"/>
      <c r="N53" s="71"/>
      <c r="O53" s="71"/>
      <c r="P53" s="71"/>
      <c r="Q53" s="71"/>
    </row>
    <row r="54" spans="12:17" ht="12">
      <c r="L54" s="71"/>
      <c r="M54" s="71"/>
      <c r="N54" s="71"/>
      <c r="O54" s="71"/>
      <c r="P54" s="71"/>
      <c r="Q54" s="71"/>
    </row>
    <row r="55" spans="16:17" ht="12">
      <c r="P55" s="71"/>
      <c r="Q55" s="71"/>
    </row>
  </sheetData>
  <sheetProtection/>
  <mergeCells count="6">
    <mergeCell ref="M3:O3"/>
    <mergeCell ref="A6:G10"/>
    <mergeCell ref="H6:I6"/>
    <mergeCell ref="J6:K6"/>
    <mergeCell ref="A23:B23"/>
    <mergeCell ref="C23:D2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K28" sqref="K28"/>
    </sheetView>
  </sheetViews>
  <sheetFormatPr defaultColWidth="9.00390625" defaultRowHeight="12.75"/>
  <cols>
    <col min="1" max="1" width="32.625" style="725" customWidth="1"/>
    <col min="2" max="2" width="24.75390625" style="725" customWidth="1"/>
    <col min="3" max="3" width="9.75390625" style="725" customWidth="1"/>
    <col min="4" max="9" width="9.125" style="725" customWidth="1"/>
    <col min="23" max="16384" width="9.125" style="725" customWidth="1"/>
  </cols>
  <sheetData>
    <row r="1" spans="1:9" ht="12.75">
      <c r="A1" s="930" t="s">
        <v>1446</v>
      </c>
      <c r="B1" s="930"/>
      <c r="C1" s="930"/>
      <c r="D1" s="930"/>
      <c r="E1" s="930"/>
      <c r="F1" s="930"/>
      <c r="G1" s="930"/>
      <c r="H1" s="930"/>
      <c r="I1" s="930"/>
    </row>
    <row r="2" spans="1:9" ht="12.75">
      <c r="A2" s="930" t="s">
        <v>1447</v>
      </c>
      <c r="B2" s="930"/>
      <c r="C2" s="930"/>
      <c r="D2" s="930"/>
      <c r="E2" s="930"/>
      <c r="F2" s="930"/>
      <c r="G2" s="930"/>
      <c r="H2" s="930"/>
      <c r="I2" s="930"/>
    </row>
    <row r="3" spans="1:9" ht="12.75">
      <c r="A3" s="726" t="s">
        <v>1448</v>
      </c>
      <c r="B3" s="727"/>
      <c r="C3" s="727"/>
      <c r="D3" s="727"/>
      <c r="E3" s="727"/>
      <c r="F3" s="727"/>
      <c r="G3" s="727"/>
      <c r="H3" s="727"/>
      <c r="I3" s="727"/>
    </row>
    <row r="4" spans="1:9" ht="12.75">
      <c r="A4" s="726" t="s">
        <v>1449</v>
      </c>
      <c r="B4" s="727"/>
      <c r="C4" s="727"/>
      <c r="D4" s="727"/>
      <c r="E4" s="727"/>
      <c r="F4" s="727"/>
      <c r="G4" s="727"/>
      <c r="H4" s="727"/>
      <c r="I4" s="727"/>
    </row>
    <row r="5" spans="1:10" ht="12.75">
      <c r="A5" s="931"/>
      <c r="B5" s="933"/>
      <c r="C5" s="927">
        <v>2014</v>
      </c>
      <c r="D5" s="928"/>
      <c r="E5" s="929"/>
      <c r="F5" s="927">
        <v>2015</v>
      </c>
      <c r="G5" s="928"/>
      <c r="H5" s="929"/>
      <c r="I5" s="934"/>
      <c r="J5" s="174"/>
    </row>
    <row r="6" spans="1:10" ht="12.75">
      <c r="A6" s="932"/>
      <c r="B6" s="933"/>
      <c r="C6" s="728" t="s">
        <v>1450</v>
      </c>
      <c r="D6" s="728" t="s">
        <v>897</v>
      </c>
      <c r="E6" s="728" t="s">
        <v>880</v>
      </c>
      <c r="F6" s="728" t="s">
        <v>1450</v>
      </c>
      <c r="G6" s="728" t="s">
        <v>897</v>
      </c>
      <c r="H6" s="728" t="s">
        <v>880</v>
      </c>
      <c r="I6" s="935"/>
      <c r="J6" s="174"/>
    </row>
    <row r="7" spans="1:9" ht="23.25" customHeight="1">
      <c r="A7" s="729" t="s">
        <v>1451</v>
      </c>
      <c r="B7" s="729" t="s">
        <v>1452</v>
      </c>
      <c r="C7" s="730">
        <f aca="true" t="shared" si="0" ref="C7:H7">C9+C10+C11+C12+C13</f>
        <v>2679.0999999999995</v>
      </c>
      <c r="D7" s="730">
        <f t="shared" si="0"/>
        <v>2749.1000000000004</v>
      </c>
      <c r="E7" s="730">
        <f t="shared" si="0"/>
        <v>7133.900000000001</v>
      </c>
      <c r="F7" s="730">
        <f t="shared" si="0"/>
        <v>3643.1999999999994</v>
      </c>
      <c r="G7" s="730">
        <f t="shared" si="0"/>
        <v>3413.0000000000005</v>
      </c>
      <c r="H7" s="730">
        <f t="shared" si="0"/>
        <v>9589.2</v>
      </c>
      <c r="I7" s="731">
        <f>H7/E7*100</f>
        <v>134.4173593686483</v>
      </c>
    </row>
    <row r="8" spans="1:9" ht="12.75">
      <c r="A8" s="732" t="s">
        <v>1453</v>
      </c>
      <c r="B8" s="732" t="s">
        <v>1454</v>
      </c>
      <c r="C8" s="733"/>
      <c r="D8" s="733"/>
      <c r="E8" s="733"/>
      <c r="F8" s="733"/>
      <c r="G8" s="733"/>
      <c r="H8" s="733"/>
      <c r="I8" s="730"/>
    </row>
    <row r="9" spans="1:9" ht="11.25" customHeight="1">
      <c r="A9" s="734" t="s">
        <v>1455</v>
      </c>
      <c r="B9" s="734" t="s">
        <v>1456</v>
      </c>
      <c r="C9" s="733">
        <v>2224.1</v>
      </c>
      <c r="D9" s="733">
        <v>2403.1000000000004</v>
      </c>
      <c r="E9" s="733">
        <v>6054.1</v>
      </c>
      <c r="F9" s="733">
        <v>3011.4999999999995</v>
      </c>
      <c r="G9" s="733">
        <v>2885.9000000000005</v>
      </c>
      <c r="H9" s="733">
        <v>8121.8</v>
      </c>
      <c r="I9" s="735">
        <f aca="true" t="shared" si="1" ref="I9:I20">H9/E9*100</f>
        <v>134.15371401199187</v>
      </c>
    </row>
    <row r="10" spans="1:9" ht="11.25" customHeight="1">
      <c r="A10" s="734" t="s">
        <v>1457</v>
      </c>
      <c r="B10" s="734" t="s">
        <v>1458</v>
      </c>
      <c r="C10" s="733">
        <v>67.10000000000001</v>
      </c>
      <c r="D10" s="733">
        <v>58.29999999999998</v>
      </c>
      <c r="E10" s="733">
        <v>178.7</v>
      </c>
      <c r="F10" s="733">
        <v>157.4</v>
      </c>
      <c r="G10" s="733">
        <v>134.89999999999998</v>
      </c>
      <c r="H10" s="733">
        <v>387.2</v>
      </c>
      <c r="I10" s="735">
        <f t="shared" si="1"/>
        <v>216.6759932848349</v>
      </c>
    </row>
    <row r="11" spans="1:9" ht="11.25" customHeight="1">
      <c r="A11" s="734" t="s">
        <v>1459</v>
      </c>
      <c r="B11" s="734" t="s">
        <v>1460</v>
      </c>
      <c r="C11" s="733">
        <v>272.2</v>
      </c>
      <c r="D11" s="733">
        <v>216.70000000000005</v>
      </c>
      <c r="E11" s="733">
        <v>665.6</v>
      </c>
      <c r="F11" s="733">
        <v>394.20000000000005</v>
      </c>
      <c r="G11" s="733">
        <v>318.1</v>
      </c>
      <c r="H11" s="733">
        <v>886.2</v>
      </c>
      <c r="I11" s="735">
        <f t="shared" si="1"/>
        <v>133.14302884615387</v>
      </c>
    </row>
    <row r="12" spans="1:9" ht="11.25" customHeight="1">
      <c r="A12" s="734" t="s">
        <v>1461</v>
      </c>
      <c r="B12" s="734" t="s">
        <v>1462</v>
      </c>
      <c r="C12" s="733">
        <v>91.5</v>
      </c>
      <c r="D12" s="733">
        <v>45.500000000000014</v>
      </c>
      <c r="E12" s="733">
        <v>173.3</v>
      </c>
      <c r="F12" s="733">
        <v>53.400000000000006</v>
      </c>
      <c r="G12" s="733">
        <v>47.5</v>
      </c>
      <c r="H12" s="733">
        <v>124.4</v>
      </c>
      <c r="I12" s="735">
        <f t="shared" si="1"/>
        <v>71.78303519907674</v>
      </c>
    </row>
    <row r="13" spans="1:9" ht="11.25" customHeight="1">
      <c r="A13" s="734" t="s">
        <v>1463</v>
      </c>
      <c r="B13" s="734" t="s">
        <v>1464</v>
      </c>
      <c r="C13" s="733">
        <v>24.200000000000003</v>
      </c>
      <c r="D13" s="733">
        <v>25.5</v>
      </c>
      <c r="E13" s="733">
        <v>62.2</v>
      </c>
      <c r="F13" s="733">
        <v>26.7</v>
      </c>
      <c r="G13" s="733">
        <v>26.599999999999994</v>
      </c>
      <c r="H13" s="733">
        <v>69.6</v>
      </c>
      <c r="I13" s="735">
        <f t="shared" si="1"/>
        <v>111.89710610932475</v>
      </c>
    </row>
    <row r="14" spans="1:9" ht="25.5" customHeight="1">
      <c r="A14" s="736" t="s">
        <v>1465</v>
      </c>
      <c r="B14" s="736" t="s">
        <v>1466</v>
      </c>
      <c r="C14" s="737">
        <f aca="true" t="shared" si="2" ref="C14:H14">C16+C17+C18+C19+C20</f>
        <v>2790.9</v>
      </c>
      <c r="D14" s="737">
        <f t="shared" si="2"/>
        <v>2904.7000000000003</v>
      </c>
      <c r="E14" s="737">
        <f t="shared" si="2"/>
        <v>8050.099999999999</v>
      </c>
      <c r="F14" s="737">
        <f t="shared" si="2"/>
        <v>3033.8299999999995</v>
      </c>
      <c r="G14" s="737">
        <f t="shared" si="2"/>
        <v>3680.87</v>
      </c>
      <c r="H14" s="737">
        <f t="shared" si="2"/>
        <v>9485.5</v>
      </c>
      <c r="I14" s="730">
        <f t="shared" si="1"/>
        <v>117.8308343995727</v>
      </c>
    </row>
    <row r="15" spans="1:9" ht="12.75">
      <c r="A15" s="732" t="s">
        <v>1453</v>
      </c>
      <c r="B15" s="732" t="s">
        <v>1454</v>
      </c>
      <c r="C15" s="733"/>
      <c r="D15" s="733"/>
      <c r="E15" s="733"/>
      <c r="F15" s="733"/>
      <c r="G15" s="733"/>
      <c r="H15" s="733"/>
      <c r="I15" s="730"/>
    </row>
    <row r="16" spans="1:9" ht="12.75">
      <c r="A16" s="734" t="s">
        <v>1455</v>
      </c>
      <c r="B16" s="734" t="s">
        <v>1456</v>
      </c>
      <c r="C16" s="733">
        <v>2272.6</v>
      </c>
      <c r="D16" s="733">
        <v>2417.7</v>
      </c>
      <c r="E16" s="733">
        <v>6714.9</v>
      </c>
      <c r="F16" s="733">
        <v>2584</v>
      </c>
      <c r="G16" s="733">
        <v>3094.7</v>
      </c>
      <c r="H16" s="733">
        <v>8151.2</v>
      </c>
      <c r="I16" s="735">
        <f t="shared" si="1"/>
        <v>121.38974519352486</v>
      </c>
    </row>
    <row r="17" spans="1:9" ht="12.75">
      <c r="A17" s="734" t="s">
        <v>1457</v>
      </c>
      <c r="B17" s="734" t="s">
        <v>1458</v>
      </c>
      <c r="C17" s="733">
        <v>105.9</v>
      </c>
      <c r="D17" s="733">
        <v>85.9</v>
      </c>
      <c r="E17" s="733">
        <v>250.4</v>
      </c>
      <c r="F17" s="733">
        <v>92.19999999999999</v>
      </c>
      <c r="G17" s="733">
        <v>158.00000000000003</v>
      </c>
      <c r="H17" s="733">
        <v>326.1</v>
      </c>
      <c r="I17" s="735">
        <f t="shared" si="1"/>
        <v>130.23162939297126</v>
      </c>
    </row>
    <row r="18" spans="1:9" ht="12.75">
      <c r="A18" s="734" t="s">
        <v>1459</v>
      </c>
      <c r="B18" s="734" t="s">
        <v>1460</v>
      </c>
      <c r="C18" s="733">
        <v>245.89999999999998</v>
      </c>
      <c r="D18" s="733">
        <v>360.4</v>
      </c>
      <c r="E18" s="733">
        <v>819.3</v>
      </c>
      <c r="F18" s="733">
        <v>318</v>
      </c>
      <c r="G18" s="733">
        <v>338</v>
      </c>
      <c r="H18" s="733">
        <v>843.1</v>
      </c>
      <c r="I18" s="735">
        <f t="shared" si="1"/>
        <v>102.90491883315025</v>
      </c>
    </row>
    <row r="19" spans="1:9" ht="12.75">
      <c r="A19" s="734" t="s">
        <v>1461</v>
      </c>
      <c r="B19" s="734" t="s">
        <v>1462</v>
      </c>
      <c r="C19" s="733">
        <v>158.5</v>
      </c>
      <c r="D19" s="733">
        <v>9.400000000000006</v>
      </c>
      <c r="E19" s="733">
        <v>218.8</v>
      </c>
      <c r="F19" s="733">
        <v>30.430000000000003</v>
      </c>
      <c r="G19" s="733">
        <v>46.87</v>
      </c>
      <c r="H19" s="733">
        <v>105.5</v>
      </c>
      <c r="I19" s="735">
        <f t="shared" si="1"/>
        <v>48.21755027422303</v>
      </c>
    </row>
    <row r="20" spans="1:9" ht="12.75">
      <c r="A20" s="738" t="s">
        <v>1463</v>
      </c>
      <c r="B20" s="738" t="s">
        <v>1464</v>
      </c>
      <c r="C20" s="739">
        <v>8</v>
      </c>
      <c r="D20" s="739">
        <v>31.300000000000004</v>
      </c>
      <c r="E20" s="739">
        <v>46.7</v>
      </c>
      <c r="F20" s="739">
        <v>9.200000000000001</v>
      </c>
      <c r="G20" s="739">
        <v>43.3</v>
      </c>
      <c r="H20" s="739">
        <v>59.6</v>
      </c>
      <c r="I20" s="740">
        <f t="shared" si="1"/>
        <v>127.62312633832975</v>
      </c>
    </row>
    <row r="21" spans="1:9" ht="12.75">
      <c r="A21" s="922" t="s">
        <v>1467</v>
      </c>
      <c r="B21" s="922"/>
      <c r="C21" s="741"/>
      <c r="D21" s="741"/>
      <c r="E21" s="741"/>
      <c r="F21" s="741"/>
      <c r="G21" s="741"/>
      <c r="H21" s="741"/>
      <c r="I21" s="742"/>
    </row>
    <row r="22" spans="1:9" ht="12.75">
      <c r="A22" s="923" t="s">
        <v>1468</v>
      </c>
      <c r="B22" s="923"/>
      <c r="C22" s="743"/>
      <c r="D22" s="743"/>
      <c r="E22" s="743"/>
      <c r="F22" s="743"/>
      <c r="G22" s="743"/>
      <c r="H22" s="743"/>
      <c r="I22" s="743"/>
    </row>
    <row r="23" spans="1:9" ht="12.75">
      <c r="A23" s="726" t="s">
        <v>1469</v>
      </c>
      <c r="B23" s="727"/>
      <c r="C23" s="727"/>
      <c r="D23" s="727"/>
      <c r="E23" s="727"/>
      <c r="F23" s="727"/>
      <c r="G23" s="727"/>
      <c r="H23" s="727"/>
      <c r="I23" s="727"/>
    </row>
    <row r="24" spans="1:9" ht="11.25" customHeight="1">
      <c r="A24" s="726" t="s">
        <v>1470</v>
      </c>
      <c r="B24" s="727"/>
      <c r="C24" s="727"/>
      <c r="D24" s="727"/>
      <c r="E24" s="727"/>
      <c r="F24" s="727"/>
      <c r="G24" s="727"/>
      <c r="H24" s="727"/>
      <c r="I24" s="727"/>
    </row>
    <row r="25" spans="1:10" ht="12.75">
      <c r="A25" s="924"/>
      <c r="B25" s="926"/>
      <c r="C25" s="927">
        <v>2014</v>
      </c>
      <c r="D25" s="928"/>
      <c r="E25" s="929"/>
      <c r="F25" s="927">
        <v>2015</v>
      </c>
      <c r="G25" s="928"/>
      <c r="H25" s="929"/>
      <c r="I25" s="920"/>
      <c r="J25" s="174"/>
    </row>
    <row r="26" spans="1:10" ht="12.75">
      <c r="A26" s="925"/>
      <c r="B26" s="926"/>
      <c r="C26" s="728" t="s">
        <v>1450</v>
      </c>
      <c r="D26" s="728" t="s">
        <v>897</v>
      </c>
      <c r="E26" s="728" t="s">
        <v>880</v>
      </c>
      <c r="F26" s="728" t="s">
        <v>1450</v>
      </c>
      <c r="G26" s="728" t="s">
        <v>897</v>
      </c>
      <c r="H26" s="728" t="s">
        <v>880</v>
      </c>
      <c r="I26" s="921"/>
      <c r="J26" s="174"/>
    </row>
    <row r="27" spans="1:10" ht="26.25" customHeight="1">
      <c r="A27" s="744" t="s">
        <v>1471</v>
      </c>
      <c r="B27" s="744" t="s">
        <v>1472</v>
      </c>
      <c r="C27" s="745">
        <f aca="true" t="shared" si="3" ref="C27:H27">C29+C30+C31+C32</f>
        <v>2271.3999999999996</v>
      </c>
      <c r="D27" s="745">
        <f t="shared" si="3"/>
        <v>2417.1</v>
      </c>
      <c r="E27" s="745">
        <f t="shared" si="3"/>
        <v>6713.2</v>
      </c>
      <c r="F27" s="745">
        <f t="shared" si="3"/>
        <v>2582.8</v>
      </c>
      <c r="G27" s="745">
        <f t="shared" si="3"/>
        <v>3091.2000000000003</v>
      </c>
      <c r="H27" s="745">
        <f t="shared" si="3"/>
        <v>8145.9</v>
      </c>
      <c r="I27" s="745">
        <f>H27/E27*100</f>
        <v>121.34153607817436</v>
      </c>
      <c r="J27" s="174"/>
    </row>
    <row r="28" spans="1:9" ht="12.75">
      <c r="A28" s="732" t="s">
        <v>1453</v>
      </c>
      <c r="B28" s="732" t="s">
        <v>1454</v>
      </c>
      <c r="C28" s="733"/>
      <c r="D28" s="733"/>
      <c r="E28" s="733"/>
      <c r="F28" s="733"/>
      <c r="G28" s="733"/>
      <c r="H28" s="733"/>
      <c r="I28" s="745"/>
    </row>
    <row r="29" spans="1:9" ht="12.75">
      <c r="A29" s="734" t="s">
        <v>1473</v>
      </c>
      <c r="B29" s="734" t="s">
        <v>1474</v>
      </c>
      <c r="C29" s="733">
        <v>1775.1000000000001</v>
      </c>
      <c r="D29" s="733">
        <v>1874</v>
      </c>
      <c r="E29" s="733">
        <v>5204.8</v>
      </c>
      <c r="F29" s="733">
        <v>2001.7</v>
      </c>
      <c r="G29" s="733">
        <v>2396.7000000000003</v>
      </c>
      <c r="H29" s="733">
        <v>6315.6</v>
      </c>
      <c r="I29" s="746">
        <f aca="true" t="shared" si="4" ref="I29:I37">H29/E29*100</f>
        <v>121.34183830310484</v>
      </c>
    </row>
    <row r="30" spans="1:9" ht="12.75">
      <c r="A30" s="734" t="s">
        <v>1475</v>
      </c>
      <c r="B30" s="734" t="s">
        <v>1476</v>
      </c>
      <c r="C30" s="733">
        <v>273.9</v>
      </c>
      <c r="D30" s="733">
        <v>301.20000000000005</v>
      </c>
      <c r="E30" s="733">
        <v>836.5</v>
      </c>
      <c r="F30" s="733">
        <v>322.59999999999997</v>
      </c>
      <c r="G30" s="733">
        <v>385.1</v>
      </c>
      <c r="H30" s="733">
        <v>1014.9</v>
      </c>
      <c r="I30" s="746">
        <f t="shared" si="4"/>
        <v>121.32695756126719</v>
      </c>
    </row>
    <row r="31" spans="1:9" ht="12.75">
      <c r="A31" s="734" t="s">
        <v>1477</v>
      </c>
      <c r="B31" s="734" t="s">
        <v>1478</v>
      </c>
      <c r="C31" s="733">
        <v>172.7</v>
      </c>
      <c r="D31" s="733">
        <v>192.60000000000002</v>
      </c>
      <c r="E31" s="733">
        <v>535</v>
      </c>
      <c r="F31" s="733">
        <v>205.79999999999998</v>
      </c>
      <c r="G31" s="733">
        <v>246.30000000000007</v>
      </c>
      <c r="H31" s="733">
        <v>649.2</v>
      </c>
      <c r="I31" s="746">
        <f t="shared" si="4"/>
        <v>121.34579439252337</v>
      </c>
    </row>
    <row r="32" spans="1:9" ht="12.75">
      <c r="A32" s="734" t="s">
        <v>1479</v>
      </c>
      <c r="B32" s="734" t="s">
        <v>1480</v>
      </c>
      <c r="C32" s="733">
        <v>49.699999999999996</v>
      </c>
      <c r="D32" s="733">
        <v>49.30000000000001</v>
      </c>
      <c r="E32" s="733">
        <v>136.9</v>
      </c>
      <c r="F32" s="733">
        <v>52.699999999999996</v>
      </c>
      <c r="G32" s="733">
        <v>63.099999999999994</v>
      </c>
      <c r="H32" s="733">
        <v>166.2</v>
      </c>
      <c r="I32" s="746">
        <f t="shared" si="4"/>
        <v>121.4024835646457</v>
      </c>
    </row>
    <row r="33" spans="1:9" ht="21" customHeight="1">
      <c r="A33" s="736" t="s">
        <v>1481</v>
      </c>
      <c r="B33" s="736" t="s">
        <v>1482</v>
      </c>
      <c r="C33" s="737">
        <f aca="true" t="shared" si="5" ref="C33:H33">C35+C36+C37+C38+C39</f>
        <v>105.89999999999999</v>
      </c>
      <c r="D33" s="737">
        <f t="shared" si="5"/>
        <v>85.79999999999998</v>
      </c>
      <c r="E33" s="737">
        <f t="shared" si="5"/>
        <v>250.29999999999998</v>
      </c>
      <c r="F33" s="737">
        <f t="shared" si="5"/>
        <v>92</v>
      </c>
      <c r="G33" s="737">
        <f t="shared" si="5"/>
        <v>158.1</v>
      </c>
      <c r="H33" s="737">
        <f t="shared" si="5"/>
        <v>326.1</v>
      </c>
      <c r="I33" s="745">
        <f t="shared" si="4"/>
        <v>130.28365960846986</v>
      </c>
    </row>
    <row r="34" spans="1:9" ht="12.75">
      <c r="A34" s="732" t="s">
        <v>1453</v>
      </c>
      <c r="B34" s="732" t="s">
        <v>1454</v>
      </c>
      <c r="C34" s="733"/>
      <c r="D34" s="733"/>
      <c r="E34" s="733"/>
      <c r="F34" s="733"/>
      <c r="G34" s="733"/>
      <c r="H34" s="733"/>
      <c r="I34" s="745"/>
    </row>
    <row r="35" spans="1:9" ht="12.75">
      <c r="A35" s="734" t="s">
        <v>1483</v>
      </c>
      <c r="B35" s="734" t="s">
        <v>1484</v>
      </c>
      <c r="C35" s="733">
        <v>8.5</v>
      </c>
      <c r="D35" s="733">
        <v>7.300000000000001</v>
      </c>
      <c r="E35" s="733">
        <v>17.6</v>
      </c>
      <c r="F35" s="733">
        <v>7.2</v>
      </c>
      <c r="G35" s="733">
        <v>8.200000000000001</v>
      </c>
      <c r="H35" s="733">
        <v>21.1</v>
      </c>
      <c r="I35" s="746">
        <f t="shared" si="4"/>
        <v>119.88636363636363</v>
      </c>
    </row>
    <row r="36" spans="1:9" ht="12.75">
      <c r="A36" s="734" t="s">
        <v>1485</v>
      </c>
      <c r="B36" s="734" t="s">
        <v>1486</v>
      </c>
      <c r="C36" s="733">
        <v>75.6</v>
      </c>
      <c r="D36" s="733">
        <v>53.19999999999999</v>
      </c>
      <c r="E36" s="733">
        <v>166.7</v>
      </c>
      <c r="F36" s="733">
        <v>61.5</v>
      </c>
      <c r="G36" s="733">
        <v>105.10000000000001</v>
      </c>
      <c r="H36" s="733">
        <v>213.8</v>
      </c>
      <c r="I36" s="746">
        <f t="shared" si="4"/>
        <v>128.25434913017398</v>
      </c>
    </row>
    <row r="37" spans="1:9" ht="12.75">
      <c r="A37" s="734" t="s">
        <v>1487</v>
      </c>
      <c r="B37" s="734" t="s">
        <v>1488</v>
      </c>
      <c r="C37" s="733">
        <v>21.700000000000003</v>
      </c>
      <c r="D37" s="733">
        <v>25.300000000000004</v>
      </c>
      <c r="E37" s="733">
        <v>65.9</v>
      </c>
      <c r="F37" s="733">
        <v>23</v>
      </c>
      <c r="G37" s="733">
        <v>24.199999999999996</v>
      </c>
      <c r="H37" s="733">
        <v>70.1</v>
      </c>
      <c r="I37" s="746">
        <f t="shared" si="4"/>
        <v>106.37329286798179</v>
      </c>
    </row>
    <row r="38" spans="1:9" ht="12.75">
      <c r="A38" s="738" t="s">
        <v>1489</v>
      </c>
      <c r="B38" s="738" t="s">
        <v>1490</v>
      </c>
      <c r="C38" s="739">
        <v>0</v>
      </c>
      <c r="D38" s="739">
        <v>0</v>
      </c>
      <c r="E38" s="739">
        <v>0</v>
      </c>
      <c r="F38" s="739">
        <v>0</v>
      </c>
      <c r="G38" s="739">
        <v>0</v>
      </c>
      <c r="H38" s="739">
        <v>0</v>
      </c>
      <c r="I38" s="747">
        <v>0</v>
      </c>
    </row>
    <row r="39" spans="1:9" ht="12.75" hidden="1">
      <c r="A39" s="738" t="s">
        <v>1491</v>
      </c>
      <c r="B39" s="748" t="s">
        <v>1419</v>
      </c>
      <c r="C39" s="749">
        <v>0.1</v>
      </c>
      <c r="D39" s="749">
        <v>0</v>
      </c>
      <c r="E39" s="749">
        <v>0.1</v>
      </c>
      <c r="F39" s="749">
        <v>0.3</v>
      </c>
      <c r="G39" s="749">
        <v>20.6</v>
      </c>
      <c r="H39" s="749">
        <v>21.1</v>
      </c>
      <c r="I39" s="747">
        <f>H39/E39*100</f>
        <v>21100</v>
      </c>
    </row>
  </sheetData>
  <sheetProtection/>
  <mergeCells count="14">
    <mergeCell ref="A1:I1"/>
    <mergeCell ref="A2:I2"/>
    <mergeCell ref="A5:A6"/>
    <mergeCell ref="B5:B6"/>
    <mergeCell ref="C5:E5"/>
    <mergeCell ref="F5:H5"/>
    <mergeCell ref="I5:I6"/>
    <mergeCell ref="I25:I26"/>
    <mergeCell ref="A21:B21"/>
    <mergeCell ref="A22:B22"/>
    <mergeCell ref="A25:A26"/>
    <mergeCell ref="B25:B26"/>
    <mergeCell ref="C25:E25"/>
    <mergeCell ref="F25:H25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E55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1.00390625" style="256" customWidth="1"/>
    <col min="2" max="2" width="4.125" style="256" customWidth="1"/>
    <col min="3" max="3" width="4.375" style="256" customWidth="1"/>
    <col min="4" max="4" width="6.25390625" style="256" customWidth="1"/>
    <col min="5" max="5" width="5.75390625" style="256" customWidth="1"/>
    <col min="6" max="6" width="5.125" style="256" customWidth="1"/>
    <col min="7" max="7" width="4.125" style="256" hidden="1" customWidth="1"/>
    <col min="8" max="8" width="6.25390625" style="256" customWidth="1"/>
    <col min="9" max="9" width="5.75390625" style="256" customWidth="1"/>
    <col min="10" max="10" width="7.25390625" style="256" customWidth="1"/>
    <col min="11" max="11" width="7.875" style="256" customWidth="1"/>
    <col min="12" max="12" width="8.125" style="256" customWidth="1"/>
    <col min="13" max="13" width="6.00390625" style="256" customWidth="1"/>
    <col min="14" max="14" width="7.125" style="256" customWidth="1"/>
    <col min="15" max="15" width="7.25390625" style="256" customWidth="1"/>
    <col min="16" max="16" width="7.875" style="256" customWidth="1"/>
    <col min="17" max="17" width="8.25390625" style="256" customWidth="1"/>
    <col min="18" max="18" width="9.25390625" style="256" customWidth="1"/>
    <col min="19" max="19" width="8.00390625" style="256" customWidth="1"/>
    <col min="20" max="20" width="6.125" style="256" customWidth="1"/>
    <col min="21" max="21" width="5.375" style="256" customWidth="1"/>
    <col min="22" max="22" width="5.25390625" style="256" customWidth="1"/>
    <col min="23" max="23" width="5.00390625" style="256" customWidth="1"/>
    <col min="24" max="24" width="8.25390625" style="256" hidden="1" customWidth="1"/>
    <col min="25" max="25" width="9.375" style="256" hidden="1" customWidth="1"/>
    <col min="26" max="26" width="11.00390625" style="256" customWidth="1"/>
    <col min="27" max="16384" width="9.125" style="256" customWidth="1"/>
  </cols>
  <sheetData>
    <row r="2" spans="9:12" ht="11.25">
      <c r="I2" s="317" t="s">
        <v>1492</v>
      </c>
      <c r="J2" s="317"/>
      <c r="K2" s="317"/>
      <c r="L2" s="317"/>
    </row>
    <row r="3" spans="9:13" ht="11.25">
      <c r="I3" s="320" t="s">
        <v>1493</v>
      </c>
      <c r="J3" s="320"/>
      <c r="K3" s="320"/>
      <c r="L3" s="320"/>
      <c r="M3" s="320"/>
    </row>
    <row r="5" spans="1:23" ht="14.25" customHeight="1">
      <c r="A5" s="261"/>
      <c r="B5" s="952" t="s">
        <v>841</v>
      </c>
      <c r="C5" s="953" t="s">
        <v>39</v>
      </c>
      <c r="D5" s="954" t="s">
        <v>1494</v>
      </c>
      <c r="E5" s="954"/>
      <c r="F5" s="955" t="s">
        <v>1495</v>
      </c>
      <c r="G5" s="948" t="s">
        <v>1496</v>
      </c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55" t="s">
        <v>1497</v>
      </c>
      <c r="V5" s="951" t="s">
        <v>1498</v>
      </c>
      <c r="W5" s="261"/>
    </row>
    <row r="6" spans="1:23" ht="19.5" customHeight="1">
      <c r="A6" s="261"/>
      <c r="B6" s="952"/>
      <c r="C6" s="953"/>
      <c r="D6" s="954"/>
      <c r="E6" s="954"/>
      <c r="F6" s="955"/>
      <c r="G6" s="948" t="s">
        <v>1499</v>
      </c>
      <c r="H6" s="939" t="s">
        <v>1500</v>
      </c>
      <c r="I6" s="939" t="s">
        <v>1501</v>
      </c>
      <c r="J6" s="939" t="s">
        <v>1502</v>
      </c>
      <c r="K6" s="939" t="s">
        <v>1503</v>
      </c>
      <c r="L6" s="939" t="s">
        <v>1504</v>
      </c>
      <c r="M6" s="939" t="s">
        <v>1505</v>
      </c>
      <c r="N6" s="939" t="s">
        <v>1506</v>
      </c>
      <c r="O6" s="939" t="s">
        <v>1507</v>
      </c>
      <c r="P6" s="939" t="s">
        <v>1508</v>
      </c>
      <c r="Q6" s="939" t="s">
        <v>1509</v>
      </c>
      <c r="R6" s="939" t="s">
        <v>1510</v>
      </c>
      <c r="S6" s="939" t="s">
        <v>1511</v>
      </c>
      <c r="T6" s="939" t="s">
        <v>1512</v>
      </c>
      <c r="U6" s="955"/>
      <c r="V6" s="951"/>
      <c r="W6" s="751"/>
    </row>
    <row r="7" spans="1:23" ht="26.25" customHeight="1">
      <c r="A7" s="261"/>
      <c r="B7" s="952"/>
      <c r="C7" s="953"/>
      <c r="D7" s="954"/>
      <c r="E7" s="954"/>
      <c r="F7" s="955"/>
      <c r="G7" s="948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55"/>
      <c r="V7" s="951"/>
      <c r="W7" s="261"/>
    </row>
    <row r="8" spans="1:25" ht="11.25" customHeight="1">
      <c r="A8" s="261"/>
      <c r="B8" s="952"/>
      <c r="C8" s="953"/>
      <c r="D8" s="752" t="s">
        <v>883</v>
      </c>
      <c r="E8" s="752" t="s">
        <v>883</v>
      </c>
      <c r="F8" s="955"/>
      <c r="G8" s="948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55"/>
      <c r="V8" s="951"/>
      <c r="W8" s="753"/>
      <c r="X8" s="754"/>
      <c r="Y8" s="755"/>
    </row>
    <row r="9" spans="2:31" ht="9.75" customHeight="1">
      <c r="B9" s="256" t="s">
        <v>836</v>
      </c>
      <c r="C9" s="756" t="s">
        <v>468</v>
      </c>
      <c r="D9" s="757">
        <f>Z9/AA9*1000</f>
        <v>3.432494279176201</v>
      </c>
      <c r="E9" s="260">
        <f>F9/AB9*1000</f>
        <v>3.5991140642303434</v>
      </c>
      <c r="F9" s="256">
        <v>13</v>
      </c>
      <c r="G9" s="256">
        <v>1</v>
      </c>
      <c r="K9" s="256">
        <v>1</v>
      </c>
      <c r="L9" s="256">
        <v>11</v>
      </c>
      <c r="M9" s="256">
        <v>4</v>
      </c>
      <c r="R9" s="256">
        <v>1</v>
      </c>
      <c r="U9" s="256">
        <v>8</v>
      </c>
      <c r="V9" s="260">
        <v>49.3</v>
      </c>
      <c r="Z9" s="256">
        <v>12</v>
      </c>
      <c r="AA9" s="256">
        <v>3496</v>
      </c>
      <c r="AB9" s="256">
        <v>3612</v>
      </c>
      <c r="AE9" s="755"/>
    </row>
    <row r="10" spans="2:31" ht="9.75" customHeight="1">
      <c r="B10" s="256" t="s">
        <v>834</v>
      </c>
      <c r="C10" s="756" t="s">
        <v>192</v>
      </c>
      <c r="D10" s="262">
        <f aca="true" t="shared" si="0" ref="D10:D27">Z10/AA10*1000</f>
        <v>0.881445570736007</v>
      </c>
      <c r="E10" s="260">
        <f aca="true" t="shared" si="1" ref="E10:E27">F10/AB10*1000</f>
        <v>2.028397565922921</v>
      </c>
      <c r="F10" s="256">
        <v>5</v>
      </c>
      <c r="K10" s="256">
        <v>1</v>
      </c>
      <c r="L10" s="256">
        <v>4</v>
      </c>
      <c r="M10" s="256">
        <v>2</v>
      </c>
      <c r="U10" s="256">
        <v>5</v>
      </c>
      <c r="V10" s="260">
        <v>12.54</v>
      </c>
      <c r="Z10" s="256">
        <v>2</v>
      </c>
      <c r="AA10" s="256">
        <v>2269</v>
      </c>
      <c r="AB10" s="256">
        <v>2465</v>
      </c>
      <c r="AE10" s="755"/>
    </row>
    <row r="11" spans="2:31" ht="9.75" customHeight="1">
      <c r="B11" s="256" t="s">
        <v>833</v>
      </c>
      <c r="C11" s="756" t="s">
        <v>193</v>
      </c>
      <c r="D11" s="262">
        <f t="shared" si="0"/>
        <v>0</v>
      </c>
      <c r="E11" s="260">
        <f t="shared" si="1"/>
        <v>1.46484375</v>
      </c>
      <c r="F11" s="256">
        <v>3</v>
      </c>
      <c r="H11" s="256">
        <v>1</v>
      </c>
      <c r="L11" s="256">
        <v>2</v>
      </c>
      <c r="U11" s="256">
        <v>1</v>
      </c>
      <c r="V11" s="260">
        <v>11</v>
      </c>
      <c r="AA11" s="256">
        <v>2057</v>
      </c>
      <c r="AB11" s="256">
        <v>2048</v>
      </c>
      <c r="AE11" s="755"/>
    </row>
    <row r="12" spans="2:31" ht="9.75" customHeight="1">
      <c r="B12" s="256" t="s">
        <v>831</v>
      </c>
      <c r="C12" s="756" t="s">
        <v>194</v>
      </c>
      <c r="D12" s="262">
        <f t="shared" si="0"/>
        <v>0.9057971014492754</v>
      </c>
      <c r="E12" s="260">
        <f t="shared" si="1"/>
        <v>1.2734797835084368</v>
      </c>
      <c r="F12" s="256">
        <v>4</v>
      </c>
      <c r="L12" s="256">
        <v>3</v>
      </c>
      <c r="M12" s="256">
        <v>3</v>
      </c>
      <c r="T12" s="256">
        <v>1</v>
      </c>
      <c r="U12" s="256">
        <v>2</v>
      </c>
      <c r="V12" s="260">
        <v>0.805</v>
      </c>
      <c r="Z12" s="256">
        <v>3</v>
      </c>
      <c r="AA12" s="256">
        <v>3312</v>
      </c>
      <c r="AB12" s="256">
        <v>3141</v>
      </c>
      <c r="AE12" s="755"/>
    </row>
    <row r="13" spans="2:31" ht="9.75" customHeight="1">
      <c r="B13" s="256" t="s">
        <v>830</v>
      </c>
      <c r="C13" s="756" t="s">
        <v>195</v>
      </c>
      <c r="D13" s="262">
        <f t="shared" si="0"/>
        <v>1.0946907498631637</v>
      </c>
      <c r="E13" s="260">
        <f t="shared" si="1"/>
        <v>1.6129032258064515</v>
      </c>
      <c r="F13" s="256">
        <v>6</v>
      </c>
      <c r="L13" s="256">
        <v>5</v>
      </c>
      <c r="M13" s="256">
        <v>4</v>
      </c>
      <c r="R13" s="256">
        <v>1</v>
      </c>
      <c r="U13" s="256">
        <v>2</v>
      </c>
      <c r="V13" s="260">
        <v>25</v>
      </c>
      <c r="Z13" s="256">
        <v>4</v>
      </c>
      <c r="AA13" s="256">
        <v>3654</v>
      </c>
      <c r="AB13" s="256">
        <v>3720</v>
      </c>
      <c r="AE13" s="755"/>
    </row>
    <row r="14" spans="2:31" ht="9.75" customHeight="1">
      <c r="B14" s="256" t="s">
        <v>828</v>
      </c>
      <c r="C14" s="756" t="s">
        <v>196</v>
      </c>
      <c r="D14" s="262">
        <f t="shared" si="0"/>
        <v>1.6072863648540048</v>
      </c>
      <c r="E14" s="260">
        <f t="shared" si="1"/>
        <v>1.0899182561307903</v>
      </c>
      <c r="F14" s="256">
        <v>4</v>
      </c>
      <c r="K14" s="256">
        <v>1</v>
      </c>
      <c r="L14" s="256">
        <v>1</v>
      </c>
      <c r="M14" s="256">
        <v>1</v>
      </c>
      <c r="N14" s="256">
        <v>1</v>
      </c>
      <c r="T14" s="256">
        <v>1</v>
      </c>
      <c r="U14" s="256">
        <v>4</v>
      </c>
      <c r="V14" s="260">
        <v>3.5</v>
      </c>
      <c r="Z14" s="256">
        <v>6</v>
      </c>
      <c r="AA14" s="256">
        <v>3733</v>
      </c>
      <c r="AB14" s="256">
        <v>3670</v>
      </c>
      <c r="AE14" s="755"/>
    </row>
    <row r="15" spans="2:31" ht="9.75" customHeight="1">
      <c r="B15" s="256" t="s">
        <v>827</v>
      </c>
      <c r="C15" s="756" t="s">
        <v>197</v>
      </c>
      <c r="D15" s="262">
        <f t="shared" si="0"/>
        <v>0</v>
      </c>
      <c r="E15" s="260">
        <f t="shared" si="1"/>
        <v>0</v>
      </c>
      <c r="F15" s="256">
        <v>0</v>
      </c>
      <c r="U15" s="256">
        <v>0</v>
      </c>
      <c r="V15" s="260">
        <v>0</v>
      </c>
      <c r="AA15" s="256">
        <v>2666</v>
      </c>
      <c r="AB15" s="256">
        <v>2741</v>
      </c>
      <c r="AE15" s="755"/>
    </row>
    <row r="16" spans="2:31" ht="9.75" customHeight="1">
      <c r="B16" s="256" t="s">
        <v>825</v>
      </c>
      <c r="C16" s="756" t="s">
        <v>198</v>
      </c>
      <c r="D16" s="262">
        <f t="shared" si="0"/>
        <v>0.41511000415110005</v>
      </c>
      <c r="E16" s="260">
        <f t="shared" si="1"/>
        <v>1.2254901960784315</v>
      </c>
      <c r="F16" s="256">
        <v>3</v>
      </c>
      <c r="G16" s="256">
        <v>1</v>
      </c>
      <c r="L16" s="256">
        <v>3</v>
      </c>
      <c r="M16" s="256">
        <v>2</v>
      </c>
      <c r="U16" s="256">
        <v>2</v>
      </c>
      <c r="V16" s="260">
        <v>0.9</v>
      </c>
      <c r="Z16" s="256">
        <v>1</v>
      </c>
      <c r="AA16" s="256">
        <v>2409</v>
      </c>
      <c r="AB16" s="256">
        <v>2448</v>
      </c>
      <c r="AE16" s="755"/>
    </row>
    <row r="17" spans="2:31" ht="9.75" customHeight="1">
      <c r="B17" s="256" t="s">
        <v>823</v>
      </c>
      <c r="C17" s="756" t="s">
        <v>199</v>
      </c>
      <c r="D17" s="262">
        <f t="shared" si="0"/>
        <v>2.8665028665028665</v>
      </c>
      <c r="E17" s="260">
        <f t="shared" si="1"/>
        <v>0.8107012565869477</v>
      </c>
      <c r="F17" s="256">
        <v>2</v>
      </c>
      <c r="K17" s="256">
        <v>1</v>
      </c>
      <c r="L17" s="256">
        <v>1</v>
      </c>
      <c r="M17" s="256">
        <v>1</v>
      </c>
      <c r="U17" s="256">
        <v>1</v>
      </c>
      <c r="V17" s="260">
        <v>3</v>
      </c>
      <c r="Z17" s="256">
        <v>7</v>
      </c>
      <c r="AA17" s="256">
        <v>2442</v>
      </c>
      <c r="AB17" s="256">
        <v>2467</v>
      </c>
      <c r="AE17" s="755"/>
    </row>
    <row r="18" spans="2:31" ht="9.75" customHeight="1">
      <c r="B18" s="256" t="s">
        <v>821</v>
      </c>
      <c r="C18" s="756" t="s">
        <v>200</v>
      </c>
      <c r="D18" s="262">
        <f t="shared" si="0"/>
        <v>2.872384078785392</v>
      </c>
      <c r="E18" s="260">
        <f t="shared" si="1"/>
        <v>3.6615134255492268</v>
      </c>
      <c r="F18" s="256">
        <v>9</v>
      </c>
      <c r="J18" s="256">
        <v>1</v>
      </c>
      <c r="K18" s="256">
        <v>1</v>
      </c>
      <c r="L18" s="256">
        <v>5</v>
      </c>
      <c r="M18" s="256">
        <v>5</v>
      </c>
      <c r="T18" s="256">
        <v>2</v>
      </c>
      <c r="U18" s="256">
        <v>6</v>
      </c>
      <c r="V18" s="260">
        <v>9</v>
      </c>
      <c r="Z18" s="256">
        <v>7</v>
      </c>
      <c r="AA18" s="256">
        <v>2437</v>
      </c>
      <c r="AB18" s="256">
        <v>2458</v>
      </c>
      <c r="AE18" s="755"/>
    </row>
    <row r="19" spans="2:31" ht="9.75" customHeight="1">
      <c r="B19" s="256" t="s">
        <v>820</v>
      </c>
      <c r="C19" s="756" t="s">
        <v>201</v>
      </c>
      <c r="D19" s="262">
        <f t="shared" si="0"/>
        <v>3.7682524729156857</v>
      </c>
      <c r="E19" s="260">
        <f t="shared" si="1"/>
        <v>4.6490004649000465</v>
      </c>
      <c r="F19" s="256">
        <v>10</v>
      </c>
      <c r="J19" s="256">
        <v>1</v>
      </c>
      <c r="K19" s="256">
        <v>3</v>
      </c>
      <c r="L19" s="256">
        <v>4</v>
      </c>
      <c r="M19" s="256">
        <v>4</v>
      </c>
      <c r="O19" s="256">
        <v>2</v>
      </c>
      <c r="U19" s="256">
        <v>5</v>
      </c>
      <c r="V19" s="260">
        <v>46</v>
      </c>
      <c r="Z19" s="256">
        <v>8</v>
      </c>
      <c r="AA19" s="256">
        <v>2123</v>
      </c>
      <c r="AB19" s="256">
        <v>2151</v>
      </c>
      <c r="AE19" s="755"/>
    </row>
    <row r="20" spans="2:31" ht="9.75" customHeight="1">
      <c r="B20" s="256" t="s">
        <v>818</v>
      </c>
      <c r="C20" s="756" t="s">
        <v>202</v>
      </c>
      <c r="D20" s="262">
        <f t="shared" si="0"/>
        <v>2.082248828735034</v>
      </c>
      <c r="E20" s="260">
        <f t="shared" si="1"/>
        <v>3.6101083032490977</v>
      </c>
      <c r="F20" s="256">
        <v>7</v>
      </c>
      <c r="L20" s="256">
        <v>3</v>
      </c>
      <c r="M20" s="256">
        <v>3</v>
      </c>
      <c r="R20" s="256">
        <v>2</v>
      </c>
      <c r="T20" s="256">
        <v>2</v>
      </c>
      <c r="U20" s="256">
        <v>7</v>
      </c>
      <c r="V20" s="260">
        <v>36</v>
      </c>
      <c r="Z20" s="256">
        <v>4</v>
      </c>
      <c r="AA20" s="256">
        <v>1921</v>
      </c>
      <c r="AB20" s="256">
        <v>1939</v>
      </c>
      <c r="AE20" s="755"/>
    </row>
    <row r="21" spans="2:31" ht="9.75" customHeight="1">
      <c r="B21" s="256" t="s">
        <v>816</v>
      </c>
      <c r="C21" s="756" t="s">
        <v>203</v>
      </c>
      <c r="D21" s="262">
        <f t="shared" si="0"/>
        <v>1.4251781472684086</v>
      </c>
      <c r="E21" s="260">
        <f t="shared" si="1"/>
        <v>2.8544243577545196</v>
      </c>
      <c r="F21" s="256">
        <v>6</v>
      </c>
      <c r="J21" s="256">
        <v>2</v>
      </c>
      <c r="K21" s="256">
        <v>1</v>
      </c>
      <c r="L21" s="256">
        <v>1</v>
      </c>
      <c r="R21" s="256">
        <v>2</v>
      </c>
      <c r="U21" s="256">
        <v>7</v>
      </c>
      <c r="V21" s="260">
        <v>6</v>
      </c>
      <c r="Z21" s="256">
        <v>3</v>
      </c>
      <c r="AA21" s="256">
        <v>2105</v>
      </c>
      <c r="AB21" s="256">
        <v>2102</v>
      </c>
      <c r="AE21" s="755"/>
    </row>
    <row r="22" spans="2:31" ht="9.75" customHeight="1">
      <c r="B22" s="256" t="s">
        <v>814</v>
      </c>
      <c r="C22" s="756" t="s">
        <v>204</v>
      </c>
      <c r="D22" s="262">
        <f t="shared" si="0"/>
        <v>0.7059654076950229</v>
      </c>
      <c r="E22" s="260">
        <f t="shared" si="1"/>
        <v>0.7196833393306944</v>
      </c>
      <c r="F22" s="256">
        <v>2</v>
      </c>
      <c r="K22" s="256">
        <v>1</v>
      </c>
      <c r="T22" s="256">
        <v>1</v>
      </c>
      <c r="U22" s="256">
        <v>2</v>
      </c>
      <c r="V22" s="260">
        <v>5.7</v>
      </c>
      <c r="Z22" s="256">
        <v>2</v>
      </c>
      <c r="AA22" s="256">
        <v>2833</v>
      </c>
      <c r="AB22" s="256">
        <v>2779</v>
      </c>
      <c r="AE22" s="755"/>
    </row>
    <row r="23" spans="2:31" ht="9.75" customHeight="1">
      <c r="B23" s="256" t="s">
        <v>812</v>
      </c>
      <c r="C23" s="756" t="s">
        <v>205</v>
      </c>
      <c r="D23" s="262">
        <f t="shared" si="0"/>
        <v>1.1730205278592376</v>
      </c>
      <c r="E23" s="260">
        <f t="shared" si="1"/>
        <v>2.310803004043905</v>
      </c>
      <c r="F23" s="256">
        <v>8</v>
      </c>
      <c r="K23" s="256">
        <v>1</v>
      </c>
      <c r="L23" s="256">
        <v>4</v>
      </c>
      <c r="M23" s="256">
        <v>4</v>
      </c>
      <c r="O23" s="256">
        <v>1</v>
      </c>
      <c r="R23" s="256">
        <v>1</v>
      </c>
      <c r="T23" s="256">
        <v>1</v>
      </c>
      <c r="U23" s="256">
        <v>8</v>
      </c>
      <c r="V23" s="260">
        <v>52</v>
      </c>
      <c r="Z23" s="256">
        <v>4</v>
      </c>
      <c r="AA23" s="256">
        <v>3410</v>
      </c>
      <c r="AB23" s="256">
        <v>3462</v>
      </c>
      <c r="AE23" s="755"/>
    </row>
    <row r="24" spans="2:31" ht="9.75" customHeight="1">
      <c r="B24" s="256" t="s">
        <v>811</v>
      </c>
      <c r="C24" s="756" t="s">
        <v>206</v>
      </c>
      <c r="D24" s="262">
        <f t="shared" si="0"/>
        <v>2.4703557312252964</v>
      </c>
      <c r="E24" s="260">
        <f t="shared" si="1"/>
        <v>1.4771048744460857</v>
      </c>
      <c r="F24" s="256">
        <v>3</v>
      </c>
      <c r="J24" s="256">
        <v>1</v>
      </c>
      <c r="L24" s="256">
        <v>2</v>
      </c>
      <c r="M24" s="256">
        <v>1</v>
      </c>
      <c r="U24" s="256">
        <v>3</v>
      </c>
      <c r="V24" s="260">
        <v>1.5</v>
      </c>
      <c r="Z24" s="256">
        <v>5</v>
      </c>
      <c r="AA24" s="256">
        <v>2024</v>
      </c>
      <c r="AB24" s="256">
        <v>2031</v>
      </c>
      <c r="AE24" s="755"/>
    </row>
    <row r="25" spans="2:31" ht="9.75" customHeight="1">
      <c r="B25" s="256" t="s">
        <v>810</v>
      </c>
      <c r="C25" s="756" t="s">
        <v>207</v>
      </c>
      <c r="D25" s="262">
        <f t="shared" si="0"/>
        <v>1.2300123001230012</v>
      </c>
      <c r="E25" s="260">
        <f t="shared" si="1"/>
        <v>1.837109614206981</v>
      </c>
      <c r="F25" s="256">
        <v>3</v>
      </c>
      <c r="L25" s="256">
        <v>2</v>
      </c>
      <c r="M25" s="256">
        <v>1</v>
      </c>
      <c r="T25" s="256">
        <v>1</v>
      </c>
      <c r="U25" s="256">
        <v>3</v>
      </c>
      <c r="V25" s="260">
        <v>9.5</v>
      </c>
      <c r="Z25" s="256">
        <v>2</v>
      </c>
      <c r="AA25" s="256">
        <v>1626</v>
      </c>
      <c r="AB25" s="256">
        <v>1633</v>
      </c>
      <c r="AE25" s="755"/>
    </row>
    <row r="26" spans="2:31" ht="9.75" customHeight="1">
      <c r="B26" s="256" t="s">
        <v>809</v>
      </c>
      <c r="C26" s="756" t="s">
        <v>208</v>
      </c>
      <c r="D26" s="262">
        <f t="shared" si="0"/>
        <v>2.9687605424735173</v>
      </c>
      <c r="E26" s="260">
        <f t="shared" si="1"/>
        <v>4.082762438585565</v>
      </c>
      <c r="F26" s="256">
        <v>59</v>
      </c>
      <c r="G26" s="256">
        <v>2</v>
      </c>
      <c r="I26" s="256">
        <v>1</v>
      </c>
      <c r="K26" s="256">
        <v>15</v>
      </c>
      <c r="L26" s="256">
        <v>25</v>
      </c>
      <c r="M26" s="256">
        <v>3</v>
      </c>
      <c r="N26" s="256">
        <v>3</v>
      </c>
      <c r="O26" s="256">
        <v>3</v>
      </c>
      <c r="R26" s="256">
        <v>6</v>
      </c>
      <c r="T26" s="256">
        <v>6</v>
      </c>
      <c r="U26" s="256">
        <v>74</v>
      </c>
      <c r="V26" s="260">
        <v>0</v>
      </c>
      <c r="Z26" s="256">
        <v>44</v>
      </c>
      <c r="AA26" s="256">
        <v>14821</v>
      </c>
      <c r="AB26" s="256">
        <v>14451</v>
      </c>
      <c r="AE26" s="755"/>
    </row>
    <row r="27" spans="2:28" ht="9.75" customHeight="1">
      <c r="B27" s="261" t="s">
        <v>808</v>
      </c>
      <c r="C27" s="476" t="s">
        <v>209</v>
      </c>
      <c r="D27" s="262">
        <f t="shared" si="0"/>
        <v>0</v>
      </c>
      <c r="E27" s="260">
        <f t="shared" si="1"/>
        <v>0</v>
      </c>
      <c r="F27" s="261">
        <v>0</v>
      </c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>
        <v>101</v>
      </c>
      <c r="Z27" s="261"/>
      <c r="AA27" s="256">
        <v>1424</v>
      </c>
      <c r="AB27" s="256">
        <v>1400</v>
      </c>
    </row>
    <row r="28" spans="2:31" ht="11.25">
      <c r="B28" s="269" t="s">
        <v>1513</v>
      </c>
      <c r="C28" s="758" t="s">
        <v>73</v>
      </c>
      <c r="D28" s="759">
        <f>Z28/AA28*1000</f>
        <v>1.876172607879925</v>
      </c>
      <c r="E28" s="759">
        <f>F28/AB28*1000</f>
        <v>2.421028360617939</v>
      </c>
      <c r="F28" s="269">
        <f>H28+I28+J28+K28+L28+N28+O28+P28+Q28+R28+S28+T28</f>
        <v>147</v>
      </c>
      <c r="G28" s="269">
        <f>SUM(H9:H27)</f>
        <v>1</v>
      </c>
      <c r="H28" s="269">
        <f>SUM(H9:H27)</f>
        <v>1</v>
      </c>
      <c r="I28" s="269">
        <f aca="true" t="shared" si="2" ref="I28:U28">SUM(I9:I27)</f>
        <v>1</v>
      </c>
      <c r="J28" s="269">
        <f t="shared" si="2"/>
        <v>5</v>
      </c>
      <c r="K28" s="269">
        <f t="shared" si="2"/>
        <v>26</v>
      </c>
      <c r="L28" s="269">
        <f t="shared" si="2"/>
        <v>76</v>
      </c>
      <c r="M28" s="269">
        <f t="shared" si="2"/>
        <v>38</v>
      </c>
      <c r="N28" s="269">
        <f t="shared" si="2"/>
        <v>4</v>
      </c>
      <c r="O28" s="269">
        <f t="shared" si="2"/>
        <v>6</v>
      </c>
      <c r="P28" s="269">
        <f t="shared" si="2"/>
        <v>0</v>
      </c>
      <c r="Q28" s="269">
        <f t="shared" si="2"/>
        <v>0</v>
      </c>
      <c r="R28" s="269">
        <f t="shared" si="2"/>
        <v>13</v>
      </c>
      <c r="S28" s="269">
        <f t="shared" si="2"/>
        <v>0</v>
      </c>
      <c r="T28" s="269">
        <f t="shared" si="2"/>
        <v>15</v>
      </c>
      <c r="U28" s="269">
        <f t="shared" si="2"/>
        <v>140</v>
      </c>
      <c r="V28" s="269">
        <f>SUM(V9:V27)</f>
        <v>372.745</v>
      </c>
      <c r="W28" s="760"/>
      <c r="X28" s="760"/>
      <c r="Y28" s="755"/>
      <c r="Z28" s="256">
        <f>SUM(Z9:Z27)</f>
        <v>114</v>
      </c>
      <c r="AA28" s="256">
        <v>60762</v>
      </c>
      <c r="AB28" s="256">
        <f>SUM(AB9:AB27)</f>
        <v>60718</v>
      </c>
      <c r="AE28" s="755"/>
    </row>
    <row r="30" spans="8:17" ht="11.25">
      <c r="H30" s="944" t="s">
        <v>1514</v>
      </c>
      <c r="I30" s="944"/>
      <c r="P30" s="944" t="s">
        <v>1515</v>
      </c>
      <c r="Q30" s="944"/>
    </row>
    <row r="32" ht="8.25" customHeight="1"/>
    <row r="33" ht="12.75" customHeight="1"/>
    <row r="34" spans="11:14" ht="13.5" customHeight="1">
      <c r="K34" s="317" t="s">
        <v>1516</v>
      </c>
      <c r="L34" s="317"/>
      <c r="M34" s="317"/>
      <c r="N34" s="317"/>
    </row>
    <row r="35" spans="11:13" ht="11.25" customHeight="1">
      <c r="K35" s="320" t="s">
        <v>1517</v>
      </c>
      <c r="L35" s="320"/>
      <c r="M35" s="320"/>
    </row>
    <row r="36" ht="11.25" customHeight="1"/>
    <row r="37" spans="2:22" ht="21.75" customHeight="1">
      <c r="B37" s="261"/>
      <c r="C37" s="872"/>
      <c r="D37" s="945"/>
      <c r="E37" s="948" t="s">
        <v>1518</v>
      </c>
      <c r="F37" s="948"/>
      <c r="G37" s="948"/>
      <c r="H37" s="948"/>
      <c r="I37" s="948"/>
      <c r="J37" s="948"/>
      <c r="K37" s="948"/>
      <c r="L37" s="948" t="s">
        <v>1519</v>
      </c>
      <c r="M37" s="948"/>
      <c r="N37" s="948"/>
      <c r="O37" s="948"/>
      <c r="P37" s="948" t="s">
        <v>1520</v>
      </c>
      <c r="Q37" s="948"/>
      <c r="R37" s="948"/>
      <c r="S37" s="948"/>
      <c r="T37" s="948"/>
      <c r="U37" s="949"/>
      <c r="V37" s="261"/>
    </row>
    <row r="38" spans="2:22" ht="12.75" customHeight="1">
      <c r="B38" s="261"/>
      <c r="C38" s="946"/>
      <c r="D38" s="947"/>
      <c r="E38" s="948" t="s">
        <v>1521</v>
      </c>
      <c r="F38" s="948"/>
      <c r="G38" s="948"/>
      <c r="H38" s="938" t="s">
        <v>1522</v>
      </c>
      <c r="I38" s="938"/>
      <c r="J38" s="938"/>
      <c r="K38" s="938"/>
      <c r="L38" s="939" t="s">
        <v>1523</v>
      </c>
      <c r="M38" s="939"/>
      <c r="N38" s="938" t="s">
        <v>1524</v>
      </c>
      <c r="O38" s="938"/>
      <c r="P38" s="939" t="s">
        <v>1525</v>
      </c>
      <c r="Q38" s="939"/>
      <c r="R38" s="939" t="s">
        <v>1526</v>
      </c>
      <c r="S38" s="939"/>
      <c r="T38" s="939" t="s">
        <v>1527</v>
      </c>
      <c r="U38" s="941"/>
      <c r="V38" s="261"/>
    </row>
    <row r="39" spans="2:22" ht="24.75" customHeight="1">
      <c r="B39" s="261"/>
      <c r="C39" s="946"/>
      <c r="D39" s="947"/>
      <c r="E39" s="950"/>
      <c r="F39" s="950"/>
      <c r="G39" s="950"/>
      <c r="H39" s="940" t="s">
        <v>1528</v>
      </c>
      <c r="I39" s="940"/>
      <c r="J39" s="940"/>
      <c r="K39" s="761" t="s">
        <v>1529</v>
      </c>
      <c r="L39" s="940"/>
      <c r="M39" s="940"/>
      <c r="N39" s="761" t="s">
        <v>1530</v>
      </c>
      <c r="O39" s="761" t="s">
        <v>1531</v>
      </c>
      <c r="P39" s="940"/>
      <c r="Q39" s="940"/>
      <c r="R39" s="940"/>
      <c r="S39" s="940"/>
      <c r="T39" s="940"/>
      <c r="U39" s="942"/>
      <c r="V39" s="261"/>
    </row>
    <row r="40" spans="2:22" ht="14.25" customHeight="1">
      <c r="B40" s="261"/>
      <c r="C40" s="943" t="s">
        <v>883</v>
      </c>
      <c r="D40" s="943"/>
      <c r="E40" s="872">
        <v>263</v>
      </c>
      <c r="F40" s="872"/>
      <c r="G40" s="872"/>
      <c r="H40" s="872">
        <v>220</v>
      </c>
      <c r="I40" s="872"/>
      <c r="J40" s="872"/>
      <c r="K40" s="479">
        <v>43</v>
      </c>
      <c r="L40" s="872">
        <v>65</v>
      </c>
      <c r="M40" s="872"/>
      <c r="N40" s="479"/>
      <c r="O40" s="479">
        <v>6</v>
      </c>
      <c r="P40" s="872">
        <v>1</v>
      </c>
      <c r="Q40" s="872"/>
      <c r="R40" s="872">
        <v>28</v>
      </c>
      <c r="S40" s="872"/>
      <c r="T40" s="872">
        <v>55</v>
      </c>
      <c r="U40" s="872"/>
      <c r="V40" s="261"/>
    </row>
    <row r="41" spans="2:22" ht="14.25" customHeight="1">
      <c r="B41" s="261"/>
      <c r="C41" s="936" t="s">
        <v>883</v>
      </c>
      <c r="D41" s="936"/>
      <c r="E41" s="937">
        <v>264</v>
      </c>
      <c r="F41" s="937"/>
      <c r="G41" s="937"/>
      <c r="H41" s="937">
        <v>223</v>
      </c>
      <c r="I41" s="937"/>
      <c r="J41" s="937"/>
      <c r="K41" s="493">
        <v>41</v>
      </c>
      <c r="L41" s="937">
        <v>55</v>
      </c>
      <c r="M41" s="937"/>
      <c r="N41" s="493">
        <v>2</v>
      </c>
      <c r="O41" s="493">
        <v>4</v>
      </c>
      <c r="P41" s="937">
        <v>1</v>
      </c>
      <c r="Q41" s="937"/>
      <c r="R41" s="937">
        <v>26</v>
      </c>
      <c r="S41" s="937"/>
      <c r="T41" s="937">
        <v>48</v>
      </c>
      <c r="U41" s="937"/>
      <c r="V41" s="261"/>
    </row>
    <row r="42" spans="11:17" ht="12" customHeight="1">
      <c r="K42" s="762"/>
      <c r="M42" s="762"/>
      <c r="O42" s="762"/>
      <c r="Q42" s="762"/>
    </row>
    <row r="43" s="762" customFormat="1" ht="12" customHeight="1"/>
    <row r="44" s="762" customFormat="1" ht="12" customHeight="1"/>
    <row r="45" s="762" customFormat="1" ht="12" customHeight="1"/>
    <row r="49" ht="12" customHeight="1"/>
    <row r="51" spans="12:16" ht="12" customHeight="1">
      <c r="L51" s="762"/>
      <c r="N51" s="762"/>
      <c r="P51" s="762"/>
    </row>
    <row r="52" spans="11:17" ht="12" customHeight="1">
      <c r="K52" s="762"/>
      <c r="L52" s="762"/>
      <c r="M52" s="762"/>
      <c r="N52" s="762"/>
      <c r="O52" s="762"/>
      <c r="P52" s="762"/>
      <c r="Q52" s="762"/>
    </row>
    <row r="53" spans="11:17" ht="12" customHeight="1">
      <c r="K53" s="762"/>
      <c r="L53" s="762"/>
      <c r="M53" s="762"/>
      <c r="N53" s="762"/>
      <c r="O53" s="762"/>
      <c r="P53" s="762"/>
      <c r="Q53" s="762"/>
    </row>
    <row r="54" spans="11:17" ht="12" customHeight="1">
      <c r="K54" s="762"/>
      <c r="L54" s="762"/>
      <c r="M54" s="762"/>
      <c r="N54" s="762"/>
      <c r="O54" s="762"/>
      <c r="P54" s="762"/>
      <c r="Q54" s="762"/>
    </row>
    <row r="55" ht="12" customHeight="1">
      <c r="K55" s="762"/>
    </row>
  </sheetData>
  <sheetProtection/>
  <mergeCells count="49">
    <mergeCell ref="B5:B8"/>
    <mergeCell ref="C5:C8"/>
    <mergeCell ref="D5:E7"/>
    <mergeCell ref="F5:F8"/>
    <mergeCell ref="G5:T5"/>
    <mergeCell ref="U5:U8"/>
    <mergeCell ref="P6:P8"/>
    <mergeCell ref="Q6:Q8"/>
    <mergeCell ref="R6:R8"/>
    <mergeCell ref="S6:S8"/>
    <mergeCell ref="V5:V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T6:T8"/>
    <mergeCell ref="H30:I30"/>
    <mergeCell ref="P30:Q30"/>
    <mergeCell ref="C37:D39"/>
    <mergeCell ref="E37:K37"/>
    <mergeCell ref="L37:O37"/>
    <mergeCell ref="P37:U37"/>
    <mergeCell ref="E38:G39"/>
    <mergeCell ref="H38:K38"/>
    <mergeCell ref="L38:M39"/>
    <mergeCell ref="N38:O38"/>
    <mergeCell ref="P38:Q39"/>
    <mergeCell ref="R38:S39"/>
    <mergeCell ref="T38:U39"/>
    <mergeCell ref="H39:J39"/>
    <mergeCell ref="C40:D40"/>
    <mergeCell ref="E40:G40"/>
    <mergeCell ref="H40:J40"/>
    <mergeCell ref="L40:M40"/>
    <mergeCell ref="P40:Q40"/>
    <mergeCell ref="R40:S40"/>
    <mergeCell ref="T40:U40"/>
    <mergeCell ref="C41:D41"/>
    <mergeCell ref="E41:G41"/>
    <mergeCell ref="H41:J41"/>
    <mergeCell ref="L41:M41"/>
    <mergeCell ref="P41:Q41"/>
    <mergeCell ref="R41:S41"/>
    <mergeCell ref="T41:U41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P37"/>
  <sheetViews>
    <sheetView zoomScalePageLayoutView="0" workbookViewId="0" topLeftCell="A1">
      <selection activeCell="A1" sqref="A1:IV16384"/>
    </sheetView>
  </sheetViews>
  <sheetFormatPr defaultColWidth="9.25390625" defaultRowHeight="12.75"/>
  <cols>
    <col min="1" max="1" width="5.125" style="91" customWidth="1"/>
    <col min="2" max="2" width="5.875" style="91" customWidth="1"/>
    <col min="3" max="3" width="6.00390625" style="91" customWidth="1"/>
    <col min="4" max="4" width="7.875" style="91" customWidth="1"/>
    <col min="5" max="5" width="9.25390625" style="91" customWidth="1"/>
    <col min="6" max="6" width="6.875" style="91" customWidth="1"/>
    <col min="7" max="7" width="8.375" style="91" customWidth="1"/>
    <col min="8" max="9" width="8.125" style="91" customWidth="1"/>
    <col min="10" max="10" width="9.00390625" style="91" customWidth="1"/>
    <col min="11" max="11" width="7.75390625" style="91" customWidth="1"/>
    <col min="12" max="13" width="8.25390625" style="91" customWidth="1"/>
    <col min="14" max="14" width="9.375" style="91" customWidth="1"/>
    <col min="15" max="15" width="7.625" style="91" customWidth="1"/>
    <col min="16" max="16384" width="9.25390625" style="91" customWidth="1"/>
  </cols>
  <sheetData>
    <row r="3" spans="2:16" ht="15">
      <c r="B3" s="763"/>
      <c r="C3" s="763"/>
      <c r="D3" s="958" t="s">
        <v>1532</v>
      </c>
      <c r="E3" s="958"/>
      <c r="F3" s="958"/>
      <c r="G3" s="958"/>
      <c r="H3" s="958"/>
      <c r="I3" s="958"/>
      <c r="J3" s="958"/>
      <c r="K3" s="958"/>
      <c r="L3" s="958"/>
      <c r="M3" s="958"/>
      <c r="N3" s="958"/>
      <c r="O3" s="763"/>
      <c r="P3" s="763"/>
    </row>
    <row r="4" spans="2:16" ht="15">
      <c r="B4" s="763"/>
      <c r="C4" s="763"/>
      <c r="D4" s="958" t="s">
        <v>1533</v>
      </c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763"/>
      <c r="P4" s="763"/>
    </row>
    <row r="5" spans="2:16" ht="15">
      <c r="B5" s="763"/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</row>
    <row r="6" spans="2:16" ht="15"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</row>
    <row r="7" spans="1:16" ht="12.75" customHeight="1">
      <c r="A7" s="134"/>
      <c r="B7" s="841" t="s">
        <v>841</v>
      </c>
      <c r="C7" s="960" t="s">
        <v>39</v>
      </c>
      <c r="D7" s="956" t="s">
        <v>1534</v>
      </c>
      <c r="E7" s="956"/>
      <c r="F7" s="956" t="s">
        <v>1535</v>
      </c>
      <c r="G7" s="956"/>
      <c r="H7" s="963" t="s">
        <v>1536</v>
      </c>
      <c r="I7" s="963"/>
      <c r="J7" s="963"/>
      <c r="K7" s="963"/>
      <c r="L7" s="963"/>
      <c r="M7" s="963"/>
      <c r="N7" s="963"/>
      <c r="O7" s="964"/>
      <c r="P7" s="764"/>
    </row>
    <row r="8" spans="1:16" ht="11.25" customHeight="1">
      <c r="A8" s="134"/>
      <c r="B8" s="959"/>
      <c r="C8" s="961"/>
      <c r="D8" s="956"/>
      <c r="E8" s="956"/>
      <c r="F8" s="956"/>
      <c r="G8" s="956"/>
      <c r="H8" s="956" t="s">
        <v>1537</v>
      </c>
      <c r="I8" s="956"/>
      <c r="J8" s="956" t="s">
        <v>1538</v>
      </c>
      <c r="K8" s="956"/>
      <c r="L8" s="956" t="s">
        <v>1539</v>
      </c>
      <c r="M8" s="956"/>
      <c r="N8" s="956" t="s">
        <v>1540</v>
      </c>
      <c r="O8" s="957"/>
      <c r="P8" s="764"/>
    </row>
    <row r="9" spans="1:16" ht="29.25" customHeight="1">
      <c r="A9" s="134"/>
      <c r="B9" s="959"/>
      <c r="C9" s="961"/>
      <c r="D9" s="956"/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7"/>
      <c r="P9" s="764"/>
    </row>
    <row r="10" spans="1:16" ht="12.75" customHeight="1">
      <c r="A10" s="134"/>
      <c r="B10" s="959"/>
      <c r="C10" s="961"/>
      <c r="D10" s="956" t="s">
        <v>1541</v>
      </c>
      <c r="E10" s="956" t="s">
        <v>1542</v>
      </c>
      <c r="F10" s="956" t="s">
        <v>1541</v>
      </c>
      <c r="G10" s="956" t="s">
        <v>1542</v>
      </c>
      <c r="H10" s="956" t="s">
        <v>1541</v>
      </c>
      <c r="I10" s="956" t="s">
        <v>1542</v>
      </c>
      <c r="J10" s="956" t="s">
        <v>1541</v>
      </c>
      <c r="K10" s="956" t="s">
        <v>1542</v>
      </c>
      <c r="L10" s="956" t="s">
        <v>1541</v>
      </c>
      <c r="M10" s="956" t="s">
        <v>1542</v>
      </c>
      <c r="N10" s="956" t="s">
        <v>1541</v>
      </c>
      <c r="O10" s="957" t="s">
        <v>1542</v>
      </c>
      <c r="P10" s="764"/>
    </row>
    <row r="11" spans="1:16" ht="21" customHeight="1">
      <c r="A11" s="134"/>
      <c r="B11" s="843"/>
      <c r="C11" s="962"/>
      <c r="D11" s="956"/>
      <c r="E11" s="956"/>
      <c r="F11" s="956"/>
      <c r="G11" s="956"/>
      <c r="H11" s="956"/>
      <c r="I11" s="956"/>
      <c r="J11" s="956"/>
      <c r="K11" s="956"/>
      <c r="L11" s="956"/>
      <c r="M11" s="956"/>
      <c r="N11" s="956"/>
      <c r="O11" s="957"/>
      <c r="P11" s="764"/>
    </row>
    <row r="12" spans="2:16" ht="15">
      <c r="B12" s="256" t="s">
        <v>836</v>
      </c>
      <c r="C12" s="756" t="s">
        <v>468</v>
      </c>
      <c r="D12" s="256">
        <v>581</v>
      </c>
      <c r="E12" s="765">
        <v>368050.2</v>
      </c>
      <c r="F12" s="256">
        <f aca="true" t="shared" si="0" ref="F12:G15">H12+J12+L12+N12</f>
        <v>5</v>
      </c>
      <c r="G12" s="256">
        <f t="shared" si="0"/>
        <v>3100</v>
      </c>
      <c r="H12" s="763"/>
      <c r="I12" s="763"/>
      <c r="J12" s="763"/>
      <c r="K12" s="763"/>
      <c r="L12" s="256">
        <v>5</v>
      </c>
      <c r="M12" s="256">
        <v>3100</v>
      </c>
      <c r="N12" s="763"/>
      <c r="O12" s="763"/>
      <c r="P12" s="763"/>
    </row>
    <row r="13" spans="2:16" ht="15">
      <c r="B13" s="256" t="s">
        <v>834</v>
      </c>
      <c r="C13" s="756" t="s">
        <v>192</v>
      </c>
      <c r="D13" s="256">
        <v>371</v>
      </c>
      <c r="E13" s="765">
        <v>215467.8</v>
      </c>
      <c r="F13" s="256">
        <f t="shared" si="0"/>
        <v>4</v>
      </c>
      <c r="G13" s="256">
        <f t="shared" si="0"/>
        <v>2480</v>
      </c>
      <c r="H13" s="763"/>
      <c r="I13" s="763"/>
      <c r="J13" s="763"/>
      <c r="K13" s="763"/>
      <c r="L13" s="256">
        <v>4</v>
      </c>
      <c r="M13" s="256">
        <v>2480</v>
      </c>
      <c r="N13" s="763"/>
      <c r="O13" s="763"/>
      <c r="P13" s="763"/>
    </row>
    <row r="14" spans="2:16" ht="15">
      <c r="B14" s="256" t="s">
        <v>833</v>
      </c>
      <c r="C14" s="756" t="s">
        <v>193</v>
      </c>
      <c r="D14" s="256">
        <v>331</v>
      </c>
      <c r="E14" s="765">
        <v>185592.7</v>
      </c>
      <c r="F14" s="256">
        <f t="shared" si="0"/>
        <v>2</v>
      </c>
      <c r="G14" s="256">
        <f t="shared" si="0"/>
        <v>1240</v>
      </c>
      <c r="H14" s="763"/>
      <c r="I14" s="763"/>
      <c r="J14" s="763"/>
      <c r="K14" s="763"/>
      <c r="L14" s="256">
        <v>2</v>
      </c>
      <c r="M14" s="256">
        <v>1240</v>
      </c>
      <c r="N14" s="763"/>
      <c r="O14" s="763"/>
      <c r="P14" s="763"/>
    </row>
    <row r="15" spans="2:16" ht="15">
      <c r="B15" s="256" t="s">
        <v>831</v>
      </c>
      <c r="C15" s="756" t="s">
        <v>194</v>
      </c>
      <c r="D15" s="256">
        <v>505</v>
      </c>
      <c r="E15" s="765">
        <v>311232</v>
      </c>
      <c r="F15" s="256">
        <f t="shared" si="0"/>
        <v>12</v>
      </c>
      <c r="G15" s="256">
        <f t="shared" si="0"/>
        <v>7440</v>
      </c>
      <c r="H15" s="763"/>
      <c r="I15" s="763"/>
      <c r="J15" s="763"/>
      <c r="K15" s="763"/>
      <c r="L15" s="256">
        <v>12</v>
      </c>
      <c r="M15" s="256">
        <v>7440</v>
      </c>
      <c r="N15" s="763"/>
      <c r="O15" s="763"/>
      <c r="P15" s="763"/>
    </row>
    <row r="16" spans="2:16" ht="15">
      <c r="B16" s="763"/>
      <c r="C16" s="763"/>
      <c r="D16" s="763"/>
      <c r="E16" s="763"/>
      <c r="F16" s="763"/>
      <c r="G16" s="763"/>
      <c r="H16" s="763"/>
      <c r="I16" s="763"/>
      <c r="J16" s="763"/>
      <c r="K16" s="763"/>
      <c r="L16" s="763"/>
      <c r="M16" s="763"/>
      <c r="N16" s="763"/>
      <c r="O16" s="763"/>
      <c r="P16" s="763"/>
    </row>
    <row r="17" spans="2:16" ht="15">
      <c r="B17" s="256" t="s">
        <v>830</v>
      </c>
      <c r="C17" s="756" t="s">
        <v>195</v>
      </c>
      <c r="D17" s="256">
        <v>591</v>
      </c>
      <c r="E17" s="765">
        <v>348877.3</v>
      </c>
      <c r="F17" s="256">
        <f aca="true" t="shared" si="1" ref="F17:G20">H17+J17+L17+N17</f>
        <v>6</v>
      </c>
      <c r="G17" s="256">
        <f t="shared" si="1"/>
        <v>3720</v>
      </c>
      <c r="H17" s="763"/>
      <c r="I17" s="763"/>
      <c r="J17" s="763"/>
      <c r="K17" s="763"/>
      <c r="L17" s="256">
        <v>6</v>
      </c>
      <c r="M17" s="256">
        <v>3720</v>
      </c>
      <c r="N17" s="763"/>
      <c r="O17" s="763"/>
      <c r="P17" s="763"/>
    </row>
    <row r="18" spans="2:16" ht="15">
      <c r="B18" s="256" t="s">
        <v>828</v>
      </c>
      <c r="C18" s="756" t="s">
        <v>196</v>
      </c>
      <c r="D18" s="256">
        <v>616</v>
      </c>
      <c r="E18" s="765">
        <v>388090.5</v>
      </c>
      <c r="F18" s="256">
        <f t="shared" si="1"/>
        <v>2</v>
      </c>
      <c r="G18" s="256">
        <f t="shared" si="1"/>
        <v>1240</v>
      </c>
      <c r="H18" s="763"/>
      <c r="I18" s="763"/>
      <c r="J18" s="763"/>
      <c r="K18" s="763"/>
      <c r="L18" s="256">
        <v>2</v>
      </c>
      <c r="M18" s="256">
        <v>1240</v>
      </c>
      <c r="N18" s="763"/>
      <c r="O18" s="763"/>
      <c r="P18" s="763"/>
    </row>
    <row r="19" spans="2:16" ht="15">
      <c r="B19" s="256" t="s">
        <v>827</v>
      </c>
      <c r="C19" s="756" t="s">
        <v>197</v>
      </c>
      <c r="D19" s="256">
        <v>442</v>
      </c>
      <c r="E19" s="765">
        <v>275414.4</v>
      </c>
      <c r="F19" s="256">
        <f t="shared" si="1"/>
        <v>6</v>
      </c>
      <c r="G19" s="256">
        <f t="shared" si="1"/>
        <v>3720</v>
      </c>
      <c r="H19" s="763"/>
      <c r="I19" s="763"/>
      <c r="J19" s="763"/>
      <c r="K19" s="763"/>
      <c r="L19" s="256">
        <v>6</v>
      </c>
      <c r="M19" s="256">
        <v>3720</v>
      </c>
      <c r="N19" s="763"/>
      <c r="O19" s="763"/>
      <c r="P19" s="763"/>
    </row>
    <row r="20" spans="2:16" ht="15">
      <c r="B20" s="256" t="s">
        <v>825</v>
      </c>
      <c r="C20" s="756" t="s">
        <v>198</v>
      </c>
      <c r="D20" s="256">
        <v>407</v>
      </c>
      <c r="E20" s="765">
        <v>250570.9</v>
      </c>
      <c r="F20" s="256">
        <f t="shared" si="1"/>
        <v>8</v>
      </c>
      <c r="G20" s="256">
        <f t="shared" si="1"/>
        <v>4960</v>
      </c>
      <c r="H20" s="763"/>
      <c r="I20" s="763"/>
      <c r="J20" s="763"/>
      <c r="K20" s="763"/>
      <c r="L20" s="256">
        <v>8</v>
      </c>
      <c r="M20" s="256">
        <v>4960</v>
      </c>
      <c r="N20" s="763"/>
      <c r="O20" s="763"/>
      <c r="P20" s="763"/>
    </row>
    <row r="21" spans="2:16" ht="15">
      <c r="B21" s="763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</row>
    <row r="22" spans="2:16" ht="15">
      <c r="B22" s="256" t="s">
        <v>823</v>
      </c>
      <c r="C22" s="756" t="s">
        <v>199</v>
      </c>
      <c r="D22" s="256">
        <v>356</v>
      </c>
      <c r="E22" s="765">
        <v>229306.2</v>
      </c>
      <c r="F22" s="256">
        <f aca="true" t="shared" si="2" ref="F22:G25">H22+J22+L22+N22</f>
        <v>2</v>
      </c>
      <c r="G22" s="256">
        <f t="shared" si="2"/>
        <v>1240</v>
      </c>
      <c r="H22" s="763"/>
      <c r="I22" s="763"/>
      <c r="J22" s="763"/>
      <c r="K22" s="763"/>
      <c r="L22" s="256">
        <v>2</v>
      </c>
      <c r="M22" s="256">
        <v>1240</v>
      </c>
      <c r="N22" s="763"/>
      <c r="O22" s="763"/>
      <c r="P22" s="763"/>
    </row>
    <row r="23" spans="2:16" ht="15">
      <c r="B23" s="256" t="s">
        <v>821</v>
      </c>
      <c r="C23" s="756" t="s">
        <v>200</v>
      </c>
      <c r="D23" s="256">
        <v>461</v>
      </c>
      <c r="E23" s="765">
        <v>283896.7</v>
      </c>
      <c r="F23" s="256">
        <f t="shared" si="2"/>
        <v>7</v>
      </c>
      <c r="G23" s="256">
        <f t="shared" si="2"/>
        <v>4340</v>
      </c>
      <c r="H23" s="763"/>
      <c r="I23" s="763"/>
      <c r="J23" s="763"/>
      <c r="K23" s="763"/>
      <c r="L23" s="256">
        <v>7</v>
      </c>
      <c r="M23" s="256">
        <v>4340</v>
      </c>
      <c r="N23" s="763"/>
      <c r="O23" s="763"/>
      <c r="P23" s="763"/>
    </row>
    <row r="24" spans="2:16" ht="15">
      <c r="B24" s="256" t="s">
        <v>820</v>
      </c>
      <c r="C24" s="756" t="s">
        <v>201</v>
      </c>
      <c r="D24" s="256">
        <v>305</v>
      </c>
      <c r="E24" s="765">
        <v>188119.4</v>
      </c>
      <c r="F24" s="256">
        <f t="shared" si="2"/>
        <v>3</v>
      </c>
      <c r="G24" s="256">
        <f t="shared" si="2"/>
        <v>1860</v>
      </c>
      <c r="H24" s="763"/>
      <c r="I24" s="763"/>
      <c r="J24" s="763"/>
      <c r="K24" s="763"/>
      <c r="L24" s="256">
        <v>3</v>
      </c>
      <c r="M24" s="256">
        <v>1860</v>
      </c>
      <c r="N24" s="763"/>
      <c r="O24" s="763"/>
      <c r="P24" s="763"/>
    </row>
    <row r="25" spans="2:16" ht="15">
      <c r="B25" s="256" t="s">
        <v>818</v>
      </c>
      <c r="C25" s="756" t="s">
        <v>202</v>
      </c>
      <c r="D25" s="256">
        <v>313</v>
      </c>
      <c r="E25" s="765">
        <v>193062</v>
      </c>
      <c r="F25" s="256">
        <f t="shared" si="2"/>
        <v>0</v>
      </c>
      <c r="G25" s="256">
        <f t="shared" si="2"/>
        <v>0</v>
      </c>
      <c r="H25" s="763"/>
      <c r="I25" s="763"/>
      <c r="J25" s="763"/>
      <c r="K25" s="763"/>
      <c r="L25" s="256"/>
      <c r="M25" s="256"/>
      <c r="N25" s="763"/>
      <c r="O25" s="763"/>
      <c r="P25" s="763"/>
    </row>
    <row r="26" spans="2:16" ht="15">
      <c r="B26" s="763"/>
      <c r="C26" s="763"/>
      <c r="D26" s="763"/>
      <c r="E26" s="763"/>
      <c r="F26" s="763"/>
      <c r="G26" s="763"/>
      <c r="H26" s="763"/>
      <c r="I26" s="763"/>
      <c r="J26" s="763"/>
      <c r="K26" s="763"/>
      <c r="L26" s="763"/>
      <c r="M26" s="763"/>
      <c r="N26" s="763"/>
      <c r="O26" s="763"/>
      <c r="P26" s="763"/>
    </row>
    <row r="27" spans="2:16" ht="15">
      <c r="B27" s="256" t="s">
        <v>816</v>
      </c>
      <c r="C27" s="756" t="s">
        <v>203</v>
      </c>
      <c r="D27" s="256">
        <v>385</v>
      </c>
      <c r="E27" s="765">
        <v>248295.1</v>
      </c>
      <c r="F27" s="256">
        <f aca="true" t="shared" si="3" ref="F27:G30">H27+J27+L27+N27</f>
        <v>3</v>
      </c>
      <c r="G27" s="256">
        <f t="shared" si="3"/>
        <v>1860</v>
      </c>
      <c r="H27" s="763"/>
      <c r="I27" s="763"/>
      <c r="J27" s="763"/>
      <c r="K27" s="763"/>
      <c r="L27" s="256">
        <v>3</v>
      </c>
      <c r="M27" s="256">
        <v>1860</v>
      </c>
      <c r="N27" s="763"/>
      <c r="O27" s="763"/>
      <c r="P27" s="763"/>
    </row>
    <row r="28" spans="2:16" ht="15">
      <c r="B28" s="256" t="s">
        <v>814</v>
      </c>
      <c r="C28" s="756" t="s">
        <v>204</v>
      </c>
      <c r="D28" s="256">
        <v>524</v>
      </c>
      <c r="E28" s="765">
        <v>322507.9</v>
      </c>
      <c r="F28" s="256">
        <f t="shared" si="3"/>
        <v>8</v>
      </c>
      <c r="G28" s="256">
        <f t="shared" si="3"/>
        <v>5260</v>
      </c>
      <c r="H28" s="763"/>
      <c r="I28" s="763"/>
      <c r="J28" s="763"/>
      <c r="K28" s="763"/>
      <c r="L28" s="256">
        <v>8</v>
      </c>
      <c r="M28" s="256">
        <v>5260</v>
      </c>
      <c r="N28" s="763"/>
      <c r="O28" s="763"/>
      <c r="P28" s="763"/>
    </row>
    <row r="29" spans="2:16" ht="15">
      <c r="B29" s="256" t="s">
        <v>812</v>
      </c>
      <c r="C29" s="756" t="s">
        <v>205</v>
      </c>
      <c r="D29" s="256">
        <v>511</v>
      </c>
      <c r="E29" s="765">
        <v>319613.5</v>
      </c>
      <c r="F29" s="256">
        <f t="shared" si="3"/>
        <v>3</v>
      </c>
      <c r="G29" s="256">
        <f t="shared" si="3"/>
        <v>2160</v>
      </c>
      <c r="H29" s="763"/>
      <c r="I29" s="763"/>
      <c r="J29" s="763"/>
      <c r="K29" s="763"/>
      <c r="L29" s="256">
        <v>3</v>
      </c>
      <c r="M29" s="256">
        <v>2160</v>
      </c>
      <c r="N29" s="763"/>
      <c r="O29" s="763"/>
      <c r="P29" s="763"/>
    </row>
    <row r="30" spans="2:16" ht="15">
      <c r="B30" s="256" t="s">
        <v>811</v>
      </c>
      <c r="C30" s="756" t="s">
        <v>206</v>
      </c>
      <c r="D30" s="256">
        <v>419</v>
      </c>
      <c r="E30" s="765">
        <v>254252.9</v>
      </c>
      <c r="F30" s="256">
        <f t="shared" si="3"/>
        <v>2</v>
      </c>
      <c r="G30" s="256">
        <f t="shared" si="3"/>
        <v>1240</v>
      </c>
      <c r="H30" s="763"/>
      <c r="I30" s="763"/>
      <c r="J30" s="763"/>
      <c r="K30" s="763"/>
      <c r="L30" s="256">
        <v>2</v>
      </c>
      <c r="M30" s="256">
        <v>1240</v>
      </c>
      <c r="N30" s="763"/>
      <c r="O30" s="763"/>
      <c r="P30" s="763"/>
    </row>
    <row r="31" spans="2:16" ht="15">
      <c r="B31" s="763"/>
      <c r="C31" s="763"/>
      <c r="D31" s="763"/>
      <c r="E31" s="763"/>
      <c r="F31" s="256">
        <f>H31+J31+L31+N31</f>
        <v>0</v>
      </c>
      <c r="G31" s="763"/>
      <c r="H31" s="763"/>
      <c r="I31" s="763"/>
      <c r="J31" s="763"/>
      <c r="K31" s="763"/>
      <c r="L31" s="763"/>
      <c r="M31" s="763"/>
      <c r="N31" s="763"/>
      <c r="O31" s="763"/>
      <c r="P31" s="763"/>
    </row>
    <row r="32" spans="2:16" ht="15">
      <c r="B32" s="256" t="s">
        <v>810</v>
      </c>
      <c r="C32" s="756" t="s">
        <v>207</v>
      </c>
      <c r="D32" s="256">
        <v>231</v>
      </c>
      <c r="E32" s="765">
        <v>162231.5</v>
      </c>
      <c r="F32" s="256">
        <f>H32+J32+L32+N32</f>
        <v>3</v>
      </c>
      <c r="G32" s="256">
        <f>I32+K32+M32+O32</f>
        <v>1860</v>
      </c>
      <c r="H32" s="763"/>
      <c r="I32" s="763"/>
      <c r="J32" s="763"/>
      <c r="K32" s="763"/>
      <c r="L32" s="256">
        <v>3</v>
      </c>
      <c r="M32" s="256">
        <v>1860</v>
      </c>
      <c r="N32" s="763"/>
      <c r="O32" s="763"/>
      <c r="P32" s="763"/>
    </row>
    <row r="33" spans="2:16" ht="15">
      <c r="B33" s="256" t="s">
        <v>809</v>
      </c>
      <c r="C33" s="756" t="s">
        <v>208</v>
      </c>
      <c r="D33" s="256">
        <v>2951</v>
      </c>
      <c r="E33" s="765">
        <v>2052484.6</v>
      </c>
      <c r="F33" s="256">
        <f>H33+J33+L33+N33</f>
        <v>522</v>
      </c>
      <c r="G33" s="256">
        <f>I33+K33+M33+O33</f>
        <v>221616.50000000003</v>
      </c>
      <c r="H33" s="256">
        <v>284</v>
      </c>
      <c r="I33" s="256">
        <v>17602.2</v>
      </c>
      <c r="J33" s="256">
        <v>186</v>
      </c>
      <c r="K33" s="256">
        <v>166748.2</v>
      </c>
      <c r="L33" s="256">
        <v>23</v>
      </c>
      <c r="M33" s="256">
        <v>14540</v>
      </c>
      <c r="N33" s="256">
        <v>29</v>
      </c>
      <c r="O33" s="256">
        <v>22726.1</v>
      </c>
      <c r="P33" s="763"/>
    </row>
    <row r="34" spans="2:16" ht="15">
      <c r="B34" s="256" t="s">
        <v>808</v>
      </c>
      <c r="C34" s="756" t="s">
        <v>209</v>
      </c>
      <c r="D34" s="256">
        <v>231</v>
      </c>
      <c r="E34" s="765">
        <v>138879.7</v>
      </c>
      <c r="F34" s="256">
        <f>H34+J34+L34+N34</f>
        <v>6</v>
      </c>
      <c r="G34" s="256">
        <f>I34+K34+M34+O34</f>
        <v>3720</v>
      </c>
      <c r="H34" s="763"/>
      <c r="I34" s="763"/>
      <c r="J34" s="763"/>
      <c r="K34" s="763"/>
      <c r="L34" s="256">
        <v>6</v>
      </c>
      <c r="M34" s="256">
        <v>3720</v>
      </c>
      <c r="N34" s="763"/>
      <c r="O34" s="763"/>
      <c r="P34" s="763"/>
    </row>
    <row r="35" spans="2:16" ht="15">
      <c r="B35" s="269" t="s">
        <v>1513</v>
      </c>
      <c r="C35" s="758" t="s">
        <v>73</v>
      </c>
      <c r="D35" s="269">
        <f aca="true" t="shared" si="4" ref="D35:O35">SUM(D12:D34)</f>
        <v>10531</v>
      </c>
      <c r="E35" s="269">
        <f t="shared" si="4"/>
        <v>6735945.3</v>
      </c>
      <c r="F35" s="269">
        <f t="shared" si="4"/>
        <v>604</v>
      </c>
      <c r="G35" s="269">
        <f t="shared" si="4"/>
        <v>273056.5</v>
      </c>
      <c r="H35" s="269">
        <f t="shared" si="4"/>
        <v>284</v>
      </c>
      <c r="I35" s="269">
        <f t="shared" si="4"/>
        <v>17602.2</v>
      </c>
      <c r="J35" s="269">
        <f t="shared" si="4"/>
        <v>186</v>
      </c>
      <c r="K35" s="269">
        <f t="shared" si="4"/>
        <v>166748.2</v>
      </c>
      <c r="L35" s="269">
        <f t="shared" si="4"/>
        <v>105</v>
      </c>
      <c r="M35" s="269">
        <f t="shared" si="4"/>
        <v>65980</v>
      </c>
      <c r="N35" s="269">
        <f t="shared" si="4"/>
        <v>29</v>
      </c>
      <c r="O35" s="269">
        <f t="shared" si="4"/>
        <v>22726.1</v>
      </c>
      <c r="P35" s="763"/>
    </row>
    <row r="36" spans="2:16" ht="15">
      <c r="B36" s="76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2:16" ht="15">
      <c r="B37" s="766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</sheetData>
  <sheetProtection/>
  <mergeCells count="23">
    <mergeCell ref="H8:I9"/>
    <mergeCell ref="J8:K9"/>
    <mergeCell ref="L8:M9"/>
    <mergeCell ref="J10:J11"/>
    <mergeCell ref="K10:K11"/>
    <mergeCell ref="L10:L11"/>
    <mergeCell ref="D3:N3"/>
    <mergeCell ref="D4:N4"/>
    <mergeCell ref="B7:B11"/>
    <mergeCell ref="C7:C11"/>
    <mergeCell ref="D7:E9"/>
    <mergeCell ref="F7:G9"/>
    <mergeCell ref="H7:O7"/>
    <mergeCell ref="M10:M11"/>
    <mergeCell ref="N10:N11"/>
    <mergeCell ref="O10:O11"/>
    <mergeCell ref="N8:O9"/>
    <mergeCell ref="D10:D11"/>
    <mergeCell ref="E10:E11"/>
    <mergeCell ref="F10:F11"/>
    <mergeCell ref="G10:G11"/>
    <mergeCell ref="H10:H11"/>
    <mergeCell ref="I10:I1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Y22" sqref="Y22"/>
    </sheetView>
  </sheetViews>
  <sheetFormatPr defaultColWidth="9.00390625" defaultRowHeight="12.75"/>
  <cols>
    <col min="1" max="1" width="26.375" style="49" customWidth="1"/>
    <col min="2" max="2" width="5.75390625" style="82" customWidth="1"/>
    <col min="3" max="3" width="4.375" style="82" customWidth="1"/>
    <col min="4" max="22" width="5.25390625" style="91" customWidth="1"/>
    <col min="23" max="16384" width="9.125" style="91" customWidth="1"/>
  </cols>
  <sheetData>
    <row r="1" spans="2:22" ht="14.25">
      <c r="B1" s="767"/>
      <c r="C1" s="767"/>
      <c r="D1" s="767"/>
      <c r="E1" s="446" t="s">
        <v>1543</v>
      </c>
      <c r="F1" s="446"/>
      <c r="G1" s="446"/>
      <c r="H1" s="446"/>
      <c r="I1" s="446"/>
      <c r="J1" s="446"/>
      <c r="K1" s="446"/>
      <c r="L1" s="446"/>
      <c r="M1" s="446"/>
      <c r="N1" s="446"/>
      <c r="O1" s="767"/>
      <c r="P1" s="767"/>
      <c r="Q1" s="767"/>
      <c r="R1" s="767"/>
      <c r="S1" s="767"/>
      <c r="T1" s="767"/>
      <c r="U1" s="767"/>
      <c r="V1" s="767"/>
    </row>
    <row r="2" spans="2:22" ht="14.25">
      <c r="B2" s="767"/>
      <c r="C2" s="767"/>
      <c r="D2" s="767"/>
      <c r="E2" s="958" t="s">
        <v>1544</v>
      </c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767"/>
      <c r="R2" s="767"/>
      <c r="S2" s="767"/>
      <c r="T2" s="767"/>
      <c r="U2" s="767"/>
      <c r="V2" s="767"/>
    </row>
    <row r="3" spans="2:22" ht="6" customHeight="1"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965"/>
      <c r="U3" s="965"/>
      <c r="V3" s="965"/>
    </row>
    <row r="4" spans="1:22" s="769" customFormat="1" ht="18.75">
      <c r="A4" s="750"/>
      <c r="B4" s="768" t="s">
        <v>1545</v>
      </c>
      <c r="C4" s="768" t="s">
        <v>1546</v>
      </c>
      <c r="D4" s="750" t="s">
        <v>836</v>
      </c>
      <c r="E4" s="750" t="s">
        <v>834</v>
      </c>
      <c r="F4" s="750" t="s">
        <v>833</v>
      </c>
      <c r="G4" s="750" t="s">
        <v>831</v>
      </c>
      <c r="H4" s="750" t="s">
        <v>830</v>
      </c>
      <c r="I4" s="750" t="s">
        <v>828</v>
      </c>
      <c r="J4" s="750" t="s">
        <v>827</v>
      </c>
      <c r="K4" s="750" t="s">
        <v>825</v>
      </c>
      <c r="L4" s="750" t="s">
        <v>823</v>
      </c>
      <c r="M4" s="750" t="s">
        <v>821</v>
      </c>
      <c r="N4" s="750" t="s">
        <v>820</v>
      </c>
      <c r="O4" s="750" t="s">
        <v>818</v>
      </c>
      <c r="P4" s="750" t="s">
        <v>816</v>
      </c>
      <c r="Q4" s="750" t="s">
        <v>814</v>
      </c>
      <c r="R4" s="750" t="s">
        <v>812</v>
      </c>
      <c r="S4" s="750" t="s">
        <v>811</v>
      </c>
      <c r="T4" s="750" t="s">
        <v>810</v>
      </c>
      <c r="U4" s="750" t="s">
        <v>809</v>
      </c>
      <c r="V4" s="750" t="s">
        <v>808</v>
      </c>
    </row>
    <row r="5" spans="1:22" ht="14.25" customHeight="1">
      <c r="A5" s="770" t="s">
        <v>1547</v>
      </c>
      <c r="B5" s="771" t="s">
        <v>1548</v>
      </c>
      <c r="C5" s="771">
        <v>1</v>
      </c>
      <c r="D5" s="772">
        <v>1100</v>
      </c>
      <c r="E5" s="772">
        <v>1000</v>
      </c>
      <c r="F5" s="772">
        <v>1000</v>
      </c>
      <c r="G5" s="772">
        <v>1100</v>
      </c>
      <c r="H5" s="772">
        <v>1020</v>
      </c>
      <c r="I5" s="772">
        <v>1000</v>
      </c>
      <c r="J5" s="772">
        <v>1050</v>
      </c>
      <c r="K5" s="772">
        <v>1100</v>
      </c>
      <c r="L5" s="772">
        <v>1000</v>
      </c>
      <c r="M5" s="772">
        <v>1040</v>
      </c>
      <c r="N5" s="772">
        <v>1000</v>
      </c>
      <c r="O5" s="772">
        <v>1000</v>
      </c>
      <c r="P5" s="772">
        <v>1050</v>
      </c>
      <c r="Q5" s="772">
        <v>1080</v>
      </c>
      <c r="R5" s="772">
        <v>1050</v>
      </c>
      <c r="S5" s="772">
        <v>1020</v>
      </c>
      <c r="T5" s="772">
        <v>1200</v>
      </c>
      <c r="U5" s="772">
        <v>1250</v>
      </c>
      <c r="V5" s="772"/>
    </row>
    <row r="6" spans="1:22" ht="14.25" customHeight="1">
      <c r="A6" s="770" t="s">
        <v>1549</v>
      </c>
      <c r="B6" s="771" t="s">
        <v>1548</v>
      </c>
      <c r="C6" s="771">
        <f aca="true" t="shared" si="0" ref="C6:C40">C5+1</f>
        <v>2</v>
      </c>
      <c r="D6" s="772">
        <v>1040</v>
      </c>
      <c r="E6" s="772">
        <v>900</v>
      </c>
      <c r="F6" s="772"/>
      <c r="G6" s="772">
        <v>900</v>
      </c>
      <c r="H6" s="772">
        <v>900</v>
      </c>
      <c r="I6" s="772">
        <v>950</v>
      </c>
      <c r="J6" s="772">
        <v>950</v>
      </c>
      <c r="K6" s="772">
        <v>960</v>
      </c>
      <c r="L6" s="772">
        <v>900</v>
      </c>
      <c r="M6" s="772">
        <v>950</v>
      </c>
      <c r="N6" s="772">
        <v>900</v>
      </c>
      <c r="O6" s="772">
        <v>980</v>
      </c>
      <c r="P6" s="772">
        <v>980</v>
      </c>
      <c r="Q6" s="772">
        <v>970</v>
      </c>
      <c r="R6" s="772">
        <v>850</v>
      </c>
      <c r="S6" s="772">
        <v>1000</v>
      </c>
      <c r="T6" s="772">
        <v>1000</v>
      </c>
      <c r="U6" s="772">
        <v>950</v>
      </c>
      <c r="V6" s="772"/>
    </row>
    <row r="7" spans="1:22" ht="14.25" customHeight="1">
      <c r="A7" s="770" t="s">
        <v>1550</v>
      </c>
      <c r="B7" s="771" t="s">
        <v>1548</v>
      </c>
      <c r="C7" s="771">
        <f t="shared" si="0"/>
        <v>3</v>
      </c>
      <c r="D7" s="772">
        <v>2500</v>
      </c>
      <c r="E7" s="772">
        <v>2500</v>
      </c>
      <c r="F7" s="772">
        <v>2300</v>
      </c>
      <c r="G7" s="772">
        <v>2300</v>
      </c>
      <c r="H7" s="772">
        <v>2400</v>
      </c>
      <c r="I7" s="772">
        <v>2200</v>
      </c>
      <c r="J7" s="772">
        <v>2200</v>
      </c>
      <c r="K7" s="772">
        <v>2200</v>
      </c>
      <c r="L7" s="772">
        <v>2500</v>
      </c>
      <c r="M7" s="772">
        <v>2400</v>
      </c>
      <c r="N7" s="772">
        <v>2400</v>
      </c>
      <c r="O7" s="772">
        <v>2400</v>
      </c>
      <c r="P7" s="772">
        <v>2400</v>
      </c>
      <c r="Q7" s="772">
        <v>2500</v>
      </c>
      <c r="R7" s="772">
        <v>2500</v>
      </c>
      <c r="S7" s="772">
        <v>2400</v>
      </c>
      <c r="T7" s="772">
        <v>2500</v>
      </c>
      <c r="U7" s="772">
        <v>2400</v>
      </c>
      <c r="V7" s="772">
        <v>2400</v>
      </c>
    </row>
    <row r="8" spans="1:22" ht="14.25" customHeight="1">
      <c r="A8" s="770" t="s">
        <v>1551</v>
      </c>
      <c r="B8" s="771" t="s">
        <v>1548</v>
      </c>
      <c r="C8" s="771">
        <f t="shared" si="0"/>
        <v>4</v>
      </c>
      <c r="D8" s="772">
        <v>2200</v>
      </c>
      <c r="E8" s="772">
        <v>2200</v>
      </c>
      <c r="F8" s="772">
        <v>2000</v>
      </c>
      <c r="G8" s="772">
        <v>2000</v>
      </c>
      <c r="H8" s="772">
        <v>1800</v>
      </c>
      <c r="I8" s="772">
        <v>2000</v>
      </c>
      <c r="J8" s="772">
        <v>1800</v>
      </c>
      <c r="K8" s="772">
        <v>1800</v>
      </c>
      <c r="L8" s="772">
        <v>2000</v>
      </c>
      <c r="M8" s="772">
        <v>1800</v>
      </c>
      <c r="N8" s="772">
        <v>2000</v>
      </c>
      <c r="O8" s="772">
        <v>2100</v>
      </c>
      <c r="P8" s="772">
        <v>1800</v>
      </c>
      <c r="Q8" s="772">
        <v>2000</v>
      </c>
      <c r="R8" s="772">
        <v>1800</v>
      </c>
      <c r="S8" s="772">
        <v>1700</v>
      </c>
      <c r="T8" s="772">
        <v>1800</v>
      </c>
      <c r="U8" s="772">
        <v>1800</v>
      </c>
      <c r="V8" s="772">
        <v>2100</v>
      </c>
    </row>
    <row r="9" spans="1:22" ht="14.25" customHeight="1">
      <c r="A9" s="770" t="s">
        <v>1552</v>
      </c>
      <c r="B9" s="771" t="s">
        <v>1548</v>
      </c>
      <c r="C9" s="771">
        <f t="shared" si="0"/>
        <v>5</v>
      </c>
      <c r="D9" s="772">
        <v>1000</v>
      </c>
      <c r="E9" s="772">
        <v>1000</v>
      </c>
      <c r="F9" s="772">
        <v>1000</v>
      </c>
      <c r="G9" s="772">
        <v>1100</v>
      </c>
      <c r="H9" s="772">
        <v>1000</v>
      </c>
      <c r="I9" s="772">
        <v>1000</v>
      </c>
      <c r="J9" s="772">
        <v>1000</v>
      </c>
      <c r="K9" s="772">
        <v>1200</v>
      </c>
      <c r="L9" s="772">
        <v>1300</v>
      </c>
      <c r="M9" s="772">
        <v>1200</v>
      </c>
      <c r="N9" s="772">
        <v>1100</v>
      </c>
      <c r="O9" s="772">
        <v>1200</v>
      </c>
      <c r="P9" s="772">
        <v>1100</v>
      </c>
      <c r="Q9" s="772">
        <v>1000</v>
      </c>
      <c r="R9" s="772">
        <v>1100</v>
      </c>
      <c r="S9" s="772">
        <v>1100</v>
      </c>
      <c r="T9" s="772">
        <v>1200</v>
      </c>
      <c r="U9" s="772">
        <v>1000</v>
      </c>
      <c r="V9" s="772">
        <v>1100</v>
      </c>
    </row>
    <row r="10" spans="1:22" ht="14.25" customHeight="1">
      <c r="A10" s="770" t="s">
        <v>1553</v>
      </c>
      <c r="B10" s="771" t="s">
        <v>1548</v>
      </c>
      <c r="C10" s="771">
        <f t="shared" si="0"/>
        <v>6</v>
      </c>
      <c r="D10" s="772"/>
      <c r="E10" s="772">
        <v>6000</v>
      </c>
      <c r="F10" s="772">
        <v>7000</v>
      </c>
      <c r="G10" s="772">
        <v>7000</v>
      </c>
      <c r="H10" s="772">
        <v>6000</v>
      </c>
      <c r="I10" s="772">
        <v>6000</v>
      </c>
      <c r="J10" s="772">
        <v>6000</v>
      </c>
      <c r="K10" s="772">
        <v>6500</v>
      </c>
      <c r="L10" s="772">
        <v>7000</v>
      </c>
      <c r="M10" s="772">
        <v>7500</v>
      </c>
      <c r="N10" s="772">
        <v>6500</v>
      </c>
      <c r="O10" s="772">
        <v>6000</v>
      </c>
      <c r="P10" s="772">
        <v>7000</v>
      </c>
      <c r="Q10" s="772">
        <v>7000</v>
      </c>
      <c r="R10" s="772">
        <v>7500</v>
      </c>
      <c r="S10" s="772">
        <v>7000</v>
      </c>
      <c r="T10" s="772">
        <v>7500</v>
      </c>
      <c r="U10" s="772">
        <v>7800</v>
      </c>
      <c r="V10" s="772">
        <v>5500</v>
      </c>
    </row>
    <row r="11" spans="1:22" ht="14.25" customHeight="1">
      <c r="A11" s="770" t="s">
        <v>1554</v>
      </c>
      <c r="B11" s="771" t="s">
        <v>1548</v>
      </c>
      <c r="C11" s="771">
        <f t="shared" si="0"/>
        <v>7</v>
      </c>
      <c r="D11" s="772"/>
      <c r="E11" s="772">
        <v>6000</v>
      </c>
      <c r="F11" s="772"/>
      <c r="G11" s="772">
        <v>7500</v>
      </c>
      <c r="H11" s="772">
        <v>6000</v>
      </c>
      <c r="I11" s="772">
        <v>5500</v>
      </c>
      <c r="J11" s="772">
        <v>6000</v>
      </c>
      <c r="K11" s="772">
        <v>6500</v>
      </c>
      <c r="L11" s="772">
        <v>6500</v>
      </c>
      <c r="M11" s="772">
        <v>7000</v>
      </c>
      <c r="N11" s="772">
        <v>6500</v>
      </c>
      <c r="O11" s="772">
        <v>6000</v>
      </c>
      <c r="P11" s="772">
        <v>5500</v>
      </c>
      <c r="Q11" s="772">
        <v>6000</v>
      </c>
      <c r="R11" s="772">
        <v>7500</v>
      </c>
      <c r="S11" s="772">
        <v>6000</v>
      </c>
      <c r="T11" s="772">
        <v>7500</v>
      </c>
      <c r="U11" s="772">
        <v>7500</v>
      </c>
      <c r="V11" s="772">
        <v>5500</v>
      </c>
    </row>
    <row r="12" spans="1:22" ht="14.25" customHeight="1">
      <c r="A12" s="770" t="s">
        <v>1555</v>
      </c>
      <c r="B12" s="771" t="s">
        <v>1548</v>
      </c>
      <c r="C12" s="771">
        <f t="shared" si="0"/>
        <v>8</v>
      </c>
      <c r="D12" s="772"/>
      <c r="E12" s="772">
        <v>5000</v>
      </c>
      <c r="F12" s="772"/>
      <c r="G12" s="772">
        <v>6000</v>
      </c>
      <c r="H12" s="772">
        <v>5500</v>
      </c>
      <c r="I12" s="772">
        <v>4500</v>
      </c>
      <c r="J12" s="772">
        <v>5000</v>
      </c>
      <c r="K12" s="772">
        <v>5000</v>
      </c>
      <c r="L12" s="772">
        <v>5000</v>
      </c>
      <c r="M12" s="772">
        <v>5500</v>
      </c>
      <c r="N12" s="772">
        <v>5000</v>
      </c>
      <c r="O12" s="772">
        <v>4500</v>
      </c>
      <c r="P12" s="772">
        <v>4500</v>
      </c>
      <c r="Q12" s="772">
        <v>5500</v>
      </c>
      <c r="R12" s="772">
        <v>6000</v>
      </c>
      <c r="S12" s="772">
        <v>4500</v>
      </c>
      <c r="T12" s="772">
        <v>6500</v>
      </c>
      <c r="U12" s="772">
        <v>6500</v>
      </c>
      <c r="V12" s="772">
        <v>4000</v>
      </c>
    </row>
    <row r="13" spans="1:22" ht="14.25" customHeight="1">
      <c r="A13" s="770" t="s">
        <v>1556</v>
      </c>
      <c r="B13" s="771" t="s">
        <v>1548</v>
      </c>
      <c r="C13" s="771">
        <f t="shared" si="0"/>
        <v>9</v>
      </c>
      <c r="D13" s="772"/>
      <c r="E13" s="772">
        <v>5000</v>
      </c>
      <c r="F13" s="772"/>
      <c r="G13" s="772">
        <v>6000</v>
      </c>
      <c r="H13" s="772">
        <v>5000</v>
      </c>
      <c r="I13" s="772">
        <v>5000</v>
      </c>
      <c r="J13" s="772">
        <v>5000</v>
      </c>
      <c r="K13" s="772">
        <v>5000</v>
      </c>
      <c r="L13" s="772">
        <v>5000</v>
      </c>
      <c r="M13" s="772">
        <v>5500</v>
      </c>
      <c r="N13" s="772">
        <v>4500</v>
      </c>
      <c r="O13" s="772">
        <v>4500</v>
      </c>
      <c r="P13" s="772">
        <v>4500</v>
      </c>
      <c r="Q13" s="772">
        <v>5000</v>
      </c>
      <c r="R13" s="772">
        <v>6000</v>
      </c>
      <c r="S13" s="772">
        <v>4500</v>
      </c>
      <c r="T13" s="772">
        <v>4500</v>
      </c>
      <c r="U13" s="772">
        <v>6500</v>
      </c>
      <c r="V13" s="772">
        <v>3800</v>
      </c>
    </row>
    <row r="14" spans="1:22" ht="14.25" customHeight="1">
      <c r="A14" s="770" t="s">
        <v>1557</v>
      </c>
      <c r="B14" s="771" t="s">
        <v>1548</v>
      </c>
      <c r="C14" s="771">
        <f t="shared" si="0"/>
        <v>10</v>
      </c>
      <c r="D14" s="772">
        <v>10000</v>
      </c>
      <c r="E14" s="772">
        <v>11000</v>
      </c>
      <c r="F14" s="772">
        <v>10000</v>
      </c>
      <c r="G14" s="772">
        <v>11000</v>
      </c>
      <c r="H14" s="772">
        <v>10500</v>
      </c>
      <c r="I14" s="772">
        <v>10000</v>
      </c>
      <c r="J14" s="772">
        <v>10500</v>
      </c>
      <c r="K14" s="772">
        <v>10000</v>
      </c>
      <c r="L14" s="772">
        <v>10000</v>
      </c>
      <c r="M14" s="772">
        <v>10000</v>
      </c>
      <c r="N14" s="772">
        <v>10500</v>
      </c>
      <c r="O14" s="772">
        <v>11000</v>
      </c>
      <c r="P14" s="772">
        <v>11000</v>
      </c>
      <c r="Q14" s="772">
        <v>10000</v>
      </c>
      <c r="R14" s="772">
        <v>10000</v>
      </c>
      <c r="S14" s="772">
        <v>10000</v>
      </c>
      <c r="T14" s="772">
        <v>11000</v>
      </c>
      <c r="U14" s="772">
        <v>10800</v>
      </c>
      <c r="V14" s="772">
        <v>11000</v>
      </c>
    </row>
    <row r="15" spans="1:22" ht="14.25" customHeight="1">
      <c r="A15" s="770" t="s">
        <v>1558</v>
      </c>
      <c r="B15" s="771" t="s">
        <v>1548</v>
      </c>
      <c r="C15" s="771">
        <f t="shared" si="0"/>
        <v>11</v>
      </c>
      <c r="D15" s="772">
        <v>6000</v>
      </c>
      <c r="E15" s="772">
        <v>6500</v>
      </c>
      <c r="F15" s="772">
        <v>5500</v>
      </c>
      <c r="G15" s="772">
        <v>5500</v>
      </c>
      <c r="H15" s="772">
        <v>6000</v>
      </c>
      <c r="I15" s="772">
        <v>5800</v>
      </c>
      <c r="J15" s="772">
        <v>6500</v>
      </c>
      <c r="K15" s="772">
        <v>6000</v>
      </c>
      <c r="L15" s="772">
        <v>5500</v>
      </c>
      <c r="M15" s="772">
        <v>5500</v>
      </c>
      <c r="N15" s="772">
        <v>5500</v>
      </c>
      <c r="O15" s="772">
        <v>5800</v>
      </c>
      <c r="P15" s="772">
        <v>6000</v>
      </c>
      <c r="Q15" s="772">
        <v>5500</v>
      </c>
      <c r="R15" s="772">
        <v>5400</v>
      </c>
      <c r="S15" s="772">
        <v>5500</v>
      </c>
      <c r="T15" s="772">
        <v>5500</v>
      </c>
      <c r="U15" s="772">
        <v>5500</v>
      </c>
      <c r="V15" s="772">
        <v>5600</v>
      </c>
    </row>
    <row r="16" spans="1:22" ht="14.25" customHeight="1">
      <c r="A16" s="770" t="s">
        <v>1559</v>
      </c>
      <c r="B16" s="771" t="s">
        <v>1548</v>
      </c>
      <c r="C16" s="771">
        <f t="shared" si="0"/>
        <v>12</v>
      </c>
      <c r="D16" s="772">
        <v>2000</v>
      </c>
      <c r="E16" s="772">
        <v>2200</v>
      </c>
      <c r="F16" s="772">
        <v>2000</v>
      </c>
      <c r="G16" s="772">
        <v>1800</v>
      </c>
      <c r="H16" s="772">
        <v>2000</v>
      </c>
      <c r="I16" s="772">
        <v>2200</v>
      </c>
      <c r="J16" s="772">
        <v>1800</v>
      </c>
      <c r="K16" s="772">
        <v>2300</v>
      </c>
      <c r="L16" s="772">
        <v>2000</v>
      </c>
      <c r="M16" s="772">
        <v>2000</v>
      </c>
      <c r="N16" s="772">
        <v>2000</v>
      </c>
      <c r="O16" s="772">
        <v>2000</v>
      </c>
      <c r="P16" s="772">
        <v>2000</v>
      </c>
      <c r="Q16" s="772">
        <v>2300</v>
      </c>
      <c r="R16" s="772">
        <v>1700</v>
      </c>
      <c r="S16" s="772">
        <v>1800</v>
      </c>
      <c r="T16" s="772">
        <v>1800</v>
      </c>
      <c r="U16" s="772">
        <v>2000</v>
      </c>
      <c r="V16" s="772">
        <v>2000</v>
      </c>
    </row>
    <row r="17" spans="1:22" ht="14.25" customHeight="1">
      <c r="A17" s="770" t="s">
        <v>1560</v>
      </c>
      <c r="B17" s="771" t="s">
        <v>1548</v>
      </c>
      <c r="C17" s="771">
        <f t="shared" si="0"/>
        <v>13</v>
      </c>
      <c r="D17" s="772">
        <v>700</v>
      </c>
      <c r="E17" s="772">
        <v>700</v>
      </c>
      <c r="F17" s="772">
        <v>700</v>
      </c>
      <c r="G17" s="772">
        <v>650</v>
      </c>
      <c r="H17" s="772">
        <v>650</v>
      </c>
      <c r="I17" s="772">
        <v>600</v>
      </c>
      <c r="J17" s="772">
        <v>700</v>
      </c>
      <c r="K17" s="772">
        <v>700</v>
      </c>
      <c r="L17" s="772">
        <v>550</v>
      </c>
      <c r="M17" s="772">
        <v>600</v>
      </c>
      <c r="N17" s="772">
        <v>650</v>
      </c>
      <c r="O17" s="772">
        <v>600</v>
      </c>
      <c r="P17" s="772">
        <v>600</v>
      </c>
      <c r="Q17" s="772">
        <v>550</v>
      </c>
      <c r="R17" s="772">
        <v>550</v>
      </c>
      <c r="S17" s="772">
        <v>550</v>
      </c>
      <c r="T17" s="772">
        <v>600</v>
      </c>
      <c r="U17" s="772">
        <v>500</v>
      </c>
      <c r="V17" s="772">
        <v>600</v>
      </c>
    </row>
    <row r="18" spans="1:22" ht="14.25" customHeight="1">
      <c r="A18" s="770" t="s">
        <v>1561</v>
      </c>
      <c r="B18" s="771" t="s">
        <v>1562</v>
      </c>
      <c r="C18" s="771">
        <f t="shared" si="0"/>
        <v>14</v>
      </c>
      <c r="D18" s="772">
        <v>7000</v>
      </c>
      <c r="E18" s="772">
        <v>7500</v>
      </c>
      <c r="F18" s="772"/>
      <c r="G18" s="772">
        <v>8000</v>
      </c>
      <c r="H18" s="772">
        <v>7000</v>
      </c>
      <c r="I18" s="772">
        <v>7000</v>
      </c>
      <c r="J18" s="772">
        <v>7500</v>
      </c>
      <c r="K18" s="772">
        <v>7500</v>
      </c>
      <c r="L18" s="772">
        <v>7000</v>
      </c>
      <c r="M18" s="772">
        <v>6800</v>
      </c>
      <c r="N18" s="772">
        <v>6800</v>
      </c>
      <c r="O18" s="772">
        <v>7000</v>
      </c>
      <c r="P18" s="772">
        <v>7000</v>
      </c>
      <c r="Q18" s="772">
        <v>6800</v>
      </c>
      <c r="R18" s="772">
        <v>7300</v>
      </c>
      <c r="S18" s="772">
        <v>7000</v>
      </c>
      <c r="T18" s="772">
        <v>6500</v>
      </c>
      <c r="U18" s="772">
        <v>6500</v>
      </c>
      <c r="V18" s="772">
        <v>7500</v>
      </c>
    </row>
    <row r="19" spans="1:22" ht="14.25" customHeight="1">
      <c r="A19" s="770" t="s">
        <v>1563</v>
      </c>
      <c r="B19" s="771" t="s">
        <v>1548</v>
      </c>
      <c r="C19" s="771">
        <f t="shared" si="0"/>
        <v>15</v>
      </c>
      <c r="D19" s="772">
        <v>6500</v>
      </c>
      <c r="E19" s="772">
        <v>6500</v>
      </c>
      <c r="F19" s="772">
        <v>6000</v>
      </c>
      <c r="G19" s="772">
        <v>5500</v>
      </c>
      <c r="H19" s="772">
        <v>5800</v>
      </c>
      <c r="I19" s="772">
        <v>5800</v>
      </c>
      <c r="J19" s="772">
        <v>6500</v>
      </c>
      <c r="K19" s="772">
        <v>6500</v>
      </c>
      <c r="L19" s="772">
        <v>6500</v>
      </c>
      <c r="M19" s="772">
        <v>5500</v>
      </c>
      <c r="N19" s="772">
        <v>5500</v>
      </c>
      <c r="O19" s="772">
        <v>5800</v>
      </c>
      <c r="P19" s="772">
        <v>6000</v>
      </c>
      <c r="Q19" s="772">
        <v>5500</v>
      </c>
      <c r="R19" s="772">
        <v>5800</v>
      </c>
      <c r="S19" s="772">
        <v>5500</v>
      </c>
      <c r="T19" s="772">
        <v>5800</v>
      </c>
      <c r="U19" s="772">
        <v>5500</v>
      </c>
      <c r="V19" s="772">
        <v>6800</v>
      </c>
    </row>
    <row r="20" spans="1:22" ht="14.25" customHeight="1">
      <c r="A20" s="770" t="s">
        <v>1564</v>
      </c>
      <c r="B20" s="771" t="s">
        <v>1562</v>
      </c>
      <c r="C20" s="771">
        <f t="shared" si="0"/>
        <v>16</v>
      </c>
      <c r="D20" s="772">
        <v>1800</v>
      </c>
      <c r="E20" s="772">
        <v>1900</v>
      </c>
      <c r="F20" s="772">
        <v>1800</v>
      </c>
      <c r="G20" s="772">
        <v>2000</v>
      </c>
      <c r="H20" s="772">
        <v>1800</v>
      </c>
      <c r="I20" s="772">
        <v>2000</v>
      </c>
      <c r="J20" s="772">
        <v>2000</v>
      </c>
      <c r="K20" s="772">
        <v>1800</v>
      </c>
      <c r="L20" s="772">
        <v>1900</v>
      </c>
      <c r="M20" s="772">
        <v>2000</v>
      </c>
      <c r="N20" s="772">
        <v>2000</v>
      </c>
      <c r="O20" s="772">
        <v>1900</v>
      </c>
      <c r="P20" s="772">
        <v>1900</v>
      </c>
      <c r="Q20" s="772">
        <v>1900</v>
      </c>
      <c r="R20" s="772">
        <v>1800</v>
      </c>
      <c r="S20" s="772">
        <v>1800</v>
      </c>
      <c r="T20" s="772">
        <v>1900</v>
      </c>
      <c r="U20" s="772">
        <v>1800</v>
      </c>
      <c r="V20" s="772">
        <v>2000</v>
      </c>
    </row>
    <row r="21" spans="1:22" ht="14.25" customHeight="1">
      <c r="A21" s="770" t="s">
        <v>1565</v>
      </c>
      <c r="B21" s="771" t="s">
        <v>1562</v>
      </c>
      <c r="C21" s="771">
        <f t="shared" si="0"/>
        <v>17</v>
      </c>
      <c r="D21" s="772">
        <v>8300</v>
      </c>
      <c r="E21" s="772">
        <v>8500</v>
      </c>
      <c r="F21" s="772">
        <v>7000</v>
      </c>
      <c r="G21" s="772">
        <v>8500</v>
      </c>
      <c r="H21" s="772">
        <v>8500</v>
      </c>
      <c r="I21" s="772">
        <v>7000</v>
      </c>
      <c r="J21" s="772">
        <v>8500</v>
      </c>
      <c r="K21" s="772">
        <v>8500</v>
      </c>
      <c r="L21" s="772">
        <v>8500</v>
      </c>
      <c r="M21" s="772">
        <v>7000</v>
      </c>
      <c r="N21" s="772">
        <v>8500</v>
      </c>
      <c r="O21" s="772">
        <v>7000</v>
      </c>
      <c r="P21" s="772">
        <v>8500</v>
      </c>
      <c r="Q21" s="772">
        <v>7500</v>
      </c>
      <c r="R21" s="772">
        <v>7800</v>
      </c>
      <c r="S21" s="772">
        <v>7500</v>
      </c>
      <c r="T21" s="772">
        <v>7500</v>
      </c>
      <c r="U21" s="772">
        <v>7500</v>
      </c>
      <c r="V21" s="772">
        <v>8300</v>
      </c>
    </row>
    <row r="22" spans="1:22" ht="14.25" customHeight="1">
      <c r="A22" s="770" t="s">
        <v>1566</v>
      </c>
      <c r="B22" s="771" t="s">
        <v>1567</v>
      </c>
      <c r="C22" s="771">
        <f t="shared" si="0"/>
        <v>18</v>
      </c>
      <c r="D22" s="772">
        <v>5500</v>
      </c>
      <c r="E22" s="772">
        <v>6500</v>
      </c>
      <c r="F22" s="772">
        <v>6000</v>
      </c>
      <c r="G22" s="772">
        <v>8000</v>
      </c>
      <c r="H22" s="772">
        <v>8500</v>
      </c>
      <c r="I22" s="772">
        <v>7500</v>
      </c>
      <c r="J22" s="772">
        <v>8000</v>
      </c>
      <c r="K22" s="772">
        <v>8000</v>
      </c>
      <c r="L22" s="772">
        <v>7300</v>
      </c>
      <c r="M22" s="772">
        <v>7500</v>
      </c>
      <c r="N22" s="772">
        <v>7000</v>
      </c>
      <c r="O22" s="772">
        <v>8500</v>
      </c>
      <c r="P22" s="772">
        <v>8000</v>
      </c>
      <c r="Q22" s="772">
        <v>8000</v>
      </c>
      <c r="R22" s="772">
        <v>7500</v>
      </c>
      <c r="S22" s="772"/>
      <c r="T22" s="772"/>
      <c r="U22" s="772">
        <v>6000</v>
      </c>
      <c r="V22" s="772">
        <v>7000</v>
      </c>
    </row>
    <row r="23" spans="1:22" ht="14.25" customHeight="1">
      <c r="A23" s="770" t="s">
        <v>1568</v>
      </c>
      <c r="B23" s="771" t="s">
        <v>1567</v>
      </c>
      <c r="C23" s="771">
        <f t="shared" si="0"/>
        <v>19</v>
      </c>
      <c r="D23" s="772"/>
      <c r="E23" s="772"/>
      <c r="F23" s="772">
        <v>4500</v>
      </c>
      <c r="G23" s="772">
        <v>4500</v>
      </c>
      <c r="H23" s="772">
        <v>4000</v>
      </c>
      <c r="I23" s="772">
        <v>3800</v>
      </c>
      <c r="J23" s="772">
        <v>4500</v>
      </c>
      <c r="K23" s="772">
        <v>4000</v>
      </c>
      <c r="L23" s="772">
        <v>3800</v>
      </c>
      <c r="M23" s="772">
        <v>4000</v>
      </c>
      <c r="N23" s="772">
        <v>4000</v>
      </c>
      <c r="O23" s="772">
        <v>4500</v>
      </c>
      <c r="P23" s="772">
        <v>4600</v>
      </c>
      <c r="Q23" s="772">
        <v>4000</v>
      </c>
      <c r="R23" s="772">
        <v>4200</v>
      </c>
      <c r="S23" s="772"/>
      <c r="T23" s="772">
        <v>4500</v>
      </c>
      <c r="U23" s="772">
        <v>4000</v>
      </c>
      <c r="V23" s="772">
        <v>4000</v>
      </c>
    </row>
    <row r="24" spans="1:22" ht="14.25" customHeight="1">
      <c r="A24" s="770" t="s">
        <v>1569</v>
      </c>
      <c r="B24" s="771" t="s">
        <v>1567</v>
      </c>
      <c r="C24" s="771">
        <f t="shared" si="0"/>
        <v>20</v>
      </c>
      <c r="D24" s="772"/>
      <c r="E24" s="772"/>
      <c r="F24" s="772">
        <v>3000</v>
      </c>
      <c r="G24" s="772">
        <v>3500</v>
      </c>
      <c r="H24" s="772">
        <v>3000</v>
      </c>
      <c r="I24" s="772">
        <v>3800</v>
      </c>
      <c r="J24" s="772">
        <v>3500</v>
      </c>
      <c r="K24" s="772">
        <v>3800</v>
      </c>
      <c r="L24" s="772">
        <v>3500</v>
      </c>
      <c r="M24" s="772">
        <v>3500</v>
      </c>
      <c r="N24" s="772">
        <v>3000</v>
      </c>
      <c r="O24" s="772">
        <v>3500</v>
      </c>
      <c r="P24" s="772">
        <v>3600</v>
      </c>
      <c r="Q24" s="772">
        <v>3400</v>
      </c>
      <c r="R24" s="772">
        <v>3600</v>
      </c>
      <c r="S24" s="772">
        <v>3800</v>
      </c>
      <c r="T24" s="772"/>
      <c r="U24" s="772">
        <v>3500</v>
      </c>
      <c r="V24" s="772">
        <v>3800</v>
      </c>
    </row>
    <row r="25" spans="1:22" ht="14.25" customHeight="1">
      <c r="A25" s="770" t="s">
        <v>1570</v>
      </c>
      <c r="B25" s="771" t="s">
        <v>1562</v>
      </c>
      <c r="C25" s="771">
        <f t="shared" si="0"/>
        <v>21</v>
      </c>
      <c r="D25" s="772"/>
      <c r="E25" s="772"/>
      <c r="F25" s="772">
        <v>600</v>
      </c>
      <c r="G25" s="772">
        <v>500</v>
      </c>
      <c r="H25" s="772">
        <v>700</v>
      </c>
      <c r="I25" s="772">
        <v>1000</v>
      </c>
      <c r="J25" s="772">
        <v>1500</v>
      </c>
      <c r="K25" s="772">
        <v>4000</v>
      </c>
      <c r="L25" s="772">
        <v>1500</v>
      </c>
      <c r="M25" s="772">
        <v>500</v>
      </c>
      <c r="N25" s="772">
        <v>200</v>
      </c>
      <c r="O25" s="772">
        <v>1000</v>
      </c>
      <c r="P25" s="772">
        <v>600</v>
      </c>
      <c r="Q25" s="772">
        <v>800</v>
      </c>
      <c r="R25" s="772">
        <v>700</v>
      </c>
      <c r="S25" s="772"/>
      <c r="T25" s="772">
        <v>200</v>
      </c>
      <c r="U25" s="772">
        <v>500</v>
      </c>
      <c r="V25" s="772">
        <v>500</v>
      </c>
    </row>
    <row r="26" spans="1:22" ht="14.25" customHeight="1">
      <c r="A26" s="770" t="s">
        <v>1571</v>
      </c>
      <c r="B26" s="771" t="s">
        <v>1548</v>
      </c>
      <c r="C26" s="771">
        <f t="shared" si="0"/>
        <v>22</v>
      </c>
      <c r="D26" s="772">
        <v>6500</v>
      </c>
      <c r="E26" s="772"/>
      <c r="F26" s="772">
        <v>6500</v>
      </c>
      <c r="G26" s="772">
        <v>6500</v>
      </c>
      <c r="H26" s="772">
        <v>6500</v>
      </c>
      <c r="I26" s="772">
        <v>6800</v>
      </c>
      <c r="J26" s="772">
        <v>6000</v>
      </c>
      <c r="K26" s="772">
        <v>6500</v>
      </c>
      <c r="L26" s="772">
        <v>7000</v>
      </c>
      <c r="M26" s="772">
        <v>6000</v>
      </c>
      <c r="N26" s="772"/>
      <c r="O26" s="772">
        <v>6000</v>
      </c>
      <c r="P26" s="772">
        <v>6000</v>
      </c>
      <c r="Q26" s="772">
        <v>6500</v>
      </c>
      <c r="R26" s="772">
        <v>6200</v>
      </c>
      <c r="S26" s="772"/>
      <c r="T26" s="772"/>
      <c r="U26" s="772">
        <v>6000</v>
      </c>
      <c r="V26" s="772">
        <v>6800</v>
      </c>
    </row>
    <row r="27" spans="1:22" ht="14.25" customHeight="1">
      <c r="A27" s="770" t="s">
        <v>1572</v>
      </c>
      <c r="B27" s="771" t="s">
        <v>1562</v>
      </c>
      <c r="C27" s="771">
        <f t="shared" si="0"/>
        <v>23</v>
      </c>
      <c r="D27" s="772">
        <v>7000</v>
      </c>
      <c r="E27" s="772"/>
      <c r="F27" s="772"/>
      <c r="G27" s="772"/>
      <c r="H27" s="772"/>
      <c r="I27" s="772">
        <v>40000</v>
      </c>
      <c r="J27" s="772"/>
      <c r="K27" s="772"/>
      <c r="L27" s="772"/>
      <c r="M27" s="772"/>
      <c r="N27" s="772"/>
      <c r="O27" s="772"/>
      <c r="P27" s="772"/>
      <c r="Q27" s="772">
        <v>45000</v>
      </c>
      <c r="R27" s="772"/>
      <c r="S27" s="772"/>
      <c r="T27" s="772">
        <v>70000</v>
      </c>
      <c r="U27" s="772"/>
      <c r="V27" s="772">
        <v>26000</v>
      </c>
    </row>
    <row r="28" spans="1:22" ht="14.25" customHeight="1">
      <c r="A28" s="770" t="s">
        <v>1573</v>
      </c>
      <c r="B28" s="771" t="s">
        <v>1562</v>
      </c>
      <c r="C28" s="771">
        <f t="shared" si="0"/>
        <v>24</v>
      </c>
      <c r="D28" s="773">
        <v>50000</v>
      </c>
      <c r="E28" s="772"/>
      <c r="F28" s="772">
        <v>60000</v>
      </c>
      <c r="G28" s="772"/>
      <c r="H28" s="772"/>
      <c r="I28" s="772">
        <v>45000</v>
      </c>
      <c r="J28" s="772"/>
      <c r="K28" s="772"/>
      <c r="L28" s="772"/>
      <c r="M28" s="772"/>
      <c r="N28" s="772"/>
      <c r="O28" s="772">
        <v>55000</v>
      </c>
      <c r="P28" s="772"/>
      <c r="Q28" s="772">
        <v>100000</v>
      </c>
      <c r="R28" s="772">
        <v>70000</v>
      </c>
      <c r="S28" s="772"/>
      <c r="T28" s="772">
        <v>80000</v>
      </c>
      <c r="U28" s="772">
        <v>50000</v>
      </c>
      <c r="V28" s="772">
        <v>48000</v>
      </c>
    </row>
    <row r="29" spans="1:22" ht="14.25" customHeight="1">
      <c r="A29" s="770" t="s">
        <v>1574</v>
      </c>
      <c r="B29" s="771" t="s">
        <v>1562</v>
      </c>
      <c r="C29" s="771">
        <f t="shared" si="0"/>
        <v>25</v>
      </c>
      <c r="D29" s="772"/>
      <c r="E29" s="772"/>
      <c r="F29" s="772"/>
      <c r="G29" s="772"/>
      <c r="H29" s="772"/>
      <c r="I29" s="772">
        <v>38000</v>
      </c>
      <c r="J29" s="772"/>
      <c r="K29" s="772"/>
      <c r="L29" s="772"/>
      <c r="M29" s="772"/>
      <c r="N29" s="772"/>
      <c r="O29" s="772"/>
      <c r="P29" s="772"/>
      <c r="Q29" s="772">
        <v>120000</v>
      </c>
      <c r="R29" s="772"/>
      <c r="S29" s="772"/>
      <c r="T29" s="772"/>
      <c r="U29" s="772"/>
      <c r="V29" s="772"/>
    </row>
    <row r="30" spans="1:22" ht="14.25" customHeight="1">
      <c r="A30" s="770" t="s">
        <v>1575</v>
      </c>
      <c r="B30" s="771" t="s">
        <v>1562</v>
      </c>
      <c r="C30" s="771">
        <f t="shared" si="0"/>
        <v>26</v>
      </c>
      <c r="D30" s="772">
        <v>900</v>
      </c>
      <c r="E30" s="772">
        <v>1000</v>
      </c>
      <c r="F30" s="772">
        <v>800</v>
      </c>
      <c r="G30" s="772">
        <v>600</v>
      </c>
      <c r="H30" s="772">
        <v>400</v>
      </c>
      <c r="I30" s="772">
        <v>1000</v>
      </c>
      <c r="J30" s="772">
        <v>600</v>
      </c>
      <c r="K30" s="772">
        <v>600</v>
      </c>
      <c r="L30" s="772">
        <v>700</v>
      </c>
      <c r="M30" s="772">
        <v>600</v>
      </c>
      <c r="N30" s="772">
        <v>500</v>
      </c>
      <c r="O30" s="772">
        <v>600</v>
      </c>
      <c r="P30" s="772">
        <v>500</v>
      </c>
      <c r="Q30" s="772">
        <v>800</v>
      </c>
      <c r="R30" s="772">
        <v>800</v>
      </c>
      <c r="S30" s="772">
        <v>500</v>
      </c>
      <c r="T30" s="772">
        <v>500</v>
      </c>
      <c r="U30" s="772">
        <v>800</v>
      </c>
      <c r="V30" s="772">
        <v>600</v>
      </c>
    </row>
    <row r="31" spans="1:22" ht="14.25" customHeight="1">
      <c r="A31" s="770" t="s">
        <v>1576</v>
      </c>
      <c r="B31" s="771" t="s">
        <v>1562</v>
      </c>
      <c r="C31" s="771">
        <f t="shared" si="0"/>
        <v>27</v>
      </c>
      <c r="D31" s="772">
        <v>600</v>
      </c>
      <c r="E31" s="772">
        <v>650</v>
      </c>
      <c r="F31" s="772">
        <v>500</v>
      </c>
      <c r="G31" s="772">
        <v>600</v>
      </c>
      <c r="H31" s="772">
        <v>400</v>
      </c>
      <c r="I31" s="772">
        <v>600</v>
      </c>
      <c r="J31" s="772">
        <v>600</v>
      </c>
      <c r="K31" s="772">
        <v>600</v>
      </c>
      <c r="L31" s="772">
        <v>600</v>
      </c>
      <c r="M31" s="772">
        <v>600</v>
      </c>
      <c r="N31" s="772">
        <v>1000</v>
      </c>
      <c r="O31" s="772">
        <v>600</v>
      </c>
      <c r="P31" s="772">
        <v>450</v>
      </c>
      <c r="Q31" s="772">
        <v>600</v>
      </c>
      <c r="R31" s="772">
        <v>700</v>
      </c>
      <c r="S31" s="772">
        <v>600</v>
      </c>
      <c r="T31" s="772">
        <v>600</v>
      </c>
      <c r="U31" s="772">
        <v>600</v>
      </c>
      <c r="V31" s="772">
        <v>600</v>
      </c>
    </row>
    <row r="32" spans="1:22" ht="14.25" customHeight="1">
      <c r="A32" s="770" t="s">
        <v>1577</v>
      </c>
      <c r="B32" s="771" t="s">
        <v>1562</v>
      </c>
      <c r="C32" s="771">
        <f t="shared" si="0"/>
        <v>28</v>
      </c>
      <c r="D32" s="772">
        <v>50</v>
      </c>
      <c r="E32" s="772">
        <v>50</v>
      </c>
      <c r="F32" s="772">
        <v>50</v>
      </c>
      <c r="G32" s="772">
        <v>50</v>
      </c>
      <c r="H32" s="772">
        <v>40</v>
      </c>
      <c r="I32" s="772">
        <v>60</v>
      </c>
      <c r="J32" s="772">
        <v>350</v>
      </c>
      <c r="K32" s="772">
        <v>50</v>
      </c>
      <c r="L32" s="772">
        <v>50</v>
      </c>
      <c r="M32" s="772">
        <v>50</v>
      </c>
      <c r="N32" s="772">
        <v>60</v>
      </c>
      <c r="O32" s="772">
        <v>60</v>
      </c>
      <c r="P32" s="772">
        <v>50</v>
      </c>
      <c r="Q32" s="772">
        <v>50</v>
      </c>
      <c r="R32" s="772">
        <v>50</v>
      </c>
      <c r="S32" s="772">
        <v>50</v>
      </c>
      <c r="T32" s="772">
        <v>50</v>
      </c>
      <c r="U32" s="772">
        <v>50</v>
      </c>
      <c r="V32" s="772">
        <v>50</v>
      </c>
    </row>
    <row r="33" spans="1:22" ht="12" customHeight="1">
      <c r="A33" s="770" t="s">
        <v>1578</v>
      </c>
      <c r="B33" s="771" t="s">
        <v>1562</v>
      </c>
      <c r="C33" s="771">
        <f t="shared" si="0"/>
        <v>29</v>
      </c>
      <c r="D33" s="772">
        <v>900</v>
      </c>
      <c r="E33" s="772">
        <v>900</v>
      </c>
      <c r="F33" s="772">
        <v>750</v>
      </c>
      <c r="G33" s="772">
        <v>850</v>
      </c>
      <c r="H33" s="772">
        <v>450</v>
      </c>
      <c r="I33" s="772">
        <v>600</v>
      </c>
      <c r="J33" s="772">
        <v>600</v>
      </c>
      <c r="K33" s="772">
        <v>600</v>
      </c>
      <c r="L33" s="772">
        <v>500</v>
      </c>
      <c r="M33" s="772">
        <v>600</v>
      </c>
      <c r="N33" s="772">
        <v>600</v>
      </c>
      <c r="O33" s="772">
        <v>550</v>
      </c>
      <c r="P33" s="772">
        <v>400</v>
      </c>
      <c r="Q33" s="772">
        <v>500</v>
      </c>
      <c r="R33" s="772">
        <v>600</v>
      </c>
      <c r="S33" s="772">
        <v>600</v>
      </c>
      <c r="T33" s="772">
        <v>500</v>
      </c>
      <c r="U33" s="772">
        <v>650</v>
      </c>
      <c r="V33" s="772">
        <v>600</v>
      </c>
    </row>
    <row r="34" spans="1:22" ht="12" customHeight="1">
      <c r="A34" s="770" t="s">
        <v>1579</v>
      </c>
      <c r="B34" s="771" t="s">
        <v>1562</v>
      </c>
      <c r="C34" s="771">
        <f t="shared" si="0"/>
        <v>30</v>
      </c>
      <c r="D34" s="772">
        <v>750</v>
      </c>
      <c r="E34" s="772">
        <v>800</v>
      </c>
      <c r="F34" s="772">
        <v>800</v>
      </c>
      <c r="G34" s="772">
        <v>1000</v>
      </c>
      <c r="H34" s="772">
        <v>600</v>
      </c>
      <c r="I34" s="772">
        <v>800</v>
      </c>
      <c r="J34" s="772">
        <v>800</v>
      </c>
      <c r="K34" s="772">
        <v>800</v>
      </c>
      <c r="L34" s="772">
        <v>800</v>
      </c>
      <c r="M34" s="772">
        <v>700</v>
      </c>
      <c r="N34" s="772">
        <v>1000</v>
      </c>
      <c r="O34" s="772">
        <v>700</v>
      </c>
      <c r="P34" s="772">
        <v>600</v>
      </c>
      <c r="Q34" s="772">
        <v>800</v>
      </c>
      <c r="R34" s="772">
        <v>700</v>
      </c>
      <c r="S34" s="772">
        <v>700</v>
      </c>
      <c r="T34" s="772">
        <v>580</v>
      </c>
      <c r="U34" s="771">
        <v>670</v>
      </c>
      <c r="V34" s="772">
        <v>800</v>
      </c>
    </row>
    <row r="35" spans="1:22" ht="12" customHeight="1">
      <c r="A35" s="770" t="s">
        <v>1580</v>
      </c>
      <c r="B35" s="771" t="s">
        <v>1562</v>
      </c>
      <c r="C35" s="771">
        <f t="shared" si="0"/>
        <v>31</v>
      </c>
      <c r="D35" s="772">
        <v>250</v>
      </c>
      <c r="E35" s="772">
        <v>250</v>
      </c>
      <c r="F35" s="772">
        <v>250</v>
      </c>
      <c r="G35" s="772">
        <v>200</v>
      </c>
      <c r="H35" s="772">
        <v>150</v>
      </c>
      <c r="I35" s="772">
        <v>200</v>
      </c>
      <c r="J35" s="772">
        <v>200</v>
      </c>
      <c r="K35" s="772">
        <v>200</v>
      </c>
      <c r="L35" s="772">
        <v>200</v>
      </c>
      <c r="M35" s="772">
        <v>200</v>
      </c>
      <c r="N35" s="772"/>
      <c r="O35" s="772">
        <v>200</v>
      </c>
      <c r="P35" s="772">
        <v>180</v>
      </c>
      <c r="Q35" s="772">
        <v>200</v>
      </c>
      <c r="R35" s="772">
        <v>250</v>
      </c>
      <c r="S35" s="772">
        <v>150</v>
      </c>
      <c r="T35" s="772">
        <v>200</v>
      </c>
      <c r="U35" s="772">
        <v>200</v>
      </c>
      <c r="V35" s="772">
        <v>200</v>
      </c>
    </row>
    <row r="36" spans="1:22" ht="12" customHeight="1">
      <c r="A36" s="774" t="s">
        <v>1581</v>
      </c>
      <c r="B36" s="771"/>
      <c r="C36" s="771">
        <f t="shared" si="0"/>
        <v>32</v>
      </c>
      <c r="D36" s="772">
        <v>3000</v>
      </c>
      <c r="E36" s="772"/>
      <c r="F36" s="772">
        <v>1500</v>
      </c>
      <c r="G36" s="772">
        <v>2500</v>
      </c>
      <c r="H36" s="772">
        <v>2500</v>
      </c>
      <c r="I36" s="772">
        <v>2500</v>
      </c>
      <c r="J36" s="772">
        <v>2000</v>
      </c>
      <c r="K36" s="772">
        <v>2000</v>
      </c>
      <c r="L36" s="772">
        <v>2000</v>
      </c>
      <c r="M36" s="772">
        <v>2000</v>
      </c>
      <c r="N36" s="772"/>
      <c r="O36" s="772">
        <v>1500</v>
      </c>
      <c r="P36" s="772">
        <v>2000</v>
      </c>
      <c r="Q36" s="772">
        <v>2000</v>
      </c>
      <c r="R36" s="772"/>
      <c r="S36" s="772">
        <v>1000</v>
      </c>
      <c r="T36" s="772">
        <v>2000</v>
      </c>
      <c r="U36" s="772">
        <v>2000</v>
      </c>
      <c r="V36" s="772">
        <v>2500</v>
      </c>
    </row>
    <row r="37" spans="1:22" ht="12" customHeight="1">
      <c r="A37" s="770" t="s">
        <v>1582</v>
      </c>
      <c r="B37" s="771" t="s">
        <v>1583</v>
      </c>
      <c r="C37" s="771">
        <f t="shared" si="0"/>
        <v>33</v>
      </c>
      <c r="D37" s="772"/>
      <c r="E37" s="772"/>
      <c r="F37" s="772">
        <v>1500</v>
      </c>
      <c r="G37" s="772"/>
      <c r="H37" s="772"/>
      <c r="I37" s="772"/>
      <c r="J37" s="772"/>
      <c r="K37" s="772"/>
      <c r="L37" s="772">
        <v>1610</v>
      </c>
      <c r="M37" s="772">
        <v>1600</v>
      </c>
      <c r="N37" s="772"/>
      <c r="O37" s="772">
        <v>1620</v>
      </c>
      <c r="P37" s="772"/>
      <c r="Q37" s="772"/>
      <c r="R37" s="772"/>
      <c r="S37" s="772"/>
      <c r="T37" s="772"/>
      <c r="U37" s="772"/>
      <c r="V37" s="772">
        <v>1750</v>
      </c>
    </row>
    <row r="38" spans="1:22" ht="12" customHeight="1">
      <c r="A38" s="770" t="s">
        <v>1584</v>
      </c>
      <c r="B38" s="771" t="s">
        <v>1583</v>
      </c>
      <c r="C38" s="771">
        <f t="shared" si="0"/>
        <v>34</v>
      </c>
      <c r="D38" s="772"/>
      <c r="E38" s="772"/>
      <c r="F38" s="772">
        <v>1620</v>
      </c>
      <c r="G38" s="772"/>
      <c r="H38" s="772"/>
      <c r="I38" s="772"/>
      <c r="J38" s="772">
        <v>1620</v>
      </c>
      <c r="K38" s="772"/>
      <c r="L38" s="772">
        <v>1800</v>
      </c>
      <c r="M38" s="772">
        <v>1810</v>
      </c>
      <c r="N38" s="772"/>
      <c r="O38" s="772">
        <v>1790</v>
      </c>
      <c r="P38" s="772"/>
      <c r="Q38" s="772"/>
      <c r="R38" s="772"/>
      <c r="S38" s="772"/>
      <c r="T38" s="772"/>
      <c r="U38" s="772"/>
      <c r="V38" s="772">
        <v>1930</v>
      </c>
    </row>
    <row r="39" spans="1:22" ht="12" customHeight="1">
      <c r="A39" s="770" t="s">
        <v>1585</v>
      </c>
      <c r="B39" s="771" t="s">
        <v>1583</v>
      </c>
      <c r="C39" s="771">
        <f t="shared" si="0"/>
        <v>35</v>
      </c>
      <c r="D39" s="772"/>
      <c r="E39" s="772"/>
      <c r="F39" s="772">
        <v>1950</v>
      </c>
      <c r="G39" s="772"/>
      <c r="H39" s="772"/>
      <c r="I39" s="772"/>
      <c r="J39" s="772">
        <v>1950</v>
      </c>
      <c r="K39" s="772"/>
      <c r="L39" s="772">
        <v>1940</v>
      </c>
      <c r="M39" s="772">
        <v>1940</v>
      </c>
      <c r="N39" s="772"/>
      <c r="O39" s="772">
        <v>1940</v>
      </c>
      <c r="P39" s="772"/>
      <c r="Q39" s="772"/>
      <c r="R39" s="772"/>
      <c r="S39" s="772"/>
      <c r="T39" s="772"/>
      <c r="U39" s="772"/>
      <c r="V39" s="772">
        <v>1950</v>
      </c>
    </row>
    <row r="40" spans="1:22" ht="12" customHeight="1">
      <c r="A40" s="770" t="s">
        <v>1586</v>
      </c>
      <c r="B40" s="771"/>
      <c r="C40" s="771">
        <f t="shared" si="0"/>
        <v>36</v>
      </c>
      <c r="D40" s="772">
        <v>3000</v>
      </c>
      <c r="E40" s="772">
        <v>15000</v>
      </c>
      <c r="F40" s="772">
        <v>20000</v>
      </c>
      <c r="G40" s="772">
        <v>12000</v>
      </c>
      <c r="H40" s="772">
        <v>10000</v>
      </c>
      <c r="I40" s="772">
        <v>15000</v>
      </c>
      <c r="J40" s="772">
        <v>18000</v>
      </c>
      <c r="K40" s="772">
        <v>15000</v>
      </c>
      <c r="L40" s="772">
        <v>15000</v>
      </c>
      <c r="M40" s="772">
        <v>7000</v>
      </c>
      <c r="N40" s="772">
        <v>10000</v>
      </c>
      <c r="O40" s="772">
        <v>10000</v>
      </c>
      <c r="P40" s="772">
        <v>11000</v>
      </c>
      <c r="Q40" s="772">
        <v>6000</v>
      </c>
      <c r="R40" s="772">
        <v>3000</v>
      </c>
      <c r="S40" s="772">
        <v>3000</v>
      </c>
      <c r="T40" s="772">
        <v>5000</v>
      </c>
      <c r="U40" s="772"/>
      <c r="V40" s="772">
        <v>20000</v>
      </c>
    </row>
    <row r="41" spans="1:22" ht="12.75">
      <c r="A41" s="775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2.75">
      <c r="A42" s="775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</sheetData>
  <sheetProtection/>
  <mergeCells count="2">
    <mergeCell ref="E2:P2"/>
    <mergeCell ref="T3:V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65.375" style="966" customWidth="1"/>
    <col min="2" max="2" width="9.75390625" style="966" customWidth="1"/>
    <col min="3" max="3" width="10.125" style="966" customWidth="1"/>
    <col min="4" max="4" width="10.375" style="966" customWidth="1"/>
    <col min="5" max="5" width="10.875" style="966" customWidth="1"/>
    <col min="6" max="6" width="8.125" style="966" customWidth="1"/>
    <col min="7" max="7" width="9.25390625" style="967" customWidth="1"/>
    <col min="8" max="8" width="9.625" style="966" bestFit="1" customWidth="1"/>
    <col min="9" max="9" width="10.125" style="966" bestFit="1" customWidth="1"/>
    <col min="10" max="16384" width="9.125" style="966" customWidth="1"/>
  </cols>
  <sheetData>
    <row r="1" ht="5.25" customHeight="1"/>
    <row r="2" ht="12.75">
      <c r="A2" s="968" t="s">
        <v>1587</v>
      </c>
    </row>
    <row r="3" ht="12.75">
      <c r="A3" s="969" t="s">
        <v>1588</v>
      </c>
    </row>
    <row r="4" ht="5.25" customHeight="1"/>
    <row r="5" spans="1:7" ht="12.75">
      <c r="A5" s="970"/>
      <c r="B5" s="971" t="s">
        <v>965</v>
      </c>
      <c r="C5" s="972"/>
      <c r="D5" s="971" t="s">
        <v>888</v>
      </c>
      <c r="E5" s="973"/>
      <c r="F5" s="974" t="s">
        <v>1589</v>
      </c>
      <c r="G5" s="975"/>
    </row>
    <row r="6" spans="1:7" ht="15">
      <c r="A6" s="976"/>
      <c r="B6" s="977" t="s">
        <v>1590</v>
      </c>
      <c r="C6" s="978" t="s">
        <v>1591</v>
      </c>
      <c r="D6" s="977" t="s">
        <v>1590</v>
      </c>
      <c r="E6" s="979" t="s">
        <v>1591</v>
      </c>
      <c r="F6" s="980" t="s">
        <v>1592</v>
      </c>
      <c r="G6" s="981"/>
    </row>
    <row r="7" spans="1:9" ht="12" customHeight="1">
      <c r="A7" s="982" t="s">
        <v>1593</v>
      </c>
      <c r="B7" s="983">
        <f>B8+B42</f>
        <v>4660726.7</v>
      </c>
      <c r="C7" s="984">
        <f>C8+C42</f>
        <v>4761571.1</v>
      </c>
      <c r="D7" s="983">
        <f>D8+D42</f>
        <v>5226668.6</v>
      </c>
      <c r="E7" s="984">
        <f>E8+E42</f>
        <v>5201368.6</v>
      </c>
      <c r="F7" s="985">
        <f aca="true" t="shared" si="0" ref="F7:F13">E7/D7*100</f>
        <v>99.51594405660232</v>
      </c>
      <c r="G7" s="986">
        <f>E7/C7*100</f>
        <v>109.23639468493917</v>
      </c>
      <c r="H7" s="987"/>
      <c r="I7" s="987"/>
    </row>
    <row r="8" spans="1:9" ht="12" customHeight="1">
      <c r="A8" s="982" t="s">
        <v>1594</v>
      </c>
      <c r="B8" s="988">
        <f>B9+B34+B39</f>
        <v>1177526.7</v>
      </c>
      <c r="C8" s="989">
        <f>C9+C34+C39</f>
        <v>1278371.1</v>
      </c>
      <c r="D8" s="990">
        <f>D9+D34+D39</f>
        <v>1392701.3</v>
      </c>
      <c r="E8" s="991">
        <f>E9+E34+E39</f>
        <v>1367401.3</v>
      </c>
      <c r="F8" s="992">
        <f t="shared" si="0"/>
        <v>98.18338648782765</v>
      </c>
      <c r="G8" s="986">
        <f aca="true" t="shared" si="1" ref="G8:G43">E8/C8*100</f>
        <v>106.96434705071165</v>
      </c>
      <c r="H8" s="987"/>
      <c r="I8" s="987"/>
    </row>
    <row r="9" spans="1:8" ht="12" customHeight="1">
      <c r="A9" s="982" t="s">
        <v>1595</v>
      </c>
      <c r="B9" s="990">
        <f>B10+B20+B23+B17</f>
        <v>1048446.9</v>
      </c>
      <c r="C9" s="991">
        <f>C10+C20+C23+C17</f>
        <v>1184245.1</v>
      </c>
      <c r="D9" s="990">
        <f>D10+D20+D23+D17</f>
        <v>1265809.7</v>
      </c>
      <c r="E9" s="991">
        <f>E10+E20+E23+E17</f>
        <v>1275757.7</v>
      </c>
      <c r="F9" s="992">
        <f t="shared" si="0"/>
        <v>100.78590012384959</v>
      </c>
      <c r="G9" s="986">
        <f t="shared" si="1"/>
        <v>107.72750505786344</v>
      </c>
      <c r="H9" s="987"/>
    </row>
    <row r="10" spans="1:8" ht="12" customHeight="1">
      <c r="A10" s="982" t="s">
        <v>1596</v>
      </c>
      <c r="B10" s="990">
        <f>B11</f>
        <v>922177.9</v>
      </c>
      <c r="C10" s="991">
        <f>C11</f>
        <v>959580.9</v>
      </c>
      <c r="D10" s="990">
        <f>D11</f>
        <v>1103181.5</v>
      </c>
      <c r="E10" s="991">
        <f>E11</f>
        <v>1091595.4</v>
      </c>
      <c r="F10" s="992">
        <f t="shared" si="0"/>
        <v>98.94975577454842</v>
      </c>
      <c r="G10" s="986">
        <f t="shared" si="1"/>
        <v>113.75751643243419</v>
      </c>
      <c r="H10" s="987"/>
    </row>
    <row r="11" spans="1:7" ht="12" customHeight="1">
      <c r="A11" s="993" t="s">
        <v>1597</v>
      </c>
      <c r="B11" s="990">
        <f>B12+B13+B14+B15+B16</f>
        <v>922177.9</v>
      </c>
      <c r="C11" s="991">
        <f>C12+C13+C14+C15+C16</f>
        <v>959580.9</v>
      </c>
      <c r="D11" s="990">
        <f>D12+D13+D14+D15+D16</f>
        <v>1103181.5</v>
      </c>
      <c r="E11" s="991">
        <f>E12+E13+E14+E15+E16</f>
        <v>1091595.4</v>
      </c>
      <c r="F11" s="992">
        <f t="shared" si="0"/>
        <v>98.94975577454842</v>
      </c>
      <c r="G11" s="986">
        <f t="shared" si="1"/>
        <v>113.75751643243419</v>
      </c>
    </row>
    <row r="12" spans="1:8" ht="12" customHeight="1">
      <c r="A12" s="993" t="s">
        <v>1598</v>
      </c>
      <c r="B12" s="994">
        <v>854600</v>
      </c>
      <c r="C12" s="995">
        <v>872894.4</v>
      </c>
      <c r="D12" s="994">
        <v>1008842.8</v>
      </c>
      <c r="E12" s="995">
        <v>1012664.1</v>
      </c>
      <c r="F12" s="992">
        <f t="shared" si="0"/>
        <v>100.37878051962107</v>
      </c>
      <c r="G12" s="986">
        <f t="shared" si="1"/>
        <v>116.0122117864429</v>
      </c>
      <c r="H12" s="987"/>
    </row>
    <row r="13" spans="1:7" ht="12" customHeight="1">
      <c r="A13" s="993" t="s">
        <v>1599</v>
      </c>
      <c r="B13" s="994">
        <v>56413</v>
      </c>
      <c r="C13" s="995">
        <v>61855.9</v>
      </c>
      <c r="D13" s="994">
        <v>79826.5</v>
      </c>
      <c r="E13" s="995">
        <v>71988.3</v>
      </c>
      <c r="F13" s="992">
        <f t="shared" si="0"/>
        <v>90.18095494603922</v>
      </c>
      <c r="G13" s="986">
        <f t="shared" si="1"/>
        <v>116.38065245190839</v>
      </c>
    </row>
    <row r="14" spans="1:7" ht="12" customHeight="1">
      <c r="A14" s="993" t="s">
        <v>1600</v>
      </c>
      <c r="B14" s="994">
        <v>10000</v>
      </c>
      <c r="C14" s="995">
        <v>15979.5</v>
      </c>
      <c r="D14" s="994">
        <v>11630</v>
      </c>
      <c r="E14" s="995">
        <v>5072</v>
      </c>
      <c r="F14" s="992"/>
      <c r="G14" s="986">
        <f t="shared" si="1"/>
        <v>31.740667730529744</v>
      </c>
    </row>
    <row r="15" spans="1:7" ht="12" customHeight="1">
      <c r="A15" s="993" t="s">
        <v>1601</v>
      </c>
      <c r="B15" s="994">
        <v>1164.9</v>
      </c>
      <c r="C15" s="995">
        <v>8851.1</v>
      </c>
      <c r="D15" s="994">
        <v>2882.2</v>
      </c>
      <c r="E15" s="995">
        <v>1871</v>
      </c>
      <c r="F15" s="992">
        <f>E15/D15*100</f>
        <v>64.91568940392756</v>
      </c>
      <c r="G15" s="986">
        <f t="shared" si="1"/>
        <v>21.1386155393115</v>
      </c>
    </row>
    <row r="16" spans="1:7" ht="12" customHeight="1">
      <c r="A16" s="993" t="s">
        <v>1602</v>
      </c>
      <c r="B16" s="996"/>
      <c r="C16" s="993"/>
      <c r="D16" s="994"/>
      <c r="E16" s="993"/>
      <c r="F16" s="992"/>
      <c r="G16" s="986"/>
    </row>
    <row r="17" spans="1:7" ht="12" customHeight="1">
      <c r="A17" s="982" t="s">
        <v>1603</v>
      </c>
      <c r="B17" s="990">
        <f>B18+B19</f>
        <v>40240</v>
      </c>
      <c r="C17" s="989">
        <f>C18+C19</f>
        <v>48981.6</v>
      </c>
      <c r="D17" s="990">
        <f>D18+D19</f>
        <v>46452</v>
      </c>
      <c r="E17" s="991">
        <f>E18+E19</f>
        <v>38833.7</v>
      </c>
      <c r="F17" s="992">
        <f aca="true" t="shared" si="2" ref="F17:F23">E17/D17*100</f>
        <v>83.59962972530784</v>
      </c>
      <c r="G17" s="986">
        <f t="shared" si="1"/>
        <v>79.28222026230257</v>
      </c>
    </row>
    <row r="18" spans="1:7" ht="12" customHeight="1">
      <c r="A18" s="982" t="s">
        <v>1604</v>
      </c>
      <c r="B18" s="994">
        <v>40</v>
      </c>
      <c r="C18" s="995">
        <v>432</v>
      </c>
      <c r="D18" s="994">
        <v>202</v>
      </c>
      <c r="E18" s="995">
        <v>556</v>
      </c>
      <c r="F18" s="992">
        <f t="shared" si="2"/>
        <v>275.2475247524752</v>
      </c>
      <c r="G18" s="986">
        <f t="shared" si="1"/>
        <v>128.7037037037037</v>
      </c>
    </row>
    <row r="19" spans="1:7" ht="12" customHeight="1">
      <c r="A19" s="993" t="s">
        <v>1605</v>
      </c>
      <c r="B19" s="994">
        <v>40200</v>
      </c>
      <c r="C19" s="995">
        <v>48549.6</v>
      </c>
      <c r="D19" s="994">
        <v>46250</v>
      </c>
      <c r="E19" s="995">
        <v>38277.7</v>
      </c>
      <c r="F19" s="992"/>
      <c r="G19" s="986">
        <f t="shared" si="1"/>
        <v>78.8424621418096</v>
      </c>
    </row>
    <row r="20" spans="1:7" ht="12" customHeight="1">
      <c r="A20" s="982" t="s">
        <v>1606</v>
      </c>
      <c r="B20" s="990">
        <f>B21</f>
        <v>3240</v>
      </c>
      <c r="C20" s="991">
        <f>C21</f>
        <v>14864.3</v>
      </c>
      <c r="D20" s="990">
        <f aca="true" t="shared" si="3" ref="B20:G21">D21</f>
        <v>3240</v>
      </c>
      <c r="E20" s="991">
        <f t="shared" si="3"/>
        <v>16040.8</v>
      </c>
      <c r="F20" s="992">
        <f t="shared" si="2"/>
        <v>495.0864197530864</v>
      </c>
      <c r="G20" s="986">
        <f t="shared" si="1"/>
        <v>107.91493713124736</v>
      </c>
    </row>
    <row r="21" spans="1:7" ht="12" customHeight="1">
      <c r="A21" s="982" t="s">
        <v>1607</v>
      </c>
      <c r="B21" s="990">
        <f t="shared" si="3"/>
        <v>3240</v>
      </c>
      <c r="C21" s="991">
        <f t="shared" si="3"/>
        <v>14864.3</v>
      </c>
      <c r="D21" s="990">
        <f t="shared" si="3"/>
        <v>3240</v>
      </c>
      <c r="E21" s="991">
        <f t="shared" si="3"/>
        <v>16040.8</v>
      </c>
      <c r="F21" s="992">
        <f t="shared" si="2"/>
        <v>495.0864197530864</v>
      </c>
      <c r="G21" s="986">
        <f t="shared" si="1"/>
        <v>107.91493713124736</v>
      </c>
    </row>
    <row r="22" spans="1:7" ht="12" customHeight="1">
      <c r="A22" s="993" t="s">
        <v>1608</v>
      </c>
      <c r="B22" s="994">
        <v>3240</v>
      </c>
      <c r="C22" s="995">
        <v>14864.3</v>
      </c>
      <c r="D22" s="994">
        <v>3240</v>
      </c>
      <c r="E22" s="995">
        <v>16040.8</v>
      </c>
      <c r="F22" s="992">
        <f t="shared" si="2"/>
        <v>495.0864197530864</v>
      </c>
      <c r="G22" s="986">
        <f t="shared" si="1"/>
        <v>107.91493713124736</v>
      </c>
    </row>
    <row r="23" spans="1:7" ht="12" customHeight="1">
      <c r="A23" s="982" t="s">
        <v>1609</v>
      </c>
      <c r="B23" s="990">
        <f>B24+B25+B26+B27+B29+B30+B31+B32+B33</f>
        <v>82789</v>
      </c>
      <c r="C23" s="991">
        <f>C24+C25+C26+C27+C29+C30+C31+C32+C33</f>
        <v>160818.30000000002</v>
      </c>
      <c r="D23" s="990">
        <f>SUM(D24:D33)</f>
        <v>112936.2</v>
      </c>
      <c r="E23" s="989">
        <f>SUM(E24:E33)</f>
        <v>129287.80000000002</v>
      </c>
      <c r="F23" s="997">
        <f t="shared" si="2"/>
        <v>114.47861713073402</v>
      </c>
      <c r="G23" s="986">
        <f t="shared" si="1"/>
        <v>80.39371141219625</v>
      </c>
    </row>
    <row r="24" spans="1:7" ht="12" customHeight="1">
      <c r="A24" s="993" t="s">
        <v>1610</v>
      </c>
      <c r="B24" s="994">
        <v>30494.3</v>
      </c>
      <c r="C24" s="995">
        <v>39825.4</v>
      </c>
      <c r="D24" s="994">
        <v>32648.9</v>
      </c>
      <c r="E24" s="995">
        <v>46182.8</v>
      </c>
      <c r="F24" s="992">
        <f>E24/D24*100</f>
        <v>141.45285139775</v>
      </c>
      <c r="G24" s="986">
        <f t="shared" si="1"/>
        <v>115.96317927754649</v>
      </c>
    </row>
    <row r="25" spans="1:7" ht="12" customHeight="1">
      <c r="A25" s="993" t="s">
        <v>1611</v>
      </c>
      <c r="B25" s="994">
        <v>5785.7</v>
      </c>
      <c r="C25" s="995">
        <v>8111.9</v>
      </c>
      <c r="D25" s="994">
        <v>7750</v>
      </c>
      <c r="E25" s="995">
        <v>7483.5</v>
      </c>
      <c r="F25" s="992"/>
      <c r="G25" s="986">
        <f t="shared" si="1"/>
        <v>92.2533561804263</v>
      </c>
    </row>
    <row r="26" spans="1:7" ht="12" customHeight="1">
      <c r="A26" s="993" t="s">
        <v>1612</v>
      </c>
      <c r="B26" s="994">
        <v>23920.5</v>
      </c>
      <c r="C26" s="995">
        <v>42251.4</v>
      </c>
      <c r="D26" s="994">
        <v>45950</v>
      </c>
      <c r="E26" s="995">
        <v>59808.4</v>
      </c>
      <c r="F26" s="992">
        <f>E26/D26*100</f>
        <v>130.15973884657237</v>
      </c>
      <c r="G26" s="986">
        <f t="shared" si="1"/>
        <v>141.5536526600302</v>
      </c>
    </row>
    <row r="27" spans="1:7" ht="12" customHeight="1">
      <c r="A27" s="993" t="s">
        <v>1613</v>
      </c>
      <c r="B27" s="994">
        <v>670</v>
      </c>
      <c r="C27" s="995">
        <v>862</v>
      </c>
      <c r="D27" s="994">
        <v>150</v>
      </c>
      <c r="E27" s="995">
        <v>1645</v>
      </c>
      <c r="F27" s="992">
        <f>E27/D27*100</f>
        <v>1096.6666666666667</v>
      </c>
      <c r="G27" s="986">
        <f t="shared" si="1"/>
        <v>190.8352668213457</v>
      </c>
    </row>
    <row r="28" spans="1:7" ht="12" customHeight="1">
      <c r="A28" s="993" t="s">
        <v>1614</v>
      </c>
      <c r="B28" s="994"/>
      <c r="C28" s="995"/>
      <c r="D28" s="994">
        <v>7</v>
      </c>
      <c r="E28" s="995"/>
      <c r="F28" s="992"/>
      <c r="G28" s="986"/>
    </row>
    <row r="29" spans="1:7" ht="12" customHeight="1">
      <c r="A29" s="993" t="s">
        <v>1615</v>
      </c>
      <c r="B29" s="994">
        <v>4650</v>
      </c>
      <c r="C29" s="995">
        <v>61435</v>
      </c>
      <c r="D29" s="994">
        <v>7443</v>
      </c>
      <c r="E29" s="995">
        <v>1964.6</v>
      </c>
      <c r="F29" s="992">
        <f>E29/D29*100</f>
        <v>26.39527072417036</v>
      </c>
      <c r="G29" s="986">
        <f t="shared" si="1"/>
        <v>3.1978513876454793</v>
      </c>
    </row>
    <row r="30" spans="1:7" ht="12" customHeight="1">
      <c r="A30" s="993" t="s">
        <v>1616</v>
      </c>
      <c r="B30" s="994"/>
      <c r="C30" s="995"/>
      <c r="D30" s="994"/>
      <c r="E30" s="995"/>
      <c r="F30" s="992"/>
      <c r="G30" s="986"/>
    </row>
    <row r="31" spans="1:9" ht="12" customHeight="1">
      <c r="A31" s="993" t="s">
        <v>1617</v>
      </c>
      <c r="B31" s="994"/>
      <c r="C31" s="995"/>
      <c r="D31" s="994"/>
      <c r="E31" s="995"/>
      <c r="F31" s="992"/>
      <c r="G31" s="986"/>
      <c r="I31" s="998"/>
    </row>
    <row r="32" spans="1:7" ht="12" customHeight="1">
      <c r="A32" s="993" t="s">
        <v>1618</v>
      </c>
      <c r="B32" s="994">
        <v>1320</v>
      </c>
      <c r="C32" s="995">
        <v>5789.6</v>
      </c>
      <c r="D32" s="994">
        <v>699.8</v>
      </c>
      <c r="E32" s="995">
        <v>322.7</v>
      </c>
      <c r="F32" s="992">
        <f aca="true" t="shared" si="4" ref="F32:F38">E32/D32*100</f>
        <v>46.113175192912266</v>
      </c>
      <c r="G32" s="986">
        <f t="shared" si="1"/>
        <v>5.573787481000414</v>
      </c>
    </row>
    <row r="33" spans="1:7" ht="12" customHeight="1">
      <c r="A33" s="993" t="s">
        <v>1619</v>
      </c>
      <c r="B33" s="994">
        <v>15948.5</v>
      </c>
      <c r="C33" s="995">
        <v>2543</v>
      </c>
      <c r="D33" s="994">
        <v>18287.5</v>
      </c>
      <c r="E33" s="995">
        <v>11880.8</v>
      </c>
      <c r="F33" s="992">
        <f t="shared" si="4"/>
        <v>64.96678058783321</v>
      </c>
      <c r="G33" s="986">
        <f t="shared" si="1"/>
        <v>467.19622493118356</v>
      </c>
    </row>
    <row r="34" spans="1:7" ht="12" customHeight="1">
      <c r="A34" s="982" t="s">
        <v>1620</v>
      </c>
      <c r="B34" s="990">
        <f>B35+B36+B37+B38</f>
        <v>125279.8</v>
      </c>
      <c r="C34" s="991">
        <f>C35+C36+C37+C38</f>
        <v>83132.70000000001</v>
      </c>
      <c r="D34" s="990">
        <f>D35+D36+D37+D38</f>
        <v>125391.6</v>
      </c>
      <c r="E34" s="991">
        <f>E35+E36+E37+E38</f>
        <v>80227.6</v>
      </c>
      <c r="F34" s="992">
        <f t="shared" si="4"/>
        <v>63.98163832346027</v>
      </c>
      <c r="G34" s="986">
        <f t="shared" si="1"/>
        <v>96.50546656129296</v>
      </c>
    </row>
    <row r="35" spans="1:7" ht="12" customHeight="1">
      <c r="A35" s="993" t="s">
        <v>1621</v>
      </c>
      <c r="B35" s="994"/>
      <c r="C35" s="995">
        <v>200</v>
      </c>
      <c r="D35" s="994"/>
      <c r="E35" s="995"/>
      <c r="F35" s="992"/>
      <c r="G35" s="986"/>
    </row>
    <row r="36" spans="1:7" ht="12" customHeight="1">
      <c r="A36" s="993" t="s">
        <v>1622</v>
      </c>
      <c r="B36" s="994">
        <v>32351</v>
      </c>
      <c r="C36" s="995">
        <v>28604.6</v>
      </c>
      <c r="D36" s="994">
        <v>37766</v>
      </c>
      <c r="E36" s="995">
        <v>37773.6</v>
      </c>
      <c r="F36" s="992">
        <f t="shared" si="4"/>
        <v>100.02012392098713</v>
      </c>
      <c r="G36" s="986">
        <f t="shared" si="1"/>
        <v>132.05428497514387</v>
      </c>
    </row>
    <row r="37" spans="1:7" ht="12" customHeight="1">
      <c r="A37" s="993" t="s">
        <v>1623</v>
      </c>
      <c r="B37" s="994">
        <v>3955</v>
      </c>
      <c r="C37" s="995">
        <v>6310.3</v>
      </c>
      <c r="D37" s="994">
        <v>6381.1</v>
      </c>
      <c r="E37" s="995">
        <v>10575.6</v>
      </c>
      <c r="F37" s="992">
        <f t="shared" si="4"/>
        <v>165.73318079954868</v>
      </c>
      <c r="G37" s="986">
        <f t="shared" si="1"/>
        <v>167.59266595882923</v>
      </c>
    </row>
    <row r="38" spans="1:7" ht="12" customHeight="1">
      <c r="A38" s="993" t="s">
        <v>1624</v>
      </c>
      <c r="B38" s="994">
        <v>88973.8</v>
      </c>
      <c r="C38" s="995">
        <v>48017.8</v>
      </c>
      <c r="D38" s="994">
        <v>81244.5</v>
      </c>
      <c r="E38" s="995">
        <v>31878.4</v>
      </c>
      <c r="F38" s="992">
        <f t="shared" si="4"/>
        <v>39.237609930518374</v>
      </c>
      <c r="G38" s="986">
        <f t="shared" si="1"/>
        <v>66.38871418515635</v>
      </c>
    </row>
    <row r="39" spans="1:7" ht="12" customHeight="1">
      <c r="A39" s="982" t="s">
        <v>1625</v>
      </c>
      <c r="B39" s="990">
        <f>B40+B41</f>
        <v>3800</v>
      </c>
      <c r="C39" s="991">
        <f>C40+C41</f>
        <v>10993.3</v>
      </c>
      <c r="D39" s="990">
        <f>D40+D41</f>
        <v>1500</v>
      </c>
      <c r="E39" s="991">
        <f>E40+E41</f>
        <v>11416</v>
      </c>
      <c r="F39" s="992">
        <f>E39/D39*100</f>
        <v>761.0666666666667</v>
      </c>
      <c r="G39" s="986">
        <f>E39/C39*100</f>
        <v>103.84506926946413</v>
      </c>
    </row>
    <row r="40" spans="1:7" ht="12" customHeight="1">
      <c r="A40" s="993" t="s">
        <v>1626</v>
      </c>
      <c r="B40" s="994">
        <v>3800</v>
      </c>
      <c r="C40" s="995">
        <v>10993.3</v>
      </c>
      <c r="D40" s="994"/>
      <c r="E40" s="995">
        <v>5976</v>
      </c>
      <c r="F40" s="992"/>
      <c r="G40" s="986">
        <f>E40/C40*100</f>
        <v>54.3603831424595</v>
      </c>
    </row>
    <row r="41" spans="1:7" ht="12" customHeight="1">
      <c r="A41" s="993" t="s">
        <v>1627</v>
      </c>
      <c r="B41" s="994"/>
      <c r="C41" s="995"/>
      <c r="D41" s="994">
        <v>1500</v>
      </c>
      <c r="E41" s="995">
        <v>5440</v>
      </c>
      <c r="F41" s="992">
        <f>E41/D41*100</f>
        <v>362.66666666666663</v>
      </c>
      <c r="G41" s="986"/>
    </row>
    <row r="42" spans="1:7" ht="12" customHeight="1">
      <c r="A42" s="982" t="s">
        <v>1628</v>
      </c>
      <c r="B42" s="990">
        <f>B43+B44</f>
        <v>3483200</v>
      </c>
      <c r="C42" s="991">
        <f>C43+C44</f>
        <v>3483200</v>
      </c>
      <c r="D42" s="990">
        <f>D43+D44</f>
        <v>3833967.3</v>
      </c>
      <c r="E42" s="989">
        <f>E43+E44</f>
        <v>3833967.3</v>
      </c>
      <c r="F42" s="997">
        <f>E42/D42*100</f>
        <v>100</v>
      </c>
      <c r="G42" s="986">
        <f t="shared" si="1"/>
        <v>110.07026010564998</v>
      </c>
    </row>
    <row r="43" spans="1:7" ht="12" customHeight="1">
      <c r="A43" s="999" t="s">
        <v>1629</v>
      </c>
      <c r="B43" s="1000">
        <v>3483200</v>
      </c>
      <c r="C43" s="1001">
        <v>3483200</v>
      </c>
      <c r="D43" s="1000">
        <v>3833967.3</v>
      </c>
      <c r="E43" s="1001">
        <v>3833967.3</v>
      </c>
      <c r="F43" s="997">
        <f>E43/D43*100</f>
        <v>100</v>
      </c>
      <c r="G43" s="986">
        <f t="shared" si="1"/>
        <v>110.07026010564998</v>
      </c>
    </row>
    <row r="44" spans="1:7" ht="12" customHeight="1">
      <c r="A44" s="976" t="s">
        <v>1630</v>
      </c>
      <c r="B44" s="1002"/>
      <c r="C44" s="1003"/>
      <c r="D44" s="1004"/>
      <c r="E44" s="1003"/>
      <c r="F44" s="1005"/>
      <c r="G44" s="1006"/>
    </row>
    <row r="45" ht="12" customHeight="1">
      <c r="A45" s="1007" t="s">
        <v>1631</v>
      </c>
    </row>
    <row r="46" ht="12" customHeight="1">
      <c r="A46" s="1008" t="s">
        <v>1632</v>
      </c>
    </row>
    <row r="47" ht="12" customHeight="1"/>
  </sheetData>
  <sheetProtection/>
  <mergeCells count="2">
    <mergeCell ref="B5:C5"/>
    <mergeCell ref="D5:E5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E80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2" width="5.125" style="1015" customWidth="1"/>
    <col min="3" max="3" width="8.875" style="1015" customWidth="1"/>
    <col min="4" max="4" width="9.25390625" style="1015" customWidth="1"/>
    <col min="5" max="6" width="9.125" style="1015" customWidth="1"/>
    <col min="7" max="8" width="8.125" style="1015" customWidth="1"/>
    <col min="9" max="10" width="7.375" style="1015" customWidth="1"/>
    <col min="11" max="12" width="7.75390625" style="1015" customWidth="1"/>
    <col min="13" max="14" width="8.125" style="1015" customWidth="1"/>
    <col min="15" max="16" width="10.125" style="1015" customWidth="1"/>
    <col min="17" max="18" width="4.125" style="1015" customWidth="1"/>
    <col min="19" max="20" width="7.875" style="1015" customWidth="1"/>
    <col min="21" max="22" width="7.00390625" style="1015" customWidth="1"/>
    <col min="23" max="24" width="8.00390625" style="1015" customWidth="1"/>
    <col min="25" max="26" width="5.875" style="1015" customWidth="1"/>
    <col min="27" max="28" width="5.125" style="1015" customWidth="1"/>
    <col min="29" max="29" width="6.375" style="1015" customWidth="1"/>
    <col min="30" max="30" width="6.875" style="1015" customWidth="1"/>
    <col min="31" max="31" width="6.25390625" style="1015" customWidth="1"/>
    <col min="32" max="33" width="7.00390625" style="1015" customWidth="1"/>
    <col min="34" max="34" width="6.375" style="1015" customWidth="1"/>
    <col min="35" max="35" width="8.375" style="1015" customWidth="1"/>
    <col min="36" max="36" width="7.875" style="1015" customWidth="1"/>
    <col min="37" max="38" width="5.625" style="1015" customWidth="1"/>
    <col min="39" max="39" width="8.00390625" style="1015" customWidth="1"/>
    <col min="40" max="40" width="7.125" style="1015" customWidth="1"/>
    <col min="41" max="41" width="7.00390625" style="1015" customWidth="1"/>
    <col min="42" max="42" width="6.625" style="1015" customWidth="1"/>
    <col min="43" max="43" width="7.125" style="1015" customWidth="1"/>
    <col min="44" max="44" width="7.25390625" style="1015" customWidth="1"/>
    <col min="45" max="45" width="8.00390625" style="1015" customWidth="1"/>
    <col min="46" max="46" width="8.25390625" style="1015" customWidth="1"/>
    <col min="47" max="48" width="11.125" style="1015" customWidth="1"/>
    <col min="49" max="49" width="6.375" style="1015" customWidth="1"/>
    <col min="50" max="50" width="7.875" style="1015" customWidth="1"/>
    <col min="51" max="51" width="7.25390625" style="1015" customWidth="1"/>
    <col min="52" max="52" width="8.00390625" style="1015" customWidth="1"/>
    <col min="53" max="53" width="8.75390625" style="1015" customWidth="1"/>
    <col min="54" max="55" width="5.125" style="1015" customWidth="1"/>
    <col min="56" max="56" width="7.75390625" style="1015" customWidth="1"/>
    <col min="57" max="57" width="6.875" style="1015" customWidth="1"/>
    <col min="58" max="58" width="7.25390625" style="1015" customWidth="1"/>
    <col min="59" max="59" width="7.75390625" style="1015" customWidth="1"/>
    <col min="60" max="60" width="7.25390625" style="1015" customWidth="1"/>
    <col min="61" max="61" width="6.125" style="1015" customWidth="1"/>
    <col min="62" max="62" width="5.125" style="1015" customWidth="1"/>
    <col min="63" max="63" width="6.125" style="1015" customWidth="1"/>
    <col min="64" max="64" width="8.00390625" style="1015" customWidth="1"/>
    <col min="65" max="65" width="7.375" style="1015" customWidth="1"/>
    <col min="66" max="66" width="8.25390625" style="1015" customWidth="1"/>
    <col min="67" max="67" width="8.125" style="1015" customWidth="1"/>
    <col min="68" max="68" width="5.00390625" style="1087" customWidth="1"/>
    <col min="69" max="70" width="10.75390625" style="1015" customWidth="1"/>
    <col min="71" max="71" width="5.875" style="1015" customWidth="1"/>
    <col min="72" max="73" width="5.125" style="1015" customWidth="1"/>
    <col min="74" max="74" width="8.375" style="1015" customWidth="1"/>
    <col min="75" max="75" width="8.25390625" style="1015" customWidth="1"/>
    <col min="76" max="76" width="9.25390625" style="1015" customWidth="1"/>
    <col min="77" max="77" width="9.00390625" style="1015" customWidth="1"/>
    <col min="78" max="79" width="7.875" style="1015" customWidth="1"/>
    <col min="80" max="81" width="7.375" style="1015" customWidth="1"/>
    <col min="82" max="83" width="10.00390625" style="1015" customWidth="1"/>
    <col min="84" max="85" width="11.625" style="1015" customWidth="1"/>
    <col min="86" max="86" width="7.875" style="1015" customWidth="1"/>
    <col min="87" max="16384" width="9.125" style="1015" customWidth="1"/>
  </cols>
  <sheetData>
    <row r="1" spans="1:89" ht="12.75" customHeight="1">
      <c r="A1" s="1009"/>
      <c r="B1" s="1009"/>
      <c r="C1" s="1009"/>
      <c r="D1" s="1009"/>
      <c r="E1" s="1009"/>
      <c r="F1" s="1010"/>
      <c r="G1" s="1010"/>
      <c r="H1" s="1010"/>
      <c r="I1" s="1010"/>
      <c r="J1" s="1010"/>
      <c r="K1" s="1009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  <c r="W1" s="1009"/>
      <c r="X1" s="1009"/>
      <c r="Y1" s="1009"/>
      <c r="Z1" s="1009"/>
      <c r="AA1" s="1009"/>
      <c r="AB1" s="1009"/>
      <c r="AC1" s="1009"/>
      <c r="AD1" s="1009"/>
      <c r="AE1" s="1009"/>
      <c r="AF1" s="1009"/>
      <c r="AG1" s="1009"/>
      <c r="AH1" s="1009"/>
      <c r="AI1" s="1009"/>
      <c r="AJ1" s="1009"/>
      <c r="AK1" s="1011"/>
      <c r="AL1" s="1011"/>
      <c r="AM1" s="1009"/>
      <c r="AN1" s="1012"/>
      <c r="AO1" s="1012"/>
      <c r="AP1" s="1011"/>
      <c r="AQ1" s="1011"/>
      <c r="AR1" s="1011"/>
      <c r="AS1" s="1009"/>
      <c r="AT1" s="1009"/>
      <c r="AU1" s="1009"/>
      <c r="AV1" s="1009"/>
      <c r="AW1" s="1009"/>
      <c r="AX1" s="1009"/>
      <c r="AY1" s="1009"/>
      <c r="AZ1" s="1009"/>
      <c r="BA1" s="1009"/>
      <c r="BB1" s="1009"/>
      <c r="BC1" s="1009"/>
      <c r="BD1" s="1009"/>
      <c r="BE1" s="1009"/>
      <c r="BF1" s="1009"/>
      <c r="BG1" s="1009"/>
      <c r="BH1" s="1009"/>
      <c r="BI1" s="1009"/>
      <c r="BJ1" s="1009"/>
      <c r="BK1" s="1009"/>
      <c r="BL1" s="1009"/>
      <c r="BM1" s="1009"/>
      <c r="BN1" s="1009"/>
      <c r="BO1" s="1009"/>
      <c r="BP1" s="1013"/>
      <c r="BQ1" s="1009"/>
      <c r="BR1" s="1009"/>
      <c r="BS1" s="1009"/>
      <c r="BT1" s="1009"/>
      <c r="BU1" s="1009"/>
      <c r="BV1" s="1014"/>
      <c r="BW1" s="1010"/>
      <c r="BX1" s="1010"/>
      <c r="BY1" s="1010"/>
      <c r="BZ1" s="1010"/>
      <c r="CA1" s="1010"/>
      <c r="CB1" s="1010"/>
      <c r="CC1" s="1010"/>
      <c r="CD1" s="1009"/>
      <c r="CE1" s="1009"/>
      <c r="CF1" s="1009"/>
      <c r="CG1" s="1009"/>
      <c r="CH1" s="1009" t="s">
        <v>774</v>
      </c>
      <c r="CI1" s="1009"/>
      <c r="CJ1" s="1009"/>
      <c r="CK1" s="1009"/>
    </row>
    <row r="2" spans="1:89" ht="12.75" customHeight="1">
      <c r="A2" s="1009"/>
      <c r="B2" s="1009"/>
      <c r="C2" s="1009"/>
      <c r="D2" s="1009"/>
      <c r="E2" s="1009"/>
      <c r="F2" s="1010"/>
      <c r="G2" s="1010"/>
      <c r="H2" s="1010"/>
      <c r="I2" s="1010"/>
      <c r="J2" s="1010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  <c r="X2" s="1009"/>
      <c r="Y2" s="1009"/>
      <c r="Z2" s="1009"/>
      <c r="AA2" s="1009"/>
      <c r="AB2" s="1009"/>
      <c r="AC2" s="1009"/>
      <c r="AD2" s="1009"/>
      <c r="AE2" s="1009"/>
      <c r="AF2" s="1009"/>
      <c r="AG2" s="1009"/>
      <c r="AH2" s="1009"/>
      <c r="AI2" s="1009"/>
      <c r="AJ2" s="1009"/>
      <c r="AK2" s="1011"/>
      <c r="AL2" s="1011"/>
      <c r="AM2" s="1009"/>
      <c r="AN2" s="1012"/>
      <c r="AO2" s="1012"/>
      <c r="AP2" s="1011"/>
      <c r="AQ2" s="1011"/>
      <c r="AR2" s="1011"/>
      <c r="AS2" s="1009"/>
      <c r="AT2" s="1009"/>
      <c r="AU2" s="1009"/>
      <c r="AV2" s="1009"/>
      <c r="AW2" s="1009"/>
      <c r="AX2" s="1009"/>
      <c r="AY2" s="1009"/>
      <c r="AZ2" s="1009"/>
      <c r="BA2" s="1009"/>
      <c r="BB2" s="1009"/>
      <c r="BC2" s="1009"/>
      <c r="BD2" s="1009"/>
      <c r="BE2" s="1009"/>
      <c r="BF2" s="1009"/>
      <c r="BG2" s="1009"/>
      <c r="BH2" s="1009"/>
      <c r="BI2" s="1009"/>
      <c r="BJ2" s="1009"/>
      <c r="BK2" s="1009"/>
      <c r="BL2" s="1009"/>
      <c r="BM2" s="1009"/>
      <c r="BN2" s="1009"/>
      <c r="BO2" s="1009"/>
      <c r="BP2" s="1013"/>
      <c r="BQ2" s="1009"/>
      <c r="BR2" s="1009"/>
      <c r="BS2" s="1009"/>
      <c r="BT2" s="1009"/>
      <c r="BU2" s="1009"/>
      <c r="BV2" s="1014"/>
      <c r="BW2" s="1010"/>
      <c r="BX2" s="1010"/>
      <c r="BY2" s="1010"/>
      <c r="BZ2" s="1010"/>
      <c r="CA2" s="1010"/>
      <c r="CB2" s="1010"/>
      <c r="CC2" s="1010"/>
      <c r="CD2" s="1009"/>
      <c r="CE2" s="1009"/>
      <c r="CF2" s="1009"/>
      <c r="CG2" s="1009"/>
      <c r="CH2" s="1009"/>
      <c r="CI2" s="1009"/>
      <c r="CJ2" s="1009"/>
      <c r="CK2" s="1009"/>
    </row>
    <row r="3" spans="1:89" ht="12.75" customHeight="1">
      <c r="A3" s="1009"/>
      <c r="B3" s="1009"/>
      <c r="C3" s="1009"/>
      <c r="D3" s="1009"/>
      <c r="E3" s="1009"/>
      <c r="F3" s="1010"/>
      <c r="G3" s="1010"/>
      <c r="H3" s="1010"/>
      <c r="I3" s="1010"/>
      <c r="J3" s="1010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09"/>
      <c r="Z3" s="1009"/>
      <c r="AA3" s="1009"/>
      <c r="AB3" s="1009"/>
      <c r="AC3" s="1009"/>
      <c r="AD3" s="1009"/>
      <c r="AE3" s="1009"/>
      <c r="AF3" s="1009"/>
      <c r="AG3" s="1009"/>
      <c r="AH3" s="1009"/>
      <c r="AI3" s="1009"/>
      <c r="AJ3" s="1009"/>
      <c r="AK3" s="1011"/>
      <c r="AL3" s="1011"/>
      <c r="AM3" s="1009"/>
      <c r="AN3" s="1012"/>
      <c r="AO3" s="1012"/>
      <c r="AP3" s="1011"/>
      <c r="AQ3" s="1011"/>
      <c r="AR3" s="1011"/>
      <c r="AS3" s="1009"/>
      <c r="AT3" s="1009"/>
      <c r="AU3" s="1009"/>
      <c r="AV3" s="1009"/>
      <c r="AW3" s="1009"/>
      <c r="AX3" s="1009"/>
      <c r="AY3" s="1009"/>
      <c r="AZ3" s="1009"/>
      <c r="BA3" s="1009"/>
      <c r="BB3" s="1009"/>
      <c r="BC3" s="1009"/>
      <c r="BD3" s="1009"/>
      <c r="BE3" s="1009"/>
      <c r="BF3" s="1009"/>
      <c r="BG3" s="1009"/>
      <c r="BH3" s="1009"/>
      <c r="BI3" s="1009"/>
      <c r="BJ3" s="1009"/>
      <c r="BK3" s="1009"/>
      <c r="BL3" s="1009"/>
      <c r="BM3" s="1009"/>
      <c r="BN3" s="1009"/>
      <c r="BO3" s="1009"/>
      <c r="BP3" s="1013"/>
      <c r="BQ3" s="1009"/>
      <c r="BR3" s="1009"/>
      <c r="BS3" s="1009"/>
      <c r="BT3" s="1009"/>
      <c r="BU3" s="1009"/>
      <c r="BV3" s="1014"/>
      <c r="BW3" s="1010"/>
      <c r="BX3" s="1010"/>
      <c r="BY3" s="1010"/>
      <c r="BZ3" s="1010"/>
      <c r="CA3" s="1010"/>
      <c r="CB3" s="1010"/>
      <c r="CC3" s="1010"/>
      <c r="CD3" s="1009"/>
      <c r="CE3" s="1009"/>
      <c r="CF3" s="1009"/>
      <c r="CG3" s="1009"/>
      <c r="CH3" s="1009"/>
      <c r="CI3" s="1009"/>
      <c r="CJ3" s="1009"/>
      <c r="CK3" s="1009"/>
    </row>
    <row r="4" spans="1:89" ht="12.75" customHeight="1">
      <c r="A4" s="1009"/>
      <c r="B4" s="1009"/>
      <c r="C4" s="1009"/>
      <c r="D4" s="1010"/>
      <c r="E4" s="1010"/>
      <c r="F4" s="1010"/>
      <c r="G4" s="1010"/>
      <c r="H4" s="1016" t="s">
        <v>1633</v>
      </c>
      <c r="I4" s="1016"/>
      <c r="J4" s="1016"/>
      <c r="K4" s="1010"/>
      <c r="L4" s="1010"/>
      <c r="M4" s="1009"/>
      <c r="N4" s="1009"/>
      <c r="O4" s="1009"/>
      <c r="P4" s="1009"/>
      <c r="Q4" s="1012"/>
      <c r="R4" s="1012"/>
      <c r="S4" s="1009"/>
      <c r="T4" s="1012"/>
      <c r="U4" s="1012"/>
      <c r="V4" s="1012"/>
      <c r="W4" s="1017"/>
      <c r="X4" s="1009"/>
      <c r="Y4" s="1017"/>
      <c r="Z4" s="1009"/>
      <c r="AA4" s="1009"/>
      <c r="AB4" s="1009"/>
      <c r="AC4" s="1009"/>
      <c r="AD4" s="1009" t="s">
        <v>1634</v>
      </c>
      <c r="AE4" s="1009"/>
      <c r="AF4" s="1009"/>
      <c r="AG4" s="1009"/>
      <c r="AH4" s="1009"/>
      <c r="AI4" s="1009"/>
      <c r="AJ4" s="1009"/>
      <c r="AK4" s="1011"/>
      <c r="AL4" s="1011"/>
      <c r="AM4" s="1009"/>
      <c r="AN4" s="1011"/>
      <c r="AO4" s="1011"/>
      <c r="AP4" s="1011"/>
      <c r="AQ4" s="1011"/>
      <c r="AR4" s="1011"/>
      <c r="AS4" s="1009"/>
      <c r="AT4" s="1009"/>
      <c r="AU4" s="1009"/>
      <c r="AV4" s="1009"/>
      <c r="AW4" s="1009"/>
      <c r="AX4" s="1009"/>
      <c r="AY4" s="1009"/>
      <c r="AZ4" s="1009"/>
      <c r="BA4" s="1009"/>
      <c r="BB4" s="1009"/>
      <c r="BC4" s="1009"/>
      <c r="BD4" s="1009"/>
      <c r="BE4" s="1009"/>
      <c r="BF4" s="1009"/>
      <c r="BG4" s="1009"/>
      <c r="BH4" s="1009"/>
      <c r="BI4" s="1009"/>
      <c r="BJ4" s="1009"/>
      <c r="BK4" s="1009"/>
      <c r="BL4" s="1009"/>
      <c r="BM4" s="1009"/>
      <c r="BN4" s="1009"/>
      <c r="BO4" s="1009"/>
      <c r="BP4" s="1013"/>
      <c r="BQ4" s="1009"/>
      <c r="BR4" s="1009"/>
      <c r="BS4" s="1009"/>
      <c r="BT4" s="1009"/>
      <c r="BU4" s="1009"/>
      <c r="BV4" s="1014"/>
      <c r="BW4" s="1010"/>
      <c r="BX4" s="1010"/>
      <c r="BY4" s="1010"/>
      <c r="BZ4" s="1009" t="s">
        <v>1635</v>
      </c>
      <c r="CA4" s="1010"/>
      <c r="CB4" s="1010"/>
      <c r="CC4" s="1010"/>
      <c r="CD4" s="1010"/>
      <c r="CE4" s="1010"/>
      <c r="CF4" s="1010"/>
      <c r="CG4" s="1010"/>
      <c r="CH4" s="1010"/>
      <c r="CI4" s="1010"/>
      <c r="CJ4" s="1009"/>
      <c r="CK4" s="1009"/>
    </row>
    <row r="5" spans="1:89" ht="12">
      <c r="A5" s="1009"/>
      <c r="B5" s="1009"/>
      <c r="C5" s="1009"/>
      <c r="D5" s="1010"/>
      <c r="E5" s="1010"/>
      <c r="F5" s="1010"/>
      <c r="G5" s="1010"/>
      <c r="H5" s="1016" t="s">
        <v>1636</v>
      </c>
      <c r="I5" s="1016"/>
      <c r="J5" s="1016"/>
      <c r="K5" s="1009"/>
      <c r="L5" s="1009"/>
      <c r="M5" s="1009"/>
      <c r="N5" s="1009" t="s">
        <v>1637</v>
      </c>
      <c r="O5" s="1009"/>
      <c r="P5" s="1009"/>
      <c r="Q5" s="1012"/>
      <c r="R5" s="1012"/>
      <c r="S5" s="1009"/>
      <c r="T5" s="1012"/>
      <c r="U5" s="1012"/>
      <c r="V5" s="1012"/>
      <c r="W5" s="1017"/>
      <c r="X5" s="1009"/>
      <c r="Y5" s="1009"/>
      <c r="Z5" s="1009"/>
      <c r="AA5" s="1009"/>
      <c r="AB5" s="1009"/>
      <c r="AC5" s="1009"/>
      <c r="AD5" s="1009"/>
      <c r="AE5" s="1009"/>
      <c r="AF5" s="1009"/>
      <c r="AG5" s="1009"/>
      <c r="AH5" s="1009"/>
      <c r="AI5" s="1010"/>
      <c r="AJ5" s="1010"/>
      <c r="AK5" s="1009"/>
      <c r="AL5" s="1009"/>
      <c r="AM5" s="1009"/>
      <c r="AN5" s="1009"/>
      <c r="AO5" s="1009"/>
      <c r="AP5" s="1009"/>
      <c r="AQ5" s="1009"/>
      <c r="AR5" s="1009"/>
      <c r="AS5" s="1010"/>
      <c r="AT5" s="1010"/>
      <c r="AU5" s="1014"/>
      <c r="AV5" s="1014"/>
      <c r="AW5" s="1009"/>
      <c r="AX5" s="1009"/>
      <c r="AY5" s="1009"/>
      <c r="AZ5" s="1009"/>
      <c r="BA5" s="1009"/>
      <c r="BB5" s="1009"/>
      <c r="BC5" s="1009"/>
      <c r="BD5" s="1009"/>
      <c r="BE5" s="1009"/>
      <c r="BF5" s="1009"/>
      <c r="BG5" s="1009"/>
      <c r="BH5" s="1009"/>
      <c r="BI5" s="1009"/>
      <c r="BJ5" s="1009"/>
      <c r="BK5" s="1009"/>
      <c r="BL5" s="1009"/>
      <c r="BM5" s="1009"/>
      <c r="BN5" s="1009"/>
      <c r="BO5" s="1009"/>
      <c r="BP5" s="1013"/>
      <c r="BQ5" s="1009"/>
      <c r="BR5" s="1009"/>
      <c r="BS5" s="1009"/>
      <c r="BT5" s="1009"/>
      <c r="BU5" s="1009"/>
      <c r="BV5" s="1009"/>
      <c r="BW5" s="1010"/>
      <c r="BX5" s="1010"/>
      <c r="BY5" s="1010"/>
      <c r="BZ5" s="1010"/>
      <c r="CA5" s="1010"/>
      <c r="CB5" s="1010"/>
      <c r="CC5" s="1010"/>
      <c r="CD5" s="1009"/>
      <c r="CE5" s="1013"/>
      <c r="CF5" s="1013"/>
      <c r="CG5" s="1009"/>
      <c r="CH5" s="1009"/>
      <c r="CI5" s="1009"/>
      <c r="CJ5" s="1009"/>
      <c r="CK5" s="1009"/>
    </row>
    <row r="6" spans="1:89" ht="12">
      <c r="A6" s="1009"/>
      <c r="B6" s="1018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18"/>
      <c r="Q6" s="1009"/>
      <c r="R6" s="1009"/>
      <c r="S6" s="1009"/>
      <c r="T6" s="1009"/>
      <c r="U6" s="1009"/>
      <c r="V6" s="1009"/>
      <c r="W6" s="1009"/>
      <c r="X6" s="1009"/>
      <c r="Y6" s="1009"/>
      <c r="Z6" s="1009"/>
      <c r="AA6" s="1009"/>
      <c r="AB6" s="1009"/>
      <c r="AC6" s="1009"/>
      <c r="AD6" s="1009"/>
      <c r="AE6" s="1009"/>
      <c r="AF6" s="1009"/>
      <c r="AG6" s="1009"/>
      <c r="AH6" s="1009"/>
      <c r="AI6" s="1018"/>
      <c r="AJ6" s="1018"/>
      <c r="AK6" s="1009"/>
      <c r="AL6" s="1018"/>
      <c r="AM6" s="1018"/>
      <c r="AN6" s="1018"/>
      <c r="AO6" s="1018"/>
      <c r="AP6" s="1018"/>
      <c r="AQ6" s="1018"/>
      <c r="AR6" s="1018"/>
      <c r="AS6" s="1009"/>
      <c r="AT6" s="1009"/>
      <c r="AU6" s="1019"/>
      <c r="AV6" s="1019"/>
      <c r="AW6" s="1018"/>
      <c r="AX6" s="1009"/>
      <c r="AY6" s="1009"/>
      <c r="AZ6" s="1009"/>
      <c r="BA6" s="1009"/>
      <c r="BB6" s="1009"/>
      <c r="BC6" s="1009"/>
      <c r="BD6" s="1009"/>
      <c r="BE6" s="1009"/>
      <c r="BF6" s="1009"/>
      <c r="BG6" s="1009"/>
      <c r="BH6" s="1009"/>
      <c r="BI6" s="1009"/>
      <c r="BJ6" s="1009"/>
      <c r="BK6" s="1009"/>
      <c r="BL6" s="1009"/>
      <c r="BM6" s="1009"/>
      <c r="BN6" s="1018"/>
      <c r="BO6" s="1018"/>
      <c r="BP6" s="1020"/>
      <c r="BQ6" s="1009"/>
      <c r="BR6" s="1009"/>
      <c r="BS6" s="1009"/>
      <c r="BT6" s="1009"/>
      <c r="BU6" s="1009"/>
      <c r="BV6" s="1009"/>
      <c r="BW6" s="1010"/>
      <c r="BX6" s="1010"/>
      <c r="BY6" s="1010"/>
      <c r="BZ6" s="1009"/>
      <c r="CA6" s="1010"/>
      <c r="CB6" s="1010"/>
      <c r="CC6" s="1010"/>
      <c r="CD6" s="1009"/>
      <c r="CE6" s="1013"/>
      <c r="CF6" s="1013"/>
      <c r="CG6" s="1009"/>
      <c r="CH6" s="1009"/>
      <c r="CI6" s="1009"/>
      <c r="CJ6" s="1009"/>
      <c r="CK6" s="1009"/>
    </row>
    <row r="7" spans="1:104" ht="18.75" customHeight="1">
      <c r="A7" s="1021"/>
      <c r="B7" s="1022"/>
      <c r="C7" s="1023" t="s">
        <v>1638</v>
      </c>
      <c r="D7" s="1024"/>
      <c r="E7" s="1025" t="s">
        <v>1639</v>
      </c>
      <c r="F7" s="1026"/>
      <c r="G7" s="1026"/>
      <c r="H7" s="1026"/>
      <c r="I7" s="1026"/>
      <c r="J7" s="1026"/>
      <c r="K7" s="1026"/>
      <c r="L7" s="1027"/>
      <c r="M7" s="1023" t="s">
        <v>1640</v>
      </c>
      <c r="N7" s="1024"/>
      <c r="O7" s="1023" t="s">
        <v>1641</v>
      </c>
      <c r="P7" s="1024"/>
      <c r="Q7" s="1021"/>
      <c r="R7" s="1022"/>
      <c r="S7" s="1028" t="s">
        <v>1642</v>
      </c>
      <c r="T7" s="1029"/>
      <c r="U7" s="1030"/>
      <c r="V7" s="1030"/>
      <c r="W7" s="1023" t="s">
        <v>1639</v>
      </c>
      <c r="X7" s="1031"/>
      <c r="Y7" s="1031"/>
      <c r="Z7" s="1031"/>
      <c r="AA7" s="1031"/>
      <c r="AB7" s="1031"/>
      <c r="AC7" s="1031"/>
      <c r="AD7" s="1031"/>
      <c r="AE7" s="1031"/>
      <c r="AF7" s="1031"/>
      <c r="AG7" s="1031"/>
      <c r="AH7" s="1024"/>
      <c r="AI7" s="1023" t="s">
        <v>1643</v>
      </c>
      <c r="AJ7" s="1024"/>
      <c r="AK7" s="1024" t="s">
        <v>540</v>
      </c>
      <c r="AL7" s="1032" t="s">
        <v>39</v>
      </c>
      <c r="AM7" s="1023" t="s">
        <v>1644</v>
      </c>
      <c r="AN7" s="1031"/>
      <c r="AO7" s="1023" t="s">
        <v>1645</v>
      </c>
      <c r="AP7" s="1024"/>
      <c r="AQ7" s="1031" t="s">
        <v>1646</v>
      </c>
      <c r="AR7" s="1031"/>
      <c r="AS7" s="1023" t="s">
        <v>1647</v>
      </c>
      <c r="AT7" s="1031"/>
      <c r="AU7" s="1023" t="s">
        <v>1648</v>
      </c>
      <c r="AV7" s="1030"/>
      <c r="AW7" s="1033"/>
      <c r="AX7" s="1034" t="s">
        <v>1649</v>
      </c>
      <c r="AY7" s="1034"/>
      <c r="AZ7" s="1023" t="s">
        <v>1650</v>
      </c>
      <c r="BA7" s="1024"/>
      <c r="BB7" s="1035" t="s">
        <v>540</v>
      </c>
      <c r="BC7" s="1032" t="s">
        <v>39</v>
      </c>
      <c r="BD7" s="1034" t="s">
        <v>1651</v>
      </c>
      <c r="BE7" s="1034"/>
      <c r="BF7" s="1034" t="s">
        <v>1652</v>
      </c>
      <c r="BG7" s="1034"/>
      <c r="BH7" s="1034" t="s">
        <v>1653</v>
      </c>
      <c r="BI7" s="1036"/>
      <c r="BJ7" s="1036"/>
      <c r="BK7" s="1037"/>
      <c r="BL7" s="1031"/>
      <c r="BM7" s="1031"/>
      <c r="BN7" s="1023" t="s">
        <v>1654</v>
      </c>
      <c r="BO7" s="1030"/>
      <c r="BP7" s="1033"/>
      <c r="BQ7" s="1023" t="s">
        <v>1655</v>
      </c>
      <c r="BR7" s="1030"/>
      <c r="BS7" s="1033"/>
      <c r="BT7" s="1035" t="s">
        <v>540</v>
      </c>
      <c r="BU7" s="1032" t="s">
        <v>39</v>
      </c>
      <c r="BV7" s="1023" t="s">
        <v>1656</v>
      </c>
      <c r="BW7" s="1024"/>
      <c r="BX7" s="1023" t="s">
        <v>1657</v>
      </c>
      <c r="BY7" s="1024"/>
      <c r="BZ7" s="1023" t="s">
        <v>1658</v>
      </c>
      <c r="CA7" s="1024"/>
      <c r="CB7" s="1023" t="s">
        <v>1659</v>
      </c>
      <c r="CC7" s="1024"/>
      <c r="CD7" s="1038" t="s">
        <v>1660</v>
      </c>
      <c r="CE7" s="1033"/>
      <c r="CF7" s="1038" t="s">
        <v>1661</v>
      </c>
      <c r="CG7" s="1030"/>
      <c r="CH7" s="1030"/>
      <c r="CL7" s="1039"/>
      <c r="CM7" s="1039"/>
      <c r="CN7" s="1040"/>
      <c r="CO7" s="1009"/>
      <c r="CP7" s="1041"/>
      <c r="CQ7" s="1041"/>
      <c r="CR7" s="1041"/>
      <c r="CS7" s="1041"/>
      <c r="CT7" s="1042"/>
      <c r="CU7" s="1042"/>
      <c r="CV7" s="1043"/>
      <c r="CW7" s="1043"/>
      <c r="CX7" s="1039"/>
      <c r="CY7" s="1039"/>
      <c r="CZ7" s="1039"/>
    </row>
    <row r="8" spans="1:104" ht="99" customHeight="1">
      <c r="A8" s="1044" t="s">
        <v>540</v>
      </c>
      <c r="B8" s="1045" t="s">
        <v>39</v>
      </c>
      <c r="C8" s="1046"/>
      <c r="D8" s="1047"/>
      <c r="E8" s="1036" t="s">
        <v>1662</v>
      </c>
      <c r="F8" s="1035"/>
      <c r="G8" s="1046" t="s">
        <v>1663</v>
      </c>
      <c r="H8" s="1047"/>
      <c r="I8" s="1036" t="s">
        <v>1664</v>
      </c>
      <c r="J8" s="1035"/>
      <c r="K8" s="1036" t="s">
        <v>1665</v>
      </c>
      <c r="L8" s="1035"/>
      <c r="M8" s="1046"/>
      <c r="N8" s="1047"/>
      <c r="O8" s="1046"/>
      <c r="P8" s="1047"/>
      <c r="Q8" s="1044" t="s">
        <v>540</v>
      </c>
      <c r="R8" s="1045" t="s">
        <v>39</v>
      </c>
      <c r="S8" s="1036" t="s">
        <v>1666</v>
      </c>
      <c r="T8" s="1037"/>
      <c r="U8" s="1036" t="s">
        <v>1667</v>
      </c>
      <c r="V8" s="1037"/>
      <c r="W8" s="1036" t="s">
        <v>1668</v>
      </c>
      <c r="X8" s="1035"/>
      <c r="Y8" s="1036" t="s">
        <v>1669</v>
      </c>
      <c r="Z8" s="1035"/>
      <c r="AA8" s="1036" t="s">
        <v>1670</v>
      </c>
      <c r="AB8" s="1035"/>
      <c r="AC8" s="1036" t="s">
        <v>1671</v>
      </c>
      <c r="AD8" s="1035"/>
      <c r="AE8" s="1036" t="s">
        <v>1672</v>
      </c>
      <c r="AF8" s="1048"/>
      <c r="AG8" s="1028" t="s">
        <v>1673</v>
      </c>
      <c r="AH8" s="1048"/>
      <c r="AI8" s="1046"/>
      <c r="AJ8" s="1047"/>
      <c r="AK8" s="1049"/>
      <c r="AL8" s="1050"/>
      <c r="AM8" s="1046"/>
      <c r="AN8" s="1051"/>
      <c r="AO8" s="1046"/>
      <c r="AP8" s="1047"/>
      <c r="AQ8" s="1051"/>
      <c r="AR8" s="1051"/>
      <c r="AS8" s="1046"/>
      <c r="AT8" s="1051"/>
      <c r="AU8" s="1052"/>
      <c r="AV8" s="1053"/>
      <c r="AW8" s="1054"/>
      <c r="AX8" s="1034"/>
      <c r="AY8" s="1034"/>
      <c r="AZ8" s="1046"/>
      <c r="BA8" s="1047"/>
      <c r="BB8" s="1055"/>
      <c r="BC8" s="1050"/>
      <c r="BD8" s="1034"/>
      <c r="BE8" s="1034"/>
      <c r="BF8" s="1034"/>
      <c r="BG8" s="1034"/>
      <c r="BH8" s="1034"/>
      <c r="BI8" s="1036"/>
      <c r="BJ8" s="1046" t="s">
        <v>1674</v>
      </c>
      <c r="BK8" s="1051"/>
      <c r="BL8" s="1028" t="s">
        <v>1675</v>
      </c>
      <c r="BM8" s="1029"/>
      <c r="BN8" s="1052"/>
      <c r="BO8" s="1053"/>
      <c r="BP8" s="1054"/>
      <c r="BQ8" s="1052"/>
      <c r="BR8" s="1053"/>
      <c r="BS8" s="1054"/>
      <c r="BT8" s="1055"/>
      <c r="BU8" s="1050"/>
      <c r="BV8" s="1046"/>
      <c r="BW8" s="1047"/>
      <c r="BX8" s="1046"/>
      <c r="BY8" s="1047"/>
      <c r="BZ8" s="1046"/>
      <c r="CA8" s="1047"/>
      <c r="CB8" s="1046"/>
      <c r="CC8" s="1047"/>
      <c r="CD8" s="1052"/>
      <c r="CE8" s="1054"/>
      <c r="CF8" s="1052"/>
      <c r="CG8" s="1053"/>
      <c r="CH8" s="1053"/>
      <c r="CL8" s="1039"/>
      <c r="CM8" s="1039"/>
      <c r="CN8" s="1012"/>
      <c r="CO8" s="1044"/>
      <c r="CP8" s="1017"/>
      <c r="CQ8" s="1017"/>
      <c r="CR8" s="1039"/>
      <c r="CS8" s="1039"/>
      <c r="CT8" s="1039"/>
      <c r="CU8" s="1039"/>
      <c r="CV8" s="1017"/>
      <c r="CW8" s="1017"/>
      <c r="CX8" s="1039"/>
      <c r="CY8" s="1039"/>
      <c r="CZ8" s="1039"/>
    </row>
    <row r="9" spans="1:104" ht="15.75" customHeight="1" hidden="1">
      <c r="A9" s="1044"/>
      <c r="B9" s="1045"/>
      <c r="C9" s="1036">
        <v>1</v>
      </c>
      <c r="D9" s="1035"/>
      <c r="E9" s="1036">
        <f>C9+1</f>
        <v>2</v>
      </c>
      <c r="F9" s="1035"/>
      <c r="G9" s="1036">
        <f>E9+1</f>
        <v>3</v>
      </c>
      <c r="H9" s="1035"/>
      <c r="I9" s="1056"/>
      <c r="J9" s="1056"/>
      <c r="K9" s="1036">
        <f>G9+1</f>
        <v>4</v>
      </c>
      <c r="L9" s="1035"/>
      <c r="M9" s="1036">
        <f>K9+1</f>
        <v>5</v>
      </c>
      <c r="N9" s="1035"/>
      <c r="O9" s="1036">
        <f>M9+1</f>
        <v>6</v>
      </c>
      <c r="P9" s="1035"/>
      <c r="Q9" s="1044"/>
      <c r="R9" s="1045"/>
      <c r="S9" s="1036">
        <f>O9+1</f>
        <v>7</v>
      </c>
      <c r="T9" s="1035"/>
      <c r="U9" s="1046">
        <f>S9+1</f>
        <v>8</v>
      </c>
      <c r="V9" s="1047"/>
      <c r="W9" s="1036">
        <v>9</v>
      </c>
      <c r="X9" s="1035"/>
      <c r="Y9" s="1036">
        <f>W9+1</f>
        <v>10</v>
      </c>
      <c r="Z9" s="1035"/>
      <c r="AA9" s="1056"/>
      <c r="AB9" s="1056"/>
      <c r="AC9" s="1036">
        <f>Y9+1</f>
        <v>11</v>
      </c>
      <c r="AD9" s="1035"/>
      <c r="AE9" s="1036">
        <f>AC9+1</f>
        <v>12</v>
      </c>
      <c r="AF9" s="1035"/>
      <c r="AG9" s="1056"/>
      <c r="AH9" s="1056"/>
      <c r="AI9" s="1036">
        <f>AE9+1</f>
        <v>13</v>
      </c>
      <c r="AJ9" s="1035"/>
      <c r="AK9" s="1049"/>
      <c r="AL9" s="1050"/>
      <c r="AM9" s="1036">
        <v>14</v>
      </c>
      <c r="AN9" s="1035"/>
      <c r="AO9" s="1036">
        <f>AM9+1</f>
        <v>15</v>
      </c>
      <c r="AP9" s="1035"/>
      <c r="AQ9" s="1036">
        <f>AO9+1</f>
        <v>16</v>
      </c>
      <c r="AR9" s="1035"/>
      <c r="AS9" s="1046">
        <v>17</v>
      </c>
      <c r="AT9" s="1047"/>
      <c r="AU9" s="1036">
        <v>18</v>
      </c>
      <c r="AV9" s="1035"/>
      <c r="AW9" s="1057" t="s">
        <v>914</v>
      </c>
      <c r="AX9" s="1034">
        <v>19</v>
      </c>
      <c r="AY9" s="1034"/>
      <c r="AZ9" s="1034">
        <f>AX9+1</f>
        <v>20</v>
      </c>
      <c r="BA9" s="1034"/>
      <c r="BB9" s="1058"/>
      <c r="BC9" s="1050"/>
      <c r="BD9" s="1034">
        <f>AZ9+1</f>
        <v>21</v>
      </c>
      <c r="BE9" s="1034"/>
      <c r="BF9" s="1034">
        <f>BD9+1</f>
        <v>22</v>
      </c>
      <c r="BG9" s="1034"/>
      <c r="BH9" s="1034">
        <f>BF9+1</f>
        <v>23</v>
      </c>
      <c r="BI9" s="1036"/>
      <c r="BJ9" s="1036">
        <v>24</v>
      </c>
      <c r="BK9" s="1035"/>
      <c r="BL9" s="1046">
        <f>BJ9+1</f>
        <v>25</v>
      </c>
      <c r="BM9" s="1047"/>
      <c r="BN9" s="1036">
        <v>26</v>
      </c>
      <c r="BO9" s="1035"/>
      <c r="BP9" s="1059"/>
      <c r="BQ9" s="1036">
        <v>27</v>
      </c>
      <c r="BR9" s="1035"/>
      <c r="BS9" s="1011"/>
      <c r="BT9" s="1058"/>
      <c r="BU9" s="1050"/>
      <c r="BV9" s="1036">
        <v>28</v>
      </c>
      <c r="BW9" s="1035"/>
      <c r="BX9" s="1036">
        <f>BV9+1</f>
        <v>29</v>
      </c>
      <c r="BY9" s="1035"/>
      <c r="BZ9" s="1036">
        <f>BX9+1</f>
        <v>30</v>
      </c>
      <c r="CA9" s="1035"/>
      <c r="CB9" s="1056"/>
      <c r="CC9" s="1056"/>
      <c r="CD9" s="1036">
        <f>BZ9+1</f>
        <v>31</v>
      </c>
      <c r="CE9" s="1035"/>
      <c r="CF9" s="1036">
        <f>CD9+1</f>
        <v>32</v>
      </c>
      <c r="CG9" s="1035"/>
      <c r="CH9" s="1011"/>
      <c r="CL9" s="1012"/>
      <c r="CM9" s="1012"/>
      <c r="CN9" s="1012"/>
      <c r="CO9" s="1044"/>
      <c r="CP9" s="1017"/>
      <c r="CQ9" s="1017"/>
      <c r="CR9" s="1012"/>
      <c r="CS9" s="1012"/>
      <c r="CT9" s="1012"/>
      <c r="CU9" s="1012"/>
      <c r="CV9" s="1017"/>
      <c r="CW9" s="1017"/>
      <c r="CX9" s="1012"/>
      <c r="CY9" s="1012"/>
      <c r="CZ9" s="1012"/>
    </row>
    <row r="10" spans="1:104" ht="12">
      <c r="A10" s="1060"/>
      <c r="B10" s="1061"/>
      <c r="C10" s="1062" t="s">
        <v>1676</v>
      </c>
      <c r="D10" s="1063" t="s">
        <v>1677</v>
      </c>
      <c r="E10" s="1062" t="s">
        <v>1676</v>
      </c>
      <c r="F10" s="1063" t="s">
        <v>1677</v>
      </c>
      <c r="G10" s="1062" t="s">
        <v>1676</v>
      </c>
      <c r="H10" s="1063" t="s">
        <v>1677</v>
      </c>
      <c r="I10" s="1062" t="s">
        <v>1676</v>
      </c>
      <c r="J10" s="1063" t="s">
        <v>1677</v>
      </c>
      <c r="K10" s="1062" t="s">
        <v>1676</v>
      </c>
      <c r="L10" s="1063" t="s">
        <v>1677</v>
      </c>
      <c r="M10" s="1062" t="s">
        <v>1676</v>
      </c>
      <c r="N10" s="1063" t="s">
        <v>996</v>
      </c>
      <c r="O10" s="1062" t="s">
        <v>1676</v>
      </c>
      <c r="P10" s="1063" t="s">
        <v>1677</v>
      </c>
      <c r="Q10" s="1064"/>
      <c r="R10" s="1065"/>
      <c r="S10" s="1062" t="s">
        <v>1676</v>
      </c>
      <c r="T10" s="1063" t="s">
        <v>1677</v>
      </c>
      <c r="U10" s="1066" t="s">
        <v>1676</v>
      </c>
      <c r="V10" s="1063" t="s">
        <v>1677</v>
      </c>
      <c r="W10" s="1062" t="s">
        <v>1676</v>
      </c>
      <c r="X10" s="1063" t="s">
        <v>1677</v>
      </c>
      <c r="Y10" s="1062" t="s">
        <v>1676</v>
      </c>
      <c r="Z10" s="1063" t="s">
        <v>1677</v>
      </c>
      <c r="AA10" s="1062" t="s">
        <v>1676</v>
      </c>
      <c r="AB10" s="1063" t="s">
        <v>1677</v>
      </c>
      <c r="AC10" s="1062" t="s">
        <v>1676</v>
      </c>
      <c r="AD10" s="1062" t="s">
        <v>1677</v>
      </c>
      <c r="AE10" s="1062" t="s">
        <v>1676</v>
      </c>
      <c r="AF10" s="1062" t="s">
        <v>1677</v>
      </c>
      <c r="AG10" s="1062" t="s">
        <v>1676</v>
      </c>
      <c r="AH10" s="1062" t="s">
        <v>1677</v>
      </c>
      <c r="AI10" s="1062" t="s">
        <v>1676</v>
      </c>
      <c r="AJ10" s="1063" t="s">
        <v>1677</v>
      </c>
      <c r="AK10" s="1049"/>
      <c r="AL10" s="1050"/>
      <c r="AM10" s="1062" t="s">
        <v>1676</v>
      </c>
      <c r="AN10" s="1063" t="s">
        <v>1677</v>
      </c>
      <c r="AO10" s="1062" t="s">
        <v>1676</v>
      </c>
      <c r="AP10" s="1063" t="s">
        <v>1677</v>
      </c>
      <c r="AQ10" s="1062" t="s">
        <v>1676</v>
      </c>
      <c r="AR10" s="1063" t="s">
        <v>1677</v>
      </c>
      <c r="AS10" s="1062" t="s">
        <v>1676</v>
      </c>
      <c r="AT10" s="1063" t="s">
        <v>1677</v>
      </c>
      <c r="AU10" s="1062" t="s">
        <v>1676</v>
      </c>
      <c r="AV10" s="1063" t="s">
        <v>1677</v>
      </c>
      <c r="AW10" s="1067"/>
      <c r="AX10" s="1062" t="s">
        <v>1676</v>
      </c>
      <c r="AY10" s="1063" t="s">
        <v>1677</v>
      </c>
      <c r="AZ10" s="1062" t="s">
        <v>1676</v>
      </c>
      <c r="BA10" s="1063" t="s">
        <v>1677</v>
      </c>
      <c r="BB10" s="1058"/>
      <c r="BC10" s="1050"/>
      <c r="BD10" s="1062" t="s">
        <v>1676</v>
      </c>
      <c r="BE10" s="1063" t="s">
        <v>1677</v>
      </c>
      <c r="BF10" s="1062" t="s">
        <v>1676</v>
      </c>
      <c r="BG10" s="1063" t="s">
        <v>1677</v>
      </c>
      <c r="BH10" s="1062" t="s">
        <v>1676</v>
      </c>
      <c r="BI10" s="1063" t="s">
        <v>1677</v>
      </c>
      <c r="BJ10" s="1062" t="s">
        <v>1676</v>
      </c>
      <c r="BK10" s="1063" t="s">
        <v>1677</v>
      </c>
      <c r="BL10" s="1062" t="s">
        <v>1676</v>
      </c>
      <c r="BM10" s="1063" t="s">
        <v>1677</v>
      </c>
      <c r="BN10" s="1062" t="s">
        <v>1676</v>
      </c>
      <c r="BO10" s="1063" t="s">
        <v>1677</v>
      </c>
      <c r="BP10" s="1068"/>
      <c r="BQ10" s="1062" t="s">
        <v>1676</v>
      </c>
      <c r="BR10" s="1063" t="s">
        <v>1677</v>
      </c>
      <c r="BS10" s="1063"/>
      <c r="BT10" s="1058"/>
      <c r="BU10" s="1050"/>
      <c r="BV10" s="1062" t="s">
        <v>1676</v>
      </c>
      <c r="BW10" s="1063" t="s">
        <v>1677</v>
      </c>
      <c r="BX10" s="1062" t="s">
        <v>1676</v>
      </c>
      <c r="BY10" s="1063" t="s">
        <v>1677</v>
      </c>
      <c r="BZ10" s="1062" t="s">
        <v>1676</v>
      </c>
      <c r="CA10" s="1063" t="s">
        <v>1677</v>
      </c>
      <c r="CB10" s="1062" t="s">
        <v>1676</v>
      </c>
      <c r="CC10" s="1063" t="s">
        <v>1677</v>
      </c>
      <c r="CD10" s="1062" t="s">
        <v>1676</v>
      </c>
      <c r="CE10" s="1063" t="s">
        <v>1677</v>
      </c>
      <c r="CF10" s="1062" t="s">
        <v>1676</v>
      </c>
      <c r="CG10" s="1063" t="s">
        <v>1677</v>
      </c>
      <c r="CH10" s="1063"/>
      <c r="CL10" s="1064"/>
      <c r="CM10" s="1064"/>
      <c r="CN10" s="1064"/>
      <c r="CO10" s="1064"/>
      <c r="CP10" s="1017"/>
      <c r="CQ10" s="1017"/>
      <c r="CR10" s="1064"/>
      <c r="CS10" s="1064"/>
      <c r="CT10" s="1064"/>
      <c r="CU10" s="1064"/>
      <c r="CV10" s="1017"/>
      <c r="CW10" s="1017"/>
      <c r="CX10" s="1064"/>
      <c r="CY10" s="1064"/>
      <c r="CZ10" s="1064"/>
    </row>
    <row r="11" spans="1:104" ht="12">
      <c r="A11" s="1018"/>
      <c r="B11" s="1069"/>
      <c r="C11" s="1070" t="s">
        <v>1678</v>
      </c>
      <c r="D11" s="1071" t="s">
        <v>997</v>
      </c>
      <c r="E11" s="1070" t="s">
        <v>1678</v>
      </c>
      <c r="F11" s="1071" t="s">
        <v>997</v>
      </c>
      <c r="G11" s="1070" t="s">
        <v>1678</v>
      </c>
      <c r="H11" s="1071" t="s">
        <v>997</v>
      </c>
      <c r="I11" s="1070" t="s">
        <v>1678</v>
      </c>
      <c r="J11" s="1071" t="s">
        <v>997</v>
      </c>
      <c r="K11" s="1070" t="s">
        <v>1678</v>
      </c>
      <c r="L11" s="1071" t="s">
        <v>997</v>
      </c>
      <c r="M11" s="1070" t="s">
        <v>1678</v>
      </c>
      <c r="N11" s="1071" t="s">
        <v>997</v>
      </c>
      <c r="O11" s="1072" t="s">
        <v>1678</v>
      </c>
      <c r="P11" s="1070" t="s">
        <v>997</v>
      </c>
      <c r="Q11" s="1018"/>
      <c r="R11" s="1069"/>
      <c r="S11" s="1072" t="s">
        <v>1678</v>
      </c>
      <c r="T11" s="1072" t="s">
        <v>997</v>
      </c>
      <c r="U11" s="1073" t="s">
        <v>1678</v>
      </c>
      <c r="V11" s="1071" t="s">
        <v>997</v>
      </c>
      <c r="W11" s="1070" t="s">
        <v>1678</v>
      </c>
      <c r="X11" s="1073" t="s">
        <v>997</v>
      </c>
      <c r="Y11" s="1070" t="s">
        <v>1678</v>
      </c>
      <c r="Z11" s="1073" t="s">
        <v>997</v>
      </c>
      <c r="AA11" s="1070" t="s">
        <v>1678</v>
      </c>
      <c r="AB11" s="1073" t="s">
        <v>997</v>
      </c>
      <c r="AC11" s="1070" t="s">
        <v>1678</v>
      </c>
      <c r="AD11" s="1070" t="s">
        <v>997</v>
      </c>
      <c r="AE11" s="1070" t="s">
        <v>1678</v>
      </c>
      <c r="AF11" s="1070" t="s">
        <v>997</v>
      </c>
      <c r="AG11" s="1070" t="s">
        <v>1678</v>
      </c>
      <c r="AH11" s="1070" t="s">
        <v>997</v>
      </c>
      <c r="AI11" s="1070" t="s">
        <v>1678</v>
      </c>
      <c r="AJ11" s="1071" t="s">
        <v>997</v>
      </c>
      <c r="AK11" s="1074"/>
      <c r="AL11" s="1075"/>
      <c r="AM11" s="1070" t="s">
        <v>1678</v>
      </c>
      <c r="AN11" s="1071" t="s">
        <v>997</v>
      </c>
      <c r="AO11" s="1070" t="s">
        <v>1678</v>
      </c>
      <c r="AP11" s="1071" t="s">
        <v>997</v>
      </c>
      <c r="AQ11" s="1070" t="s">
        <v>1678</v>
      </c>
      <c r="AR11" s="1071" t="s">
        <v>997</v>
      </c>
      <c r="AS11" s="1070" t="s">
        <v>1678</v>
      </c>
      <c r="AT11" s="1071" t="s">
        <v>997</v>
      </c>
      <c r="AU11" s="1070" t="s">
        <v>1678</v>
      </c>
      <c r="AV11" s="1071" t="s">
        <v>997</v>
      </c>
      <c r="AW11" s="1076"/>
      <c r="AX11" s="1070" t="s">
        <v>1678</v>
      </c>
      <c r="AY11" s="1071" t="s">
        <v>997</v>
      </c>
      <c r="AZ11" s="1070" t="s">
        <v>1678</v>
      </c>
      <c r="BA11" s="1071" t="s">
        <v>997</v>
      </c>
      <c r="BB11" s="1058"/>
      <c r="BC11" s="1075"/>
      <c r="BD11" s="1070" t="s">
        <v>1678</v>
      </c>
      <c r="BE11" s="1073" t="s">
        <v>997</v>
      </c>
      <c r="BF11" s="1070" t="s">
        <v>1678</v>
      </c>
      <c r="BG11" s="1071" t="s">
        <v>997</v>
      </c>
      <c r="BH11" s="1070" t="s">
        <v>1678</v>
      </c>
      <c r="BI11" s="1071" t="s">
        <v>997</v>
      </c>
      <c r="BJ11" s="1070" t="s">
        <v>1678</v>
      </c>
      <c r="BK11" s="1071" t="s">
        <v>997</v>
      </c>
      <c r="BL11" s="1070" t="s">
        <v>1678</v>
      </c>
      <c r="BM11" s="1071" t="s">
        <v>997</v>
      </c>
      <c r="BN11" s="1070" t="s">
        <v>1678</v>
      </c>
      <c r="BO11" s="1071" t="s">
        <v>997</v>
      </c>
      <c r="BP11" s="1077" t="s">
        <v>914</v>
      </c>
      <c r="BQ11" s="1070" t="s">
        <v>1678</v>
      </c>
      <c r="BR11" s="1071" t="s">
        <v>997</v>
      </c>
      <c r="BS11" s="1071" t="s">
        <v>914</v>
      </c>
      <c r="BT11" s="1058"/>
      <c r="BU11" s="1075"/>
      <c r="BV11" s="1070" t="s">
        <v>1678</v>
      </c>
      <c r="BW11" s="1071" t="s">
        <v>997</v>
      </c>
      <c r="BX11" s="1070" t="s">
        <v>1678</v>
      </c>
      <c r="BY11" s="1071" t="s">
        <v>997</v>
      </c>
      <c r="BZ11" s="1070" t="s">
        <v>1678</v>
      </c>
      <c r="CA11" s="1071" t="s">
        <v>997</v>
      </c>
      <c r="CB11" s="1070" t="s">
        <v>1678</v>
      </c>
      <c r="CC11" s="1071" t="s">
        <v>997</v>
      </c>
      <c r="CD11" s="1070" t="s">
        <v>1678</v>
      </c>
      <c r="CE11" s="1071" t="s">
        <v>997</v>
      </c>
      <c r="CF11" s="1070" t="s">
        <v>1678</v>
      </c>
      <c r="CG11" s="1071" t="s">
        <v>997</v>
      </c>
      <c r="CH11" s="1071" t="s">
        <v>914</v>
      </c>
      <c r="CL11" s="1078"/>
      <c r="CM11" s="1078"/>
      <c r="CN11" s="1064"/>
      <c r="CO11" s="1064"/>
      <c r="CP11" s="1017"/>
      <c r="CQ11" s="1017"/>
      <c r="CR11" s="1078"/>
      <c r="CS11" s="1078"/>
      <c r="CT11" s="1078"/>
      <c r="CU11" s="1078"/>
      <c r="CV11" s="1017"/>
      <c r="CW11" s="1017"/>
      <c r="CX11" s="1078"/>
      <c r="CY11" s="1078"/>
      <c r="CZ11" s="1078"/>
    </row>
    <row r="12" spans="1:104" ht="12">
      <c r="A12" s="1017" t="s">
        <v>527</v>
      </c>
      <c r="B12" s="1079" t="s">
        <v>468</v>
      </c>
      <c r="C12" s="1080">
        <f aca="true" t="shared" si="0" ref="C12:D15">E12+G12+I12+K12</f>
        <v>3102</v>
      </c>
      <c r="D12" s="1080">
        <f t="shared" si="0"/>
        <v>2247.1</v>
      </c>
      <c r="E12" s="1080"/>
      <c r="F12" s="1080"/>
      <c r="G12" s="1080">
        <v>3000</v>
      </c>
      <c r="H12" s="1080">
        <v>2123.1</v>
      </c>
      <c r="I12" s="1080">
        <v>102</v>
      </c>
      <c r="J12" s="1080">
        <v>124</v>
      </c>
      <c r="K12" s="1080"/>
      <c r="L12" s="1080"/>
      <c r="M12" s="1080"/>
      <c r="N12" s="1080"/>
      <c r="O12" s="1080">
        <f aca="true" t="shared" si="1" ref="O12:P15">S12+U12+W12+Y12+AC12+AE12+AG12+AA12</f>
        <v>3608</v>
      </c>
      <c r="P12" s="1080">
        <f t="shared" si="1"/>
        <v>8974.9</v>
      </c>
      <c r="Q12" s="1017" t="s">
        <v>527</v>
      </c>
      <c r="R12" s="1079" t="s">
        <v>468</v>
      </c>
      <c r="S12" s="1081">
        <v>320</v>
      </c>
      <c r="T12" s="1081">
        <v>617</v>
      </c>
      <c r="U12" s="1082"/>
      <c r="V12" s="1082"/>
      <c r="W12" s="1081">
        <v>3000</v>
      </c>
      <c r="X12" s="1081">
        <v>8055.9</v>
      </c>
      <c r="Y12" s="1081"/>
      <c r="Z12" s="1081"/>
      <c r="AA12" s="1081"/>
      <c r="AB12" s="1081"/>
      <c r="AC12" s="1081"/>
      <c r="AD12" s="1081"/>
      <c r="AE12" s="1081"/>
      <c r="AF12" s="1081"/>
      <c r="AG12" s="1081">
        <v>288</v>
      </c>
      <c r="AH12" s="1081">
        <v>302</v>
      </c>
      <c r="AI12" s="1083">
        <f aca="true" t="shared" si="2" ref="AI12:AJ15">C12+M12+O12</f>
        <v>6710</v>
      </c>
      <c r="AJ12" s="1083">
        <f t="shared" si="2"/>
        <v>11222</v>
      </c>
      <c r="AK12" s="1017" t="s">
        <v>527</v>
      </c>
      <c r="AL12" s="1079" t="s">
        <v>468</v>
      </c>
      <c r="AM12" s="1081">
        <v>300</v>
      </c>
      <c r="AN12" s="1081">
        <v>56.6</v>
      </c>
      <c r="AO12" s="1081">
        <v>45</v>
      </c>
      <c r="AP12" s="1081"/>
      <c r="AQ12" s="1084">
        <v>540</v>
      </c>
      <c r="AR12" s="1082">
        <v>147.8</v>
      </c>
      <c r="AS12" s="1081">
        <f aca="true" t="shared" si="3" ref="AS12:AT36">AM12+AO12+AQ12</f>
        <v>885</v>
      </c>
      <c r="AT12" s="1081">
        <f t="shared" si="3"/>
        <v>204.4</v>
      </c>
      <c r="AU12" s="1083">
        <f aca="true" t="shared" si="4" ref="AU12:AV15">AI12+AS12</f>
        <v>7595</v>
      </c>
      <c r="AV12" s="1083">
        <f t="shared" si="4"/>
        <v>11426.4</v>
      </c>
      <c r="AW12" s="1083">
        <f>AV12/AU12*100</f>
        <v>150.44634628044767</v>
      </c>
      <c r="AX12" s="1080"/>
      <c r="AY12" s="1080"/>
      <c r="AZ12" s="1080"/>
      <c r="BA12" s="1080"/>
      <c r="BB12" s="1015" t="s">
        <v>527</v>
      </c>
      <c r="BC12" s="1085" t="s">
        <v>468</v>
      </c>
      <c r="BD12" s="1081"/>
      <c r="BE12" s="1017"/>
      <c r="BF12" s="1081"/>
      <c r="BG12" s="1081"/>
      <c r="BH12" s="1081"/>
      <c r="BI12" s="1081"/>
      <c r="BJ12" s="1081"/>
      <c r="BK12" s="1081"/>
      <c r="BL12" s="1017"/>
      <c r="BM12" s="1017"/>
      <c r="BN12" s="1086">
        <v>0</v>
      </c>
      <c r="BO12" s="1086">
        <f aca="true" t="shared" si="5" ref="BN12:BO15">AY12+BA12+BE12+BG12+BI12+BK12+BM12</f>
        <v>0</v>
      </c>
      <c r="BQ12" s="1086">
        <f aca="true" t="shared" si="6" ref="BQ12:BR15">AU12+BN12</f>
        <v>7595</v>
      </c>
      <c r="BR12" s="1086">
        <f t="shared" si="6"/>
        <v>11426.4</v>
      </c>
      <c r="BS12" s="1086">
        <f>BR12/BQ12*100</f>
        <v>150.44634628044767</v>
      </c>
      <c r="BT12" s="1015" t="s">
        <v>527</v>
      </c>
      <c r="BU12" s="1085" t="s">
        <v>468</v>
      </c>
      <c r="BV12" s="1088">
        <v>1250</v>
      </c>
      <c r="BW12" s="1086">
        <v>1489.1</v>
      </c>
      <c r="BX12" s="1086">
        <v>1900</v>
      </c>
      <c r="BY12" s="1089">
        <v>2587.6</v>
      </c>
      <c r="BZ12" s="1080"/>
      <c r="CA12" s="1080"/>
      <c r="CB12" s="1080">
        <v>105</v>
      </c>
      <c r="CC12" s="1080">
        <v>112.7</v>
      </c>
      <c r="CD12" s="1080">
        <f>BV12+BX12+BZ12+CB12</f>
        <v>3255</v>
      </c>
      <c r="CE12" s="1080">
        <f>BW12+BY12+CA12+CC12</f>
        <v>4189.4</v>
      </c>
      <c r="CF12" s="1080">
        <f aca="true" t="shared" si="7" ref="CF12:CG15">BQ12+CD12</f>
        <v>10850</v>
      </c>
      <c r="CG12" s="1080">
        <f t="shared" si="7"/>
        <v>15615.8</v>
      </c>
      <c r="CH12" s="1080">
        <f>CG12/CF12*100</f>
        <v>143.92442396313362</v>
      </c>
      <c r="CI12" s="1080"/>
      <c r="CL12" s="1080"/>
      <c r="CM12" s="1080"/>
      <c r="CN12" s="1017"/>
      <c r="CO12" s="1079"/>
      <c r="CP12" s="1017"/>
      <c r="CQ12" s="1017"/>
      <c r="CR12" s="1081"/>
      <c r="CS12" s="1081"/>
      <c r="CT12" s="1081"/>
      <c r="CU12" s="1081"/>
      <c r="CV12" s="1017"/>
      <c r="CW12" s="1017"/>
      <c r="CX12" s="1081"/>
      <c r="CY12" s="1081"/>
      <c r="CZ12" s="1081"/>
    </row>
    <row r="13" spans="1:104" ht="12">
      <c r="A13" s="1017" t="s">
        <v>528</v>
      </c>
      <c r="B13" s="1079" t="s">
        <v>192</v>
      </c>
      <c r="C13" s="1080">
        <f t="shared" si="0"/>
        <v>3821</v>
      </c>
      <c r="D13" s="1080">
        <f t="shared" si="0"/>
        <v>1381.5</v>
      </c>
      <c r="E13" s="1080"/>
      <c r="F13" s="1080"/>
      <c r="G13" s="1080">
        <v>3800</v>
      </c>
      <c r="H13" s="1080">
        <v>1371.5</v>
      </c>
      <c r="I13" s="1080">
        <v>21</v>
      </c>
      <c r="J13" s="1080">
        <v>10</v>
      </c>
      <c r="K13" s="1080"/>
      <c r="L13" s="1080"/>
      <c r="M13" s="1080"/>
      <c r="N13" s="1080">
        <v>26</v>
      </c>
      <c r="O13" s="1080">
        <f t="shared" si="1"/>
        <v>2349.9</v>
      </c>
      <c r="P13" s="1080">
        <f t="shared" si="1"/>
        <v>2456.7000000000003</v>
      </c>
      <c r="Q13" s="1017" t="s">
        <v>528</v>
      </c>
      <c r="R13" s="1079" t="s">
        <v>192</v>
      </c>
      <c r="S13" s="1081">
        <v>549.9</v>
      </c>
      <c r="T13" s="1081">
        <v>710.5</v>
      </c>
      <c r="U13" s="1082"/>
      <c r="V13" s="1082"/>
      <c r="W13" s="1081">
        <v>1500</v>
      </c>
      <c r="X13" s="1081">
        <v>1702.8</v>
      </c>
      <c r="Y13" s="1081"/>
      <c r="Z13" s="1081"/>
      <c r="AA13" s="1081"/>
      <c r="AB13" s="1081"/>
      <c r="AC13" s="1081"/>
      <c r="AD13" s="1081">
        <v>1.3</v>
      </c>
      <c r="AE13" s="1081">
        <v>200</v>
      </c>
      <c r="AF13" s="1081">
        <v>25.9</v>
      </c>
      <c r="AG13" s="1081">
        <v>100</v>
      </c>
      <c r="AH13" s="1081">
        <v>16.2</v>
      </c>
      <c r="AI13" s="1081">
        <f t="shared" si="2"/>
        <v>6170.9</v>
      </c>
      <c r="AJ13" s="1081">
        <f t="shared" si="2"/>
        <v>3864.2000000000003</v>
      </c>
      <c r="AK13" s="1017" t="s">
        <v>528</v>
      </c>
      <c r="AL13" s="1079" t="s">
        <v>192</v>
      </c>
      <c r="AM13" s="1081">
        <v>300</v>
      </c>
      <c r="AN13" s="1081">
        <v>10.3</v>
      </c>
      <c r="AO13" s="1081">
        <v>42.6</v>
      </c>
      <c r="AP13" s="1081">
        <v>33.9</v>
      </c>
      <c r="AQ13" s="1084">
        <v>499.8</v>
      </c>
      <c r="AR13" s="1082">
        <v>95.6</v>
      </c>
      <c r="AS13" s="1081">
        <f t="shared" si="3"/>
        <v>842.4000000000001</v>
      </c>
      <c r="AT13" s="1081">
        <f t="shared" si="3"/>
        <v>139.8</v>
      </c>
      <c r="AU13" s="1081">
        <f t="shared" si="4"/>
        <v>7013.299999999999</v>
      </c>
      <c r="AV13" s="1081">
        <f t="shared" si="4"/>
        <v>4004.0000000000005</v>
      </c>
      <c r="AW13" s="1081">
        <f aca="true" t="shared" si="8" ref="AW13:AW37">AV13/AU13*100</f>
        <v>57.09152610040924</v>
      </c>
      <c r="AX13" s="1080"/>
      <c r="AY13" s="1080"/>
      <c r="AZ13" s="1080"/>
      <c r="BA13" s="1080"/>
      <c r="BB13" s="1015" t="s">
        <v>528</v>
      </c>
      <c r="BC13" s="1085" t="s">
        <v>192</v>
      </c>
      <c r="BD13" s="1081"/>
      <c r="BE13" s="1017"/>
      <c r="BF13" s="1081"/>
      <c r="BG13" s="1081"/>
      <c r="BH13" s="1081"/>
      <c r="BI13" s="1081"/>
      <c r="BJ13" s="1081"/>
      <c r="BK13" s="1081"/>
      <c r="BL13" s="1017"/>
      <c r="BM13" s="1017"/>
      <c r="BN13" s="1086">
        <f t="shared" si="5"/>
        <v>0</v>
      </c>
      <c r="BO13" s="1086">
        <f t="shared" si="5"/>
        <v>0</v>
      </c>
      <c r="BQ13" s="1086">
        <f t="shared" si="6"/>
        <v>7013.299999999999</v>
      </c>
      <c r="BR13" s="1086">
        <f t="shared" si="6"/>
        <v>4004.0000000000005</v>
      </c>
      <c r="BS13" s="1086">
        <f aca="true" t="shared" si="9" ref="BS13:BS37">BR13/BQ13*100</f>
        <v>57.09152610040924</v>
      </c>
      <c r="BT13" s="1015" t="s">
        <v>528</v>
      </c>
      <c r="BU13" s="1085" t="s">
        <v>192</v>
      </c>
      <c r="BV13" s="1088">
        <v>1000</v>
      </c>
      <c r="BW13" s="1086">
        <v>578.6</v>
      </c>
      <c r="BX13" s="1086">
        <v>950</v>
      </c>
      <c r="BY13" s="1089">
        <v>844.3</v>
      </c>
      <c r="BZ13" s="1080"/>
      <c r="CA13" s="1080"/>
      <c r="CB13" s="1080">
        <v>95</v>
      </c>
      <c r="CC13" s="1080">
        <v>109</v>
      </c>
      <c r="CD13" s="1080">
        <f aca="true" t="shared" si="10" ref="CD13:CE35">BV13+BX13+BZ13+CB13</f>
        <v>2045</v>
      </c>
      <c r="CE13" s="1080">
        <f t="shared" si="10"/>
        <v>1531.9</v>
      </c>
      <c r="CF13" s="1080">
        <f t="shared" si="7"/>
        <v>9058.3</v>
      </c>
      <c r="CG13" s="1080">
        <f t="shared" si="7"/>
        <v>5535.900000000001</v>
      </c>
      <c r="CH13" s="1080">
        <f aca="true" t="shared" si="11" ref="CH13:CH37">CG13/CF13*100</f>
        <v>61.11411633529471</v>
      </c>
      <c r="CI13" s="1080"/>
      <c r="CL13" s="1080"/>
      <c r="CM13" s="1080"/>
      <c r="CN13" s="1017"/>
      <c r="CO13" s="1079"/>
      <c r="CP13" s="1017"/>
      <c r="CQ13" s="1017"/>
      <c r="CR13" s="1081"/>
      <c r="CS13" s="1081"/>
      <c r="CT13" s="1081"/>
      <c r="CU13" s="1081"/>
      <c r="CV13" s="1017"/>
      <c r="CW13" s="1017"/>
      <c r="CX13" s="1081"/>
      <c r="CY13" s="1081"/>
      <c r="CZ13" s="1081"/>
    </row>
    <row r="14" spans="1:104" ht="12">
      <c r="A14" s="1017" t="s">
        <v>529</v>
      </c>
      <c r="B14" s="1079" t="s">
        <v>193</v>
      </c>
      <c r="C14" s="1080">
        <f t="shared" si="0"/>
        <v>610</v>
      </c>
      <c r="D14" s="1080">
        <f t="shared" si="0"/>
        <v>1808.9</v>
      </c>
      <c r="E14" s="1080"/>
      <c r="F14" s="1080"/>
      <c r="G14" s="1080">
        <v>580</v>
      </c>
      <c r="H14" s="1080">
        <v>1758.9</v>
      </c>
      <c r="I14" s="1080">
        <v>30</v>
      </c>
      <c r="J14" s="1080">
        <v>30</v>
      </c>
      <c r="K14" s="1080"/>
      <c r="L14" s="1080">
        <v>20</v>
      </c>
      <c r="M14" s="1080"/>
      <c r="N14" s="1080">
        <v>14</v>
      </c>
      <c r="O14" s="1080">
        <f t="shared" si="1"/>
        <v>790</v>
      </c>
      <c r="P14" s="1080">
        <f t="shared" si="1"/>
        <v>873.5999999999999</v>
      </c>
      <c r="Q14" s="1017" t="s">
        <v>529</v>
      </c>
      <c r="R14" s="1079" t="s">
        <v>193</v>
      </c>
      <c r="S14" s="1081">
        <v>140</v>
      </c>
      <c r="T14" s="1081">
        <v>438.4</v>
      </c>
      <c r="U14" s="1082"/>
      <c r="V14" s="1082"/>
      <c r="W14" s="1081">
        <v>600</v>
      </c>
      <c r="X14" s="1081">
        <v>235.2</v>
      </c>
      <c r="Y14" s="1081"/>
      <c r="Z14" s="1081"/>
      <c r="AA14" s="1081"/>
      <c r="AB14" s="1081"/>
      <c r="AC14" s="1081"/>
      <c r="AD14" s="1081"/>
      <c r="AE14" s="1081"/>
      <c r="AF14" s="1081">
        <v>150</v>
      </c>
      <c r="AG14" s="1081">
        <v>50</v>
      </c>
      <c r="AH14" s="1081">
        <v>50</v>
      </c>
      <c r="AI14" s="1081">
        <f t="shared" si="2"/>
        <v>1400</v>
      </c>
      <c r="AJ14" s="1081">
        <f t="shared" si="2"/>
        <v>2696.5</v>
      </c>
      <c r="AK14" s="1017" t="s">
        <v>529</v>
      </c>
      <c r="AL14" s="1079"/>
      <c r="AM14" s="1081">
        <v>30</v>
      </c>
      <c r="AN14" s="1081">
        <v>243.7</v>
      </c>
      <c r="AO14" s="1081">
        <v>30</v>
      </c>
      <c r="AP14" s="1081"/>
      <c r="AQ14" s="1084">
        <v>90</v>
      </c>
      <c r="AR14" s="1082"/>
      <c r="AS14" s="1081">
        <f t="shared" si="3"/>
        <v>150</v>
      </c>
      <c r="AT14" s="1081">
        <f t="shared" si="3"/>
        <v>243.7</v>
      </c>
      <c r="AU14" s="1081">
        <f t="shared" si="4"/>
        <v>1550</v>
      </c>
      <c r="AV14" s="1081">
        <f t="shared" si="4"/>
        <v>2940.2</v>
      </c>
      <c r="AW14" s="1081">
        <f t="shared" si="8"/>
        <v>189.69032258064516</v>
      </c>
      <c r="AX14" s="1080"/>
      <c r="AY14" s="1080"/>
      <c r="AZ14" s="1080"/>
      <c r="BA14" s="1080"/>
      <c r="BB14" s="1015" t="s">
        <v>529</v>
      </c>
      <c r="BC14" s="1085" t="s">
        <v>193</v>
      </c>
      <c r="BD14" s="1081"/>
      <c r="BE14" s="1017"/>
      <c r="BF14" s="1081"/>
      <c r="BG14" s="1081"/>
      <c r="BH14" s="1081"/>
      <c r="BI14" s="1081"/>
      <c r="BJ14" s="1081"/>
      <c r="BK14" s="1081"/>
      <c r="BL14" s="1017"/>
      <c r="BM14" s="1017"/>
      <c r="BN14" s="1086">
        <f t="shared" si="5"/>
        <v>0</v>
      </c>
      <c r="BO14" s="1086">
        <f t="shared" si="5"/>
        <v>0</v>
      </c>
      <c r="BQ14" s="1086">
        <f t="shared" si="6"/>
        <v>1550</v>
      </c>
      <c r="BR14" s="1086">
        <f t="shared" si="6"/>
        <v>2940.2</v>
      </c>
      <c r="BS14" s="1086">
        <f t="shared" si="9"/>
        <v>189.69032258064516</v>
      </c>
      <c r="BT14" s="1015" t="s">
        <v>529</v>
      </c>
      <c r="BU14" s="1085" t="s">
        <v>193</v>
      </c>
      <c r="BV14" s="1088">
        <v>800</v>
      </c>
      <c r="BW14" s="1086">
        <v>638.2</v>
      </c>
      <c r="BX14" s="1086">
        <v>550</v>
      </c>
      <c r="BY14" s="1089">
        <v>1317.1</v>
      </c>
      <c r="BZ14" s="1080"/>
      <c r="CA14" s="1080"/>
      <c r="CB14" s="1080">
        <v>75</v>
      </c>
      <c r="CC14" s="1080">
        <v>45.6</v>
      </c>
      <c r="CD14" s="1080">
        <f t="shared" si="10"/>
        <v>1425</v>
      </c>
      <c r="CE14" s="1080">
        <f t="shared" si="10"/>
        <v>2000.8999999999999</v>
      </c>
      <c r="CF14" s="1080">
        <f t="shared" si="7"/>
        <v>2975</v>
      </c>
      <c r="CG14" s="1080">
        <f t="shared" si="7"/>
        <v>4941.099999999999</v>
      </c>
      <c r="CH14" s="1080">
        <f t="shared" si="11"/>
        <v>166.08739495798318</v>
      </c>
      <c r="CI14" s="1080"/>
      <c r="CL14" s="1080"/>
      <c r="CM14" s="1080"/>
      <c r="CN14" s="1017"/>
      <c r="CO14" s="1079"/>
      <c r="CP14" s="1017"/>
      <c r="CQ14" s="1017"/>
      <c r="CR14" s="1081"/>
      <c r="CS14" s="1081"/>
      <c r="CT14" s="1081"/>
      <c r="CU14" s="1081"/>
      <c r="CV14" s="1017"/>
      <c r="CW14" s="1017"/>
      <c r="CX14" s="1081"/>
      <c r="CY14" s="1081"/>
      <c r="CZ14" s="1081"/>
    </row>
    <row r="15" spans="1:104" ht="12">
      <c r="A15" s="1017" t="s">
        <v>530</v>
      </c>
      <c r="B15" s="1079" t="s">
        <v>194</v>
      </c>
      <c r="C15" s="1080">
        <f t="shared" si="0"/>
        <v>2550</v>
      </c>
      <c r="D15" s="1080">
        <f t="shared" si="0"/>
        <v>3571.4</v>
      </c>
      <c r="E15" s="1080"/>
      <c r="F15" s="1080"/>
      <c r="G15" s="1080">
        <v>2500</v>
      </c>
      <c r="H15" s="1080">
        <v>3563.4</v>
      </c>
      <c r="I15" s="1080">
        <v>50</v>
      </c>
      <c r="J15" s="1080">
        <v>8</v>
      </c>
      <c r="K15" s="1080"/>
      <c r="L15" s="1080"/>
      <c r="M15" s="1080"/>
      <c r="N15" s="1080">
        <v>13</v>
      </c>
      <c r="O15" s="1080">
        <f t="shared" si="1"/>
        <v>2140</v>
      </c>
      <c r="P15" s="1080">
        <f t="shared" si="1"/>
        <v>3459.3</v>
      </c>
      <c r="Q15" s="1017" t="s">
        <v>530</v>
      </c>
      <c r="R15" s="1079" t="s">
        <v>194</v>
      </c>
      <c r="S15" s="1081">
        <v>300</v>
      </c>
      <c r="T15" s="1081">
        <v>1261.5</v>
      </c>
      <c r="U15" s="1082"/>
      <c r="V15" s="1082"/>
      <c r="W15" s="1081">
        <v>700</v>
      </c>
      <c r="X15" s="1081">
        <v>2139.8</v>
      </c>
      <c r="Y15" s="1081"/>
      <c r="Z15" s="1081"/>
      <c r="AA15" s="1081"/>
      <c r="AB15" s="1081"/>
      <c r="AC15" s="1081"/>
      <c r="AD15" s="1081"/>
      <c r="AE15" s="1081"/>
      <c r="AF15" s="1081"/>
      <c r="AG15" s="1081">
        <v>1140</v>
      </c>
      <c r="AH15" s="1081">
        <v>58</v>
      </c>
      <c r="AI15" s="1081">
        <f t="shared" si="2"/>
        <v>4690</v>
      </c>
      <c r="AJ15" s="1081">
        <f t="shared" si="2"/>
        <v>7043.700000000001</v>
      </c>
      <c r="AK15" s="1017" t="s">
        <v>530</v>
      </c>
      <c r="AL15" s="1079" t="s">
        <v>194</v>
      </c>
      <c r="AM15" s="1081"/>
      <c r="AN15" s="1081">
        <v>2304</v>
      </c>
      <c r="AO15" s="1081">
        <v>30</v>
      </c>
      <c r="AP15" s="1081">
        <v>375</v>
      </c>
      <c r="AQ15" s="1084">
        <v>100</v>
      </c>
      <c r="AR15" s="1082">
        <v>131</v>
      </c>
      <c r="AS15" s="1081">
        <f t="shared" si="3"/>
        <v>130</v>
      </c>
      <c r="AT15" s="1081">
        <f t="shared" si="3"/>
        <v>2810</v>
      </c>
      <c r="AU15" s="1081">
        <f t="shared" si="4"/>
        <v>4820</v>
      </c>
      <c r="AV15" s="1081">
        <f t="shared" si="4"/>
        <v>9853.7</v>
      </c>
      <c r="AW15" s="1081">
        <f t="shared" si="8"/>
        <v>204.43360995850622</v>
      </c>
      <c r="AX15" s="1080"/>
      <c r="AY15" s="1080"/>
      <c r="AZ15" s="1080"/>
      <c r="BA15" s="1080"/>
      <c r="BB15" s="1015" t="s">
        <v>530</v>
      </c>
      <c r="BC15" s="1085" t="s">
        <v>194</v>
      </c>
      <c r="BD15" s="1081"/>
      <c r="BE15" s="1017"/>
      <c r="BF15" s="1081"/>
      <c r="BG15" s="1081"/>
      <c r="BH15" s="1009"/>
      <c r="BI15" s="1009"/>
      <c r="BJ15" s="1081"/>
      <c r="BK15" s="1081"/>
      <c r="BL15" s="1017"/>
      <c r="BM15" s="1017"/>
      <c r="BN15" s="1086">
        <f t="shared" si="5"/>
        <v>0</v>
      </c>
      <c r="BO15" s="1086">
        <f t="shared" si="5"/>
        <v>0</v>
      </c>
      <c r="BQ15" s="1086">
        <f t="shared" si="6"/>
        <v>4820</v>
      </c>
      <c r="BR15" s="1086">
        <f t="shared" si="6"/>
        <v>9853.7</v>
      </c>
      <c r="BS15" s="1086">
        <f t="shared" si="9"/>
        <v>204.43360995850622</v>
      </c>
      <c r="BT15" s="1015" t="s">
        <v>530</v>
      </c>
      <c r="BU15" s="1085" t="s">
        <v>194</v>
      </c>
      <c r="BV15" s="1088">
        <v>1500</v>
      </c>
      <c r="BW15" s="1086">
        <v>249.8</v>
      </c>
      <c r="BX15" s="1086">
        <v>1050</v>
      </c>
      <c r="BY15" s="1089">
        <v>1959</v>
      </c>
      <c r="BZ15" s="1080"/>
      <c r="CA15" s="1080"/>
      <c r="CB15" s="1080">
        <v>105</v>
      </c>
      <c r="CC15" s="1080"/>
      <c r="CD15" s="1080">
        <f t="shared" si="10"/>
        <v>2655</v>
      </c>
      <c r="CE15" s="1080">
        <f t="shared" si="10"/>
        <v>2208.8</v>
      </c>
      <c r="CF15" s="1080">
        <f t="shared" si="7"/>
        <v>7475</v>
      </c>
      <c r="CG15" s="1080">
        <f t="shared" si="7"/>
        <v>12062.5</v>
      </c>
      <c r="CH15" s="1080">
        <f t="shared" si="11"/>
        <v>161.37123745819397</v>
      </c>
      <c r="CI15" s="1080"/>
      <c r="CL15" s="1080"/>
      <c r="CM15" s="1080"/>
      <c r="CN15" s="1017"/>
      <c r="CO15" s="1079"/>
      <c r="CP15" s="1017"/>
      <c r="CQ15" s="1017"/>
      <c r="CR15" s="1081"/>
      <c r="CS15" s="1081"/>
      <c r="CT15" s="1081"/>
      <c r="CU15" s="1081"/>
      <c r="CV15" s="1017"/>
      <c r="CW15" s="1017"/>
      <c r="CX15" s="1081"/>
      <c r="CY15" s="1081"/>
      <c r="CZ15" s="1081"/>
    </row>
    <row r="16" spans="1:104" ht="12">
      <c r="A16" s="1017"/>
      <c r="B16" s="1079"/>
      <c r="C16" s="1080"/>
      <c r="D16" s="1080"/>
      <c r="E16" s="1080"/>
      <c r="F16" s="1080"/>
      <c r="G16" s="1009"/>
      <c r="H16" s="1009"/>
      <c r="I16" s="1009"/>
      <c r="J16" s="1009"/>
      <c r="K16" s="1080"/>
      <c r="L16" s="1009"/>
      <c r="M16" s="1080"/>
      <c r="N16" s="1009"/>
      <c r="O16" s="1080"/>
      <c r="P16" s="1080"/>
      <c r="Q16" s="1017"/>
      <c r="R16" s="1079"/>
      <c r="S16" s="1081"/>
      <c r="T16" s="1081"/>
      <c r="U16" s="1043"/>
      <c r="V16" s="1043"/>
      <c r="W16" s="1081"/>
      <c r="X16" s="1009"/>
      <c r="Y16" s="1081"/>
      <c r="Z16" s="1009"/>
      <c r="AA16" s="1009"/>
      <c r="AB16" s="1009"/>
      <c r="AC16" s="1009"/>
      <c r="AD16" s="1009"/>
      <c r="AE16" s="1009"/>
      <c r="AF16" s="1009"/>
      <c r="AG16" s="1009"/>
      <c r="AH16" s="1009"/>
      <c r="AI16" s="1081"/>
      <c r="AJ16" s="1081"/>
      <c r="AK16" s="1017"/>
      <c r="AL16" s="1079"/>
      <c r="AM16" s="1009"/>
      <c r="AN16" s="1009"/>
      <c r="AO16" s="1009"/>
      <c r="AP16" s="1081"/>
      <c r="AQ16" s="1084"/>
      <c r="AR16" s="1043"/>
      <c r="AS16" s="1081"/>
      <c r="AT16" s="1081"/>
      <c r="AU16" s="1081"/>
      <c r="AV16" s="1081"/>
      <c r="AW16" s="1081"/>
      <c r="AX16" s="1009"/>
      <c r="AY16" s="1009"/>
      <c r="AZ16" s="1080"/>
      <c r="BA16" s="1009"/>
      <c r="BC16" s="1085"/>
      <c r="BD16" s="1081"/>
      <c r="BE16" s="1017"/>
      <c r="BF16" s="1009"/>
      <c r="BG16" s="1009"/>
      <c r="BH16" s="1081"/>
      <c r="BI16" s="1081"/>
      <c r="BJ16" s="1009"/>
      <c r="BK16" s="1081"/>
      <c r="BL16" s="1017"/>
      <c r="BM16" s="1017"/>
      <c r="BN16" s="1086"/>
      <c r="BO16" s="1086"/>
      <c r="BQ16" s="1086"/>
      <c r="BR16" s="1086"/>
      <c r="BS16" s="1086"/>
      <c r="BU16" s="1085"/>
      <c r="BV16" s="1088"/>
      <c r="BX16" s="1086"/>
      <c r="BY16" s="1089"/>
      <c r="BZ16" s="1080"/>
      <c r="CA16" s="1080"/>
      <c r="CB16" s="1080"/>
      <c r="CC16" s="1080"/>
      <c r="CD16" s="1080"/>
      <c r="CE16" s="1080"/>
      <c r="CF16" s="1080"/>
      <c r="CG16" s="1080"/>
      <c r="CH16" s="1080"/>
      <c r="CI16" s="1080"/>
      <c r="CL16" s="1080"/>
      <c r="CM16" s="1009"/>
      <c r="CN16" s="1017"/>
      <c r="CO16" s="1079"/>
      <c r="CP16" s="1017"/>
      <c r="CQ16" s="1017"/>
      <c r="CR16" s="1009"/>
      <c r="CS16" s="1009"/>
      <c r="CT16" s="1009"/>
      <c r="CU16" s="1009"/>
      <c r="CV16" s="1017"/>
      <c r="CW16" s="1017"/>
      <c r="CX16" s="1081"/>
      <c r="CY16" s="1081"/>
      <c r="CZ16" s="1081"/>
    </row>
    <row r="17" spans="1:104" ht="12">
      <c r="A17" s="1017" t="s">
        <v>531</v>
      </c>
      <c r="B17" s="1079" t="s">
        <v>195</v>
      </c>
      <c r="C17" s="1080">
        <f aca="true" t="shared" si="12" ref="C17:D20">E17+G17+I17+K17</f>
        <v>1957.4</v>
      </c>
      <c r="D17" s="1080">
        <f>F17+H17+J17+L17</f>
        <v>2638.7</v>
      </c>
      <c r="E17" s="1080"/>
      <c r="F17" s="1080"/>
      <c r="G17" s="1080">
        <v>1743</v>
      </c>
      <c r="H17" s="1080">
        <v>2638.7</v>
      </c>
      <c r="I17" s="1080">
        <v>104.4</v>
      </c>
      <c r="J17" s="1080"/>
      <c r="K17" s="1080">
        <v>110</v>
      </c>
      <c r="L17" s="1080"/>
      <c r="M17" s="1080">
        <v>202</v>
      </c>
      <c r="N17" s="1080"/>
      <c r="O17" s="1080">
        <f aca="true" t="shared" si="13" ref="O17:P20">S17+U17+W17+Y17+AC17+AE17+AG17+AA17</f>
        <v>1207</v>
      </c>
      <c r="P17" s="1080">
        <f t="shared" si="13"/>
        <v>5081.7</v>
      </c>
      <c r="Q17" s="1017" t="s">
        <v>531</v>
      </c>
      <c r="R17" s="1079" t="s">
        <v>195</v>
      </c>
      <c r="S17" s="1081">
        <v>600</v>
      </c>
      <c r="T17" s="1081">
        <v>843.4</v>
      </c>
      <c r="U17" s="1082"/>
      <c r="V17" s="1082">
        <v>2786</v>
      </c>
      <c r="W17" s="1081">
        <v>400</v>
      </c>
      <c r="X17" s="1081">
        <v>1441.3</v>
      </c>
      <c r="Y17" s="1081"/>
      <c r="Z17" s="1081"/>
      <c r="AA17" s="1081">
        <v>7</v>
      </c>
      <c r="AB17" s="1081"/>
      <c r="AC17" s="1081"/>
      <c r="AD17" s="1081"/>
      <c r="AE17" s="1081"/>
      <c r="AF17" s="1081"/>
      <c r="AG17" s="1081">
        <v>200</v>
      </c>
      <c r="AH17" s="1081">
        <v>11</v>
      </c>
      <c r="AI17" s="1081">
        <f aca="true" t="shared" si="14" ref="AI17:AJ20">C17+M17+O17</f>
        <v>3366.4</v>
      </c>
      <c r="AJ17" s="1081">
        <f t="shared" si="14"/>
        <v>7720.4</v>
      </c>
      <c r="AK17" s="1017" t="s">
        <v>531</v>
      </c>
      <c r="AL17" s="1079" t="s">
        <v>195</v>
      </c>
      <c r="AM17" s="1081"/>
      <c r="AN17" s="1081">
        <v>188.4</v>
      </c>
      <c r="AO17" s="1081">
        <v>1500</v>
      </c>
      <c r="AP17" s="1081">
        <v>1757.1</v>
      </c>
      <c r="AQ17" s="1084">
        <v>100</v>
      </c>
      <c r="AR17" s="1082"/>
      <c r="AS17" s="1081">
        <f t="shared" si="3"/>
        <v>1600</v>
      </c>
      <c r="AT17" s="1081">
        <f t="shared" si="3"/>
        <v>1945.5</v>
      </c>
      <c r="AU17" s="1081">
        <f aca="true" t="shared" si="15" ref="AU17:AV20">AI17+AS17</f>
        <v>4966.4</v>
      </c>
      <c r="AV17" s="1081">
        <f t="shared" si="15"/>
        <v>9665.9</v>
      </c>
      <c r="AW17" s="1081">
        <f t="shared" si="8"/>
        <v>194.62588595360825</v>
      </c>
      <c r="AX17" s="1080"/>
      <c r="AY17" s="1080"/>
      <c r="AZ17" s="1080"/>
      <c r="BA17" s="1080"/>
      <c r="BB17" s="1015" t="s">
        <v>531</v>
      </c>
      <c r="BC17" s="1085" t="s">
        <v>195</v>
      </c>
      <c r="BD17" s="1081"/>
      <c r="BE17" s="1017"/>
      <c r="BF17" s="1081"/>
      <c r="BG17" s="1081"/>
      <c r="BH17" s="1081"/>
      <c r="BI17" s="1081"/>
      <c r="BJ17" s="1081"/>
      <c r="BK17" s="1081"/>
      <c r="BL17" s="1017"/>
      <c r="BM17" s="1017"/>
      <c r="BN17" s="1086">
        <f aca="true" t="shared" si="16" ref="BN17:BO20">AX17+AZ17+BD17+BF17+BH17+BJ17+BL17</f>
        <v>0</v>
      </c>
      <c r="BO17" s="1086">
        <f t="shared" si="16"/>
        <v>0</v>
      </c>
      <c r="BQ17" s="1086">
        <f aca="true" t="shared" si="17" ref="BQ17:BR20">AU17+BN17</f>
        <v>4966.4</v>
      </c>
      <c r="BR17" s="1086">
        <f t="shared" si="17"/>
        <v>9665.9</v>
      </c>
      <c r="BS17" s="1086">
        <f t="shared" si="9"/>
        <v>194.62588595360825</v>
      </c>
      <c r="BT17" s="1015" t="s">
        <v>531</v>
      </c>
      <c r="BU17" s="1085" t="s">
        <v>195</v>
      </c>
      <c r="BV17" s="1088">
        <v>1090</v>
      </c>
      <c r="BW17" s="1086">
        <v>580</v>
      </c>
      <c r="BX17" s="1086">
        <v>1000</v>
      </c>
      <c r="BY17" s="1089">
        <v>934.2</v>
      </c>
      <c r="BZ17" s="1080"/>
      <c r="CA17" s="1080"/>
      <c r="CB17" s="1080">
        <v>110</v>
      </c>
      <c r="CC17" s="1080">
        <v>14.4</v>
      </c>
      <c r="CD17" s="1080">
        <f t="shared" si="10"/>
        <v>2200</v>
      </c>
      <c r="CE17" s="1080">
        <f t="shared" si="10"/>
        <v>1528.6000000000001</v>
      </c>
      <c r="CF17" s="1080">
        <f aca="true" t="shared" si="18" ref="CF17:CG20">BQ17+CD17</f>
        <v>7166.4</v>
      </c>
      <c r="CG17" s="1080">
        <f t="shared" si="18"/>
        <v>11194.5</v>
      </c>
      <c r="CH17" s="1080">
        <f t="shared" si="11"/>
        <v>156.20813797722707</v>
      </c>
      <c r="CI17" s="1080"/>
      <c r="CL17" s="1080"/>
      <c r="CM17" s="1080"/>
      <c r="CN17" s="1017"/>
      <c r="CO17" s="1079"/>
      <c r="CP17" s="1017"/>
      <c r="CQ17" s="1017"/>
      <c r="CR17" s="1081"/>
      <c r="CS17" s="1081"/>
      <c r="CT17" s="1081"/>
      <c r="CU17" s="1081"/>
      <c r="CV17" s="1017"/>
      <c r="CW17" s="1017"/>
      <c r="CX17" s="1081"/>
      <c r="CY17" s="1081"/>
      <c r="CZ17" s="1081"/>
    </row>
    <row r="18" spans="1:104" ht="12">
      <c r="A18" s="1017" t="s">
        <v>532</v>
      </c>
      <c r="B18" s="1079" t="s">
        <v>196</v>
      </c>
      <c r="C18" s="1080">
        <f>SUM(E18,G18,I18,K18)</f>
        <v>2950</v>
      </c>
      <c r="D18" s="1080">
        <f t="shared" si="12"/>
        <v>2611.1</v>
      </c>
      <c r="E18" s="1080" t="s">
        <v>449</v>
      </c>
      <c r="F18" s="1080"/>
      <c r="G18" s="1080">
        <v>2900</v>
      </c>
      <c r="H18" s="1080">
        <v>2546.1</v>
      </c>
      <c r="I18" s="1080">
        <v>35</v>
      </c>
      <c r="J18" s="1080">
        <v>35</v>
      </c>
      <c r="K18" s="1080">
        <v>15</v>
      </c>
      <c r="L18" s="1080">
        <v>30</v>
      </c>
      <c r="M18" s="1080"/>
      <c r="N18" s="1080"/>
      <c r="O18" s="1080">
        <f t="shared" si="13"/>
        <v>1020</v>
      </c>
      <c r="P18" s="1080">
        <f t="shared" si="13"/>
        <v>1906.5</v>
      </c>
      <c r="Q18" s="1017" t="s">
        <v>532</v>
      </c>
      <c r="R18" s="1079" t="s">
        <v>196</v>
      </c>
      <c r="S18" s="1081">
        <v>200</v>
      </c>
      <c r="T18" s="1081">
        <v>484</v>
      </c>
      <c r="U18" s="1082"/>
      <c r="V18" s="1082"/>
      <c r="W18" s="1081">
        <v>800</v>
      </c>
      <c r="X18" s="1081">
        <v>1338.7</v>
      </c>
      <c r="Y18" s="1081"/>
      <c r="Z18" s="1081"/>
      <c r="AA18" s="1081"/>
      <c r="AB18" s="1081"/>
      <c r="AC18" s="1081"/>
      <c r="AD18" s="1081"/>
      <c r="AE18" s="1081"/>
      <c r="AF18" s="1081">
        <v>34.8</v>
      </c>
      <c r="AG18" s="1081">
        <v>20</v>
      </c>
      <c r="AH18" s="1081">
        <v>49</v>
      </c>
      <c r="AI18" s="1081">
        <f t="shared" si="14"/>
        <v>3970</v>
      </c>
      <c r="AJ18" s="1081">
        <f t="shared" si="14"/>
        <v>4517.6</v>
      </c>
      <c r="AK18" s="1017" t="s">
        <v>532</v>
      </c>
      <c r="AL18" s="1079" t="s">
        <v>196</v>
      </c>
      <c r="AM18" s="1081">
        <v>20</v>
      </c>
      <c r="AN18" s="1081">
        <v>50</v>
      </c>
      <c r="AO18" s="1081">
        <v>2040</v>
      </c>
      <c r="AP18" s="1081">
        <v>1053.5</v>
      </c>
      <c r="AQ18" s="1084">
        <v>50</v>
      </c>
      <c r="AR18" s="1082">
        <v>573</v>
      </c>
      <c r="AS18" s="1081">
        <f t="shared" si="3"/>
        <v>2110</v>
      </c>
      <c r="AT18" s="1081">
        <f t="shared" si="3"/>
        <v>1676.5</v>
      </c>
      <c r="AU18" s="1081">
        <f t="shared" si="15"/>
        <v>6080</v>
      </c>
      <c r="AV18" s="1081">
        <f t="shared" si="15"/>
        <v>6194.1</v>
      </c>
      <c r="AW18" s="1081">
        <f t="shared" si="8"/>
        <v>101.87664473684211</v>
      </c>
      <c r="AX18" s="1080"/>
      <c r="AY18" s="1080"/>
      <c r="AZ18" s="1081"/>
      <c r="BA18" s="1080"/>
      <c r="BB18" s="1015" t="s">
        <v>532</v>
      </c>
      <c r="BC18" s="1085" t="s">
        <v>196</v>
      </c>
      <c r="BD18" s="1081"/>
      <c r="BE18" s="1017"/>
      <c r="BF18" s="1081"/>
      <c r="BG18" s="1081"/>
      <c r="BH18" s="1081"/>
      <c r="BI18" s="1081"/>
      <c r="BJ18" s="1081"/>
      <c r="BK18" s="1081"/>
      <c r="BL18" s="1017"/>
      <c r="BM18" s="1017"/>
      <c r="BN18" s="1086">
        <f t="shared" si="16"/>
        <v>0</v>
      </c>
      <c r="BO18" s="1086">
        <f t="shared" si="16"/>
        <v>0</v>
      </c>
      <c r="BQ18" s="1086">
        <f t="shared" si="17"/>
        <v>6080</v>
      </c>
      <c r="BR18" s="1086">
        <f t="shared" si="17"/>
        <v>6194.1</v>
      </c>
      <c r="BS18" s="1086">
        <f t="shared" si="9"/>
        <v>101.87664473684211</v>
      </c>
      <c r="BT18" s="1015" t="s">
        <v>532</v>
      </c>
      <c r="BU18" s="1085" t="s">
        <v>196</v>
      </c>
      <c r="BV18" s="1088">
        <v>900</v>
      </c>
      <c r="BW18" s="1086">
        <v>1216.3</v>
      </c>
      <c r="BX18" s="1086">
        <v>1050</v>
      </c>
      <c r="BY18" s="1089">
        <v>2246.1</v>
      </c>
      <c r="BZ18" s="1080"/>
      <c r="CA18" s="1080"/>
      <c r="CB18" s="1080">
        <v>110</v>
      </c>
      <c r="CC18" s="1080">
        <v>60</v>
      </c>
      <c r="CD18" s="1080">
        <f t="shared" si="10"/>
        <v>2060</v>
      </c>
      <c r="CE18" s="1080">
        <f t="shared" si="10"/>
        <v>3522.3999999999996</v>
      </c>
      <c r="CF18" s="1080">
        <f t="shared" si="18"/>
        <v>8140</v>
      </c>
      <c r="CG18" s="1080">
        <f t="shared" si="18"/>
        <v>9716.5</v>
      </c>
      <c r="CH18" s="1080">
        <f t="shared" si="11"/>
        <v>119.36732186732186</v>
      </c>
      <c r="CI18" s="1080"/>
      <c r="CL18" s="1081"/>
      <c r="CM18" s="1080"/>
      <c r="CN18" s="1017"/>
      <c r="CO18" s="1079"/>
      <c r="CP18" s="1017"/>
      <c r="CQ18" s="1017"/>
      <c r="CR18" s="1081"/>
      <c r="CS18" s="1081"/>
      <c r="CT18" s="1081"/>
      <c r="CU18" s="1081"/>
      <c r="CV18" s="1017"/>
      <c r="CW18" s="1017"/>
      <c r="CX18" s="1081"/>
      <c r="CY18" s="1081"/>
      <c r="CZ18" s="1081"/>
    </row>
    <row r="19" spans="1:104" ht="12">
      <c r="A19" s="1017" t="s">
        <v>283</v>
      </c>
      <c r="B19" s="1079" t="s">
        <v>197</v>
      </c>
      <c r="C19" s="1080">
        <f t="shared" si="12"/>
        <v>6042.8</v>
      </c>
      <c r="D19" s="1080">
        <f t="shared" si="12"/>
        <v>3628.6</v>
      </c>
      <c r="E19" s="1080"/>
      <c r="F19" s="1080"/>
      <c r="G19" s="1080">
        <v>5820</v>
      </c>
      <c r="H19" s="1080">
        <v>3588.6</v>
      </c>
      <c r="I19" s="1080">
        <v>72.8</v>
      </c>
      <c r="J19" s="1080">
        <v>40</v>
      </c>
      <c r="K19" s="1080">
        <v>150</v>
      </c>
      <c r="L19" s="1080"/>
      <c r="M19" s="1080"/>
      <c r="N19" s="1080">
        <v>184</v>
      </c>
      <c r="O19" s="1080">
        <f t="shared" si="13"/>
        <v>18750</v>
      </c>
      <c r="P19" s="1080">
        <f t="shared" si="13"/>
        <v>22784.8</v>
      </c>
      <c r="Q19" s="1017" t="s">
        <v>283</v>
      </c>
      <c r="R19" s="1079" t="s">
        <v>197</v>
      </c>
      <c r="S19" s="1081">
        <v>750</v>
      </c>
      <c r="T19" s="1081">
        <v>893.3</v>
      </c>
      <c r="U19" s="1082"/>
      <c r="V19" s="1082"/>
      <c r="W19" s="1081">
        <v>18000</v>
      </c>
      <c r="X19" s="1081">
        <v>21891.5</v>
      </c>
      <c r="Y19" s="1081"/>
      <c r="Z19" s="1081"/>
      <c r="AA19" s="1081"/>
      <c r="AB19" s="1081"/>
      <c r="AC19" s="1081"/>
      <c r="AD19" s="1081"/>
      <c r="AE19" s="1081"/>
      <c r="AF19" s="1081"/>
      <c r="AG19" s="1081"/>
      <c r="AH19" s="1081"/>
      <c r="AI19" s="1081">
        <f t="shared" si="14"/>
        <v>24792.8</v>
      </c>
      <c r="AJ19" s="1081">
        <f t="shared" si="14"/>
        <v>26597.399999999998</v>
      </c>
      <c r="AK19" s="1017" t="s">
        <v>283</v>
      </c>
      <c r="AL19" s="1079" t="s">
        <v>197</v>
      </c>
      <c r="AM19" s="1081">
        <v>1200</v>
      </c>
      <c r="AN19" s="1081">
        <v>771.9</v>
      </c>
      <c r="AO19" s="1081">
        <v>40</v>
      </c>
      <c r="AP19" s="1081">
        <v>87.1</v>
      </c>
      <c r="AQ19" s="1084"/>
      <c r="AR19" s="1082"/>
      <c r="AS19" s="1081">
        <f t="shared" si="3"/>
        <v>1240</v>
      </c>
      <c r="AT19" s="1081">
        <f t="shared" si="3"/>
        <v>859</v>
      </c>
      <c r="AU19" s="1081">
        <f t="shared" si="15"/>
        <v>26032.8</v>
      </c>
      <c r="AV19" s="1081">
        <f t="shared" si="15"/>
        <v>27456.399999999998</v>
      </c>
      <c r="AW19" s="1081">
        <f t="shared" si="8"/>
        <v>105.46848591008266</v>
      </c>
      <c r="AX19" s="1080"/>
      <c r="AY19" s="1080"/>
      <c r="AZ19" s="1080"/>
      <c r="BA19" s="1080"/>
      <c r="BB19" s="1015" t="s">
        <v>283</v>
      </c>
      <c r="BC19" s="1085" t="s">
        <v>197</v>
      </c>
      <c r="BD19" s="1081"/>
      <c r="BE19" s="1017"/>
      <c r="BF19" s="1081"/>
      <c r="BG19" s="1081"/>
      <c r="BH19" s="1081"/>
      <c r="BI19" s="1081"/>
      <c r="BJ19" s="1081"/>
      <c r="BK19" s="1081"/>
      <c r="BL19" s="1017"/>
      <c r="BM19" s="1017"/>
      <c r="BN19" s="1086">
        <f t="shared" si="16"/>
        <v>0</v>
      </c>
      <c r="BO19" s="1086">
        <f t="shared" si="16"/>
        <v>0</v>
      </c>
      <c r="BQ19" s="1086">
        <f t="shared" si="17"/>
        <v>26032.8</v>
      </c>
      <c r="BR19" s="1086">
        <f t="shared" si="17"/>
        <v>27456.399999999998</v>
      </c>
      <c r="BS19" s="1086">
        <f t="shared" si="9"/>
        <v>105.46848591008266</v>
      </c>
      <c r="BT19" s="1015" t="s">
        <v>283</v>
      </c>
      <c r="BU19" s="1085" t="s">
        <v>197</v>
      </c>
      <c r="BV19" s="1088">
        <v>850</v>
      </c>
      <c r="BW19" s="1086">
        <v>920</v>
      </c>
      <c r="BX19" s="1086">
        <v>750</v>
      </c>
      <c r="BY19" s="1089">
        <v>1678.3</v>
      </c>
      <c r="BZ19" s="1080"/>
      <c r="CA19" s="1080"/>
      <c r="CB19" s="1080">
        <v>100</v>
      </c>
      <c r="CC19" s="1080">
        <v>38.6</v>
      </c>
      <c r="CD19" s="1080">
        <f t="shared" si="10"/>
        <v>1700</v>
      </c>
      <c r="CE19" s="1080">
        <f t="shared" si="10"/>
        <v>2636.9</v>
      </c>
      <c r="CF19" s="1080">
        <f t="shared" si="18"/>
        <v>27732.8</v>
      </c>
      <c r="CG19" s="1080">
        <f t="shared" si="18"/>
        <v>30093.3</v>
      </c>
      <c r="CH19" s="1080">
        <f t="shared" si="11"/>
        <v>108.5115819534991</v>
      </c>
      <c r="CI19" s="1080"/>
      <c r="CL19" s="1080"/>
      <c r="CM19" s="1080"/>
      <c r="CN19" s="1017"/>
      <c r="CO19" s="1079"/>
      <c r="CP19" s="1017"/>
      <c r="CQ19" s="1017"/>
      <c r="CR19" s="1081"/>
      <c r="CS19" s="1081"/>
      <c r="CT19" s="1081"/>
      <c r="CU19" s="1081"/>
      <c r="CV19" s="1017"/>
      <c r="CW19" s="1017"/>
      <c r="CX19" s="1081"/>
      <c r="CY19" s="1081"/>
      <c r="CZ19" s="1081"/>
    </row>
    <row r="20" spans="1:104" ht="12">
      <c r="A20" s="1017" t="s">
        <v>284</v>
      </c>
      <c r="B20" s="1079" t="s">
        <v>198</v>
      </c>
      <c r="C20" s="1080">
        <f t="shared" si="12"/>
        <v>4972</v>
      </c>
      <c r="D20" s="1080">
        <f t="shared" si="12"/>
        <v>1172.8</v>
      </c>
      <c r="E20" s="1080"/>
      <c r="F20" s="1080"/>
      <c r="G20" s="1080">
        <v>4750</v>
      </c>
      <c r="H20" s="1080">
        <v>1074.8</v>
      </c>
      <c r="I20" s="1080">
        <v>72</v>
      </c>
      <c r="J20" s="1080">
        <v>72</v>
      </c>
      <c r="K20" s="1080">
        <v>150</v>
      </c>
      <c r="L20" s="1080">
        <v>26</v>
      </c>
      <c r="M20" s="1080"/>
      <c r="N20" s="1080">
        <v>20</v>
      </c>
      <c r="O20" s="1080">
        <f t="shared" si="13"/>
        <v>1493</v>
      </c>
      <c r="P20" s="1080">
        <f t="shared" si="13"/>
        <v>1338.6999999999998</v>
      </c>
      <c r="Q20" s="1017" t="s">
        <v>284</v>
      </c>
      <c r="R20" s="1079" t="s">
        <v>198</v>
      </c>
      <c r="S20" s="1081">
        <v>480</v>
      </c>
      <c r="T20" s="1081">
        <v>531.8</v>
      </c>
      <c r="U20" s="1082"/>
      <c r="V20" s="1082"/>
      <c r="W20" s="1081">
        <v>700</v>
      </c>
      <c r="X20" s="1081">
        <v>729.9</v>
      </c>
      <c r="Y20" s="1081"/>
      <c r="Z20" s="1081"/>
      <c r="AA20" s="1081"/>
      <c r="AB20" s="1081"/>
      <c r="AC20" s="1081">
        <v>100</v>
      </c>
      <c r="AD20" s="1081"/>
      <c r="AE20" s="1081"/>
      <c r="AF20" s="1081"/>
      <c r="AG20" s="1081">
        <v>213</v>
      </c>
      <c r="AH20" s="1081">
        <v>77</v>
      </c>
      <c r="AI20" s="1081">
        <f t="shared" si="14"/>
        <v>6465</v>
      </c>
      <c r="AJ20" s="1081">
        <f t="shared" si="14"/>
        <v>2531.5</v>
      </c>
      <c r="AK20" s="1017" t="s">
        <v>284</v>
      </c>
      <c r="AL20" s="1079" t="s">
        <v>198</v>
      </c>
      <c r="AM20" s="1081"/>
      <c r="AN20" s="1081">
        <v>961</v>
      </c>
      <c r="AO20" s="1081">
        <v>40</v>
      </c>
      <c r="AP20" s="1081">
        <v>430</v>
      </c>
      <c r="AQ20" s="1084">
        <v>100</v>
      </c>
      <c r="AR20" s="1082"/>
      <c r="AS20" s="1081">
        <f t="shared" si="3"/>
        <v>140</v>
      </c>
      <c r="AT20" s="1081">
        <f t="shared" si="3"/>
        <v>1391</v>
      </c>
      <c r="AU20" s="1081">
        <f t="shared" si="15"/>
        <v>6605</v>
      </c>
      <c r="AV20" s="1081">
        <f t="shared" si="15"/>
        <v>3922.5</v>
      </c>
      <c r="AW20" s="1081">
        <f t="shared" si="8"/>
        <v>59.386828160484484</v>
      </c>
      <c r="AX20" s="1080"/>
      <c r="AY20" s="1080"/>
      <c r="AZ20" s="1080"/>
      <c r="BA20" s="1080"/>
      <c r="BB20" s="1015" t="s">
        <v>284</v>
      </c>
      <c r="BC20" s="1085" t="s">
        <v>198</v>
      </c>
      <c r="BD20" s="1081"/>
      <c r="BE20" s="1017"/>
      <c r="BF20" s="1081"/>
      <c r="BG20" s="1081"/>
      <c r="BH20" s="1009"/>
      <c r="BI20" s="1009"/>
      <c r="BJ20" s="1081"/>
      <c r="BK20" s="1081"/>
      <c r="BL20" s="1017"/>
      <c r="BM20" s="1017"/>
      <c r="BN20" s="1086">
        <f t="shared" si="16"/>
        <v>0</v>
      </c>
      <c r="BO20" s="1086">
        <f t="shared" si="16"/>
        <v>0</v>
      </c>
      <c r="BQ20" s="1086">
        <f t="shared" si="17"/>
        <v>6605</v>
      </c>
      <c r="BR20" s="1086">
        <f t="shared" si="17"/>
        <v>3922.5</v>
      </c>
      <c r="BS20" s="1086">
        <f t="shared" si="9"/>
        <v>59.386828160484484</v>
      </c>
      <c r="BT20" s="1015" t="s">
        <v>284</v>
      </c>
      <c r="BU20" s="1085" t="s">
        <v>198</v>
      </c>
      <c r="BV20" s="1088">
        <v>950</v>
      </c>
      <c r="BW20" s="1086">
        <v>1051.9</v>
      </c>
      <c r="BX20" s="1086">
        <v>950</v>
      </c>
      <c r="BY20" s="1089">
        <v>2043.5</v>
      </c>
      <c r="BZ20" s="1080"/>
      <c r="CA20" s="1080"/>
      <c r="CB20" s="1080">
        <v>95</v>
      </c>
      <c r="CC20" s="1080">
        <v>95.4</v>
      </c>
      <c r="CD20" s="1080">
        <f t="shared" si="10"/>
        <v>1995</v>
      </c>
      <c r="CE20" s="1080">
        <f t="shared" si="10"/>
        <v>3190.8</v>
      </c>
      <c r="CF20" s="1080">
        <f t="shared" si="18"/>
        <v>8600</v>
      </c>
      <c r="CG20" s="1080">
        <f t="shared" si="18"/>
        <v>7113.3</v>
      </c>
      <c r="CH20" s="1080">
        <f t="shared" si="11"/>
        <v>82.71279069767442</v>
      </c>
      <c r="CI20" s="1080"/>
      <c r="CL20" s="1080"/>
      <c r="CM20" s="1080"/>
      <c r="CN20" s="1017"/>
      <c r="CO20" s="1079"/>
      <c r="CP20" s="1017"/>
      <c r="CQ20" s="1017"/>
      <c r="CR20" s="1081"/>
      <c r="CS20" s="1081"/>
      <c r="CT20" s="1081"/>
      <c r="CU20" s="1081"/>
      <c r="CV20" s="1017"/>
      <c r="CW20" s="1017"/>
      <c r="CX20" s="1081"/>
      <c r="CY20" s="1081"/>
      <c r="CZ20" s="1081"/>
    </row>
    <row r="21" spans="1:104" ht="12">
      <c r="A21" s="1017"/>
      <c r="B21" s="1079"/>
      <c r="C21" s="1080"/>
      <c r="D21" s="1080"/>
      <c r="E21" s="1080"/>
      <c r="F21" s="1080"/>
      <c r="G21" s="1009"/>
      <c r="H21" s="1081"/>
      <c r="I21" s="1081"/>
      <c r="J21" s="1081"/>
      <c r="K21" s="1080"/>
      <c r="L21" s="1009"/>
      <c r="M21" s="1080"/>
      <c r="N21" s="1009"/>
      <c r="O21" s="1080"/>
      <c r="P21" s="1080"/>
      <c r="Q21" s="1017"/>
      <c r="R21" s="1079"/>
      <c r="S21" s="1081"/>
      <c r="T21" s="1081"/>
      <c r="U21" s="1043"/>
      <c r="V21" s="1043"/>
      <c r="W21" s="1081"/>
      <c r="X21" s="1009"/>
      <c r="Y21" s="1081"/>
      <c r="Z21" s="1009"/>
      <c r="AA21" s="1009"/>
      <c r="AB21" s="1009"/>
      <c r="AC21" s="1009"/>
      <c r="AD21" s="1009"/>
      <c r="AE21" s="1009"/>
      <c r="AF21" s="1009"/>
      <c r="AG21" s="1009"/>
      <c r="AH21" s="1009"/>
      <c r="AI21" s="1081"/>
      <c r="AJ21" s="1081"/>
      <c r="AK21" s="1017"/>
      <c r="AL21" s="1079"/>
      <c r="AM21" s="1009"/>
      <c r="AN21" s="1009"/>
      <c r="AO21" s="1009"/>
      <c r="AP21" s="1081"/>
      <c r="AQ21" s="1084"/>
      <c r="AR21" s="1043"/>
      <c r="AS21" s="1081"/>
      <c r="AT21" s="1081"/>
      <c r="AU21" s="1081"/>
      <c r="AV21" s="1081"/>
      <c r="AW21" s="1081"/>
      <c r="AX21" s="1009"/>
      <c r="AY21" s="1009"/>
      <c r="AZ21" s="1080"/>
      <c r="BA21" s="1009"/>
      <c r="BC21" s="1085"/>
      <c r="BD21" s="1081"/>
      <c r="BE21" s="1017"/>
      <c r="BF21" s="1009"/>
      <c r="BG21" s="1009"/>
      <c r="BH21" s="1081"/>
      <c r="BI21" s="1081"/>
      <c r="BJ21" s="1009"/>
      <c r="BK21" s="1081"/>
      <c r="BL21" s="1017"/>
      <c r="BM21" s="1017"/>
      <c r="BN21" s="1086"/>
      <c r="BO21" s="1086"/>
      <c r="BQ21" s="1086"/>
      <c r="BR21" s="1086"/>
      <c r="BS21" s="1086"/>
      <c r="BU21" s="1085"/>
      <c r="BV21" s="1088"/>
      <c r="BY21" s="1089"/>
      <c r="BZ21" s="1080"/>
      <c r="CA21" s="1080"/>
      <c r="CB21" s="1080"/>
      <c r="CC21" s="1080"/>
      <c r="CD21" s="1080"/>
      <c r="CE21" s="1080"/>
      <c r="CF21" s="1080"/>
      <c r="CG21" s="1080"/>
      <c r="CH21" s="1080"/>
      <c r="CI21" s="1080"/>
      <c r="CL21" s="1080"/>
      <c r="CM21" s="1009"/>
      <c r="CN21" s="1017"/>
      <c r="CO21" s="1079"/>
      <c r="CP21" s="1017"/>
      <c r="CQ21" s="1017"/>
      <c r="CR21" s="1009"/>
      <c r="CS21" s="1009"/>
      <c r="CT21" s="1009"/>
      <c r="CU21" s="1009"/>
      <c r="CV21" s="1017"/>
      <c r="CW21" s="1017"/>
      <c r="CX21" s="1081"/>
      <c r="CY21" s="1081"/>
      <c r="CZ21" s="1081"/>
    </row>
    <row r="22" spans="1:104" ht="12">
      <c r="A22" s="1017" t="s">
        <v>276</v>
      </c>
      <c r="B22" s="1079" t="s">
        <v>199</v>
      </c>
      <c r="C22" s="1080">
        <f aca="true" t="shared" si="19" ref="C22:D25">E22+G22+I22+K22</f>
        <v>3030</v>
      </c>
      <c r="D22" s="1080">
        <f t="shared" si="19"/>
        <v>2886</v>
      </c>
      <c r="E22" s="1080"/>
      <c r="F22" s="1080"/>
      <c r="G22" s="1080">
        <v>3000</v>
      </c>
      <c r="H22" s="1080">
        <v>2797</v>
      </c>
      <c r="I22" s="1080">
        <v>30</v>
      </c>
      <c r="J22" s="1080">
        <v>89</v>
      </c>
      <c r="K22" s="1080"/>
      <c r="L22" s="1080"/>
      <c r="M22" s="1080"/>
      <c r="N22" s="1080">
        <v>49</v>
      </c>
      <c r="O22" s="1080">
        <f aca="true" t="shared" si="20" ref="O22:P25">S22+U22+W22+Y22+AC22+AE22+AG22+AA22</f>
        <v>450</v>
      </c>
      <c r="P22" s="1080">
        <f t="shared" si="20"/>
        <v>1138.7</v>
      </c>
      <c r="Q22" s="1017" t="s">
        <v>276</v>
      </c>
      <c r="R22" s="1079" t="s">
        <v>199</v>
      </c>
      <c r="S22" s="1081">
        <v>450</v>
      </c>
      <c r="T22" s="1081">
        <v>475.5</v>
      </c>
      <c r="U22" s="1082"/>
      <c r="V22" s="1082"/>
      <c r="W22" s="1081"/>
      <c r="X22" s="1081">
        <v>487.2</v>
      </c>
      <c r="Y22" s="1081"/>
      <c r="Z22" s="1081"/>
      <c r="AA22" s="1081"/>
      <c r="AB22" s="1081"/>
      <c r="AC22" s="1081"/>
      <c r="AD22" s="1081"/>
      <c r="AE22" s="1081"/>
      <c r="AF22" s="1081"/>
      <c r="AG22" s="1081"/>
      <c r="AH22" s="1081">
        <v>176</v>
      </c>
      <c r="AI22" s="1081">
        <f aca="true" t="shared" si="21" ref="AI22:AJ25">C22+M22+O22</f>
        <v>3480</v>
      </c>
      <c r="AJ22" s="1081">
        <f t="shared" si="21"/>
        <v>4073.7</v>
      </c>
      <c r="AK22" s="1017" t="s">
        <v>276</v>
      </c>
      <c r="AL22" s="1079" t="s">
        <v>199</v>
      </c>
      <c r="AM22" s="1081">
        <v>300</v>
      </c>
      <c r="AN22" s="1081">
        <v>10</v>
      </c>
      <c r="AO22" s="1081">
        <v>120</v>
      </c>
      <c r="AP22" s="1081">
        <v>93.6</v>
      </c>
      <c r="AQ22" s="1084">
        <v>600</v>
      </c>
      <c r="AR22" s="1082">
        <v>277.8</v>
      </c>
      <c r="AS22" s="1081">
        <f t="shared" si="3"/>
        <v>1020</v>
      </c>
      <c r="AT22" s="1081">
        <f t="shared" si="3"/>
        <v>381.4</v>
      </c>
      <c r="AU22" s="1081">
        <f aca="true" t="shared" si="22" ref="AU22:AV25">AI22+AS22</f>
        <v>4500</v>
      </c>
      <c r="AV22" s="1081">
        <f t="shared" si="22"/>
        <v>4455.099999999999</v>
      </c>
      <c r="AW22" s="1081">
        <f t="shared" si="8"/>
        <v>99.00222222222222</v>
      </c>
      <c r="AX22" s="1080"/>
      <c r="AY22" s="1080"/>
      <c r="AZ22" s="1080"/>
      <c r="BA22" s="1080"/>
      <c r="BB22" s="1015" t="s">
        <v>276</v>
      </c>
      <c r="BC22" s="1085" t="s">
        <v>199</v>
      </c>
      <c r="BD22" s="1081"/>
      <c r="BE22" s="1017"/>
      <c r="BF22" s="1081"/>
      <c r="BG22" s="1081"/>
      <c r="BH22" s="1081"/>
      <c r="BI22" s="1081"/>
      <c r="BJ22" s="1081"/>
      <c r="BK22" s="1081"/>
      <c r="BL22" s="1017"/>
      <c r="BM22" s="1017"/>
      <c r="BN22" s="1086">
        <f aca="true" t="shared" si="23" ref="BN22:BO25">AX22+AZ22+BD22+BF22+BH22+BJ22+BL22</f>
        <v>0</v>
      </c>
      <c r="BO22" s="1086">
        <f t="shared" si="23"/>
        <v>0</v>
      </c>
      <c r="BQ22" s="1086">
        <f aca="true" t="shared" si="24" ref="BQ22:BR25">AU22+BN22</f>
        <v>4500</v>
      </c>
      <c r="BR22" s="1086">
        <f t="shared" si="24"/>
        <v>4455.099999999999</v>
      </c>
      <c r="BS22" s="1086">
        <f t="shared" si="9"/>
        <v>99.00222222222222</v>
      </c>
      <c r="BT22" s="1015" t="s">
        <v>276</v>
      </c>
      <c r="BU22" s="1085" t="s">
        <v>199</v>
      </c>
      <c r="BV22" s="1088">
        <v>750</v>
      </c>
      <c r="BW22" s="1086">
        <v>1944.6</v>
      </c>
      <c r="BX22" s="1086">
        <v>800</v>
      </c>
      <c r="BY22" s="1089">
        <v>588.5</v>
      </c>
      <c r="BZ22" s="1080"/>
      <c r="CA22" s="1080"/>
      <c r="CB22" s="1080">
        <v>90</v>
      </c>
      <c r="CC22" s="1080"/>
      <c r="CD22" s="1080">
        <f t="shared" si="10"/>
        <v>1640</v>
      </c>
      <c r="CE22" s="1080">
        <f t="shared" si="10"/>
        <v>2533.1</v>
      </c>
      <c r="CF22" s="1080">
        <f aca="true" t="shared" si="25" ref="CF22:CG25">BQ22+CD22</f>
        <v>6140</v>
      </c>
      <c r="CG22" s="1080">
        <f t="shared" si="25"/>
        <v>6988.199999999999</v>
      </c>
      <c r="CH22" s="1080">
        <f t="shared" si="11"/>
        <v>113.81433224755699</v>
      </c>
      <c r="CI22" s="1080"/>
      <c r="CL22" s="1080"/>
      <c r="CM22" s="1080"/>
      <c r="CN22" s="1017"/>
      <c r="CO22" s="1079"/>
      <c r="CP22" s="1017"/>
      <c r="CQ22" s="1017"/>
      <c r="CR22" s="1081"/>
      <c r="CS22" s="1081"/>
      <c r="CT22" s="1081"/>
      <c r="CU22" s="1081"/>
      <c r="CV22" s="1017"/>
      <c r="CW22" s="1017"/>
      <c r="CX22" s="1081"/>
      <c r="CY22" s="1081"/>
      <c r="CZ22" s="1081"/>
    </row>
    <row r="23" spans="1:104" ht="12">
      <c r="A23" s="1017" t="s">
        <v>277</v>
      </c>
      <c r="B23" s="1079" t="s">
        <v>200</v>
      </c>
      <c r="C23" s="1080">
        <f t="shared" si="19"/>
        <v>7176</v>
      </c>
      <c r="D23" s="1080">
        <f t="shared" si="19"/>
        <v>1781.8</v>
      </c>
      <c r="E23" s="1080"/>
      <c r="F23" s="1080"/>
      <c r="G23" s="1080">
        <v>7000</v>
      </c>
      <c r="H23" s="1080">
        <v>1767.8</v>
      </c>
      <c r="I23" s="1080">
        <v>26</v>
      </c>
      <c r="J23" s="1080">
        <v>4</v>
      </c>
      <c r="K23" s="1080">
        <v>150</v>
      </c>
      <c r="L23" s="1080">
        <v>10</v>
      </c>
      <c r="M23" s="1080"/>
      <c r="N23" s="1080">
        <v>12</v>
      </c>
      <c r="O23" s="1080">
        <f t="shared" si="20"/>
        <v>1920</v>
      </c>
      <c r="P23" s="1080">
        <f t="shared" si="20"/>
        <v>4970.1</v>
      </c>
      <c r="Q23" s="1017" t="s">
        <v>277</v>
      </c>
      <c r="R23" s="1079" t="s">
        <v>200</v>
      </c>
      <c r="S23" s="1081">
        <v>400</v>
      </c>
      <c r="T23" s="1081">
        <v>594.3</v>
      </c>
      <c r="U23" s="1082"/>
      <c r="V23" s="1082"/>
      <c r="W23" s="1081">
        <v>1400</v>
      </c>
      <c r="X23" s="1081">
        <v>4375.8</v>
      </c>
      <c r="Y23" s="1081"/>
      <c r="Z23" s="1081"/>
      <c r="AA23" s="1081"/>
      <c r="AB23" s="1081"/>
      <c r="AC23" s="1081"/>
      <c r="AD23" s="1081"/>
      <c r="AE23" s="1081"/>
      <c r="AF23" s="1081"/>
      <c r="AG23" s="1081">
        <v>120</v>
      </c>
      <c r="AH23" s="1081"/>
      <c r="AI23" s="1081">
        <f t="shared" si="21"/>
        <v>9096</v>
      </c>
      <c r="AJ23" s="1081">
        <f t="shared" si="21"/>
        <v>6763.900000000001</v>
      </c>
      <c r="AK23" s="1017" t="s">
        <v>277</v>
      </c>
      <c r="AL23" s="1079" t="s">
        <v>200</v>
      </c>
      <c r="AM23" s="1081">
        <v>300</v>
      </c>
      <c r="AN23" s="1081">
        <v>192</v>
      </c>
      <c r="AO23" s="1081">
        <v>30</v>
      </c>
      <c r="AP23" s="1081"/>
      <c r="AQ23" s="1084">
        <v>200</v>
      </c>
      <c r="AR23" s="1082">
        <v>90.4</v>
      </c>
      <c r="AS23" s="1081">
        <f t="shared" si="3"/>
        <v>530</v>
      </c>
      <c r="AT23" s="1081">
        <f t="shared" si="3"/>
        <v>282.4</v>
      </c>
      <c r="AU23" s="1081">
        <f t="shared" si="22"/>
        <v>9626</v>
      </c>
      <c r="AV23" s="1081">
        <f t="shared" si="22"/>
        <v>7046.3</v>
      </c>
      <c r="AW23" s="1081">
        <f t="shared" si="8"/>
        <v>73.2007064201122</v>
      </c>
      <c r="AX23" s="1080"/>
      <c r="AY23" s="1080"/>
      <c r="AZ23" s="1081"/>
      <c r="BA23" s="1080"/>
      <c r="BB23" s="1015" t="s">
        <v>277</v>
      </c>
      <c r="BC23" s="1085" t="s">
        <v>200</v>
      </c>
      <c r="BD23" s="1081"/>
      <c r="BE23" s="1017"/>
      <c r="BF23" s="1081"/>
      <c r="BG23" s="1081"/>
      <c r="BH23" s="1081"/>
      <c r="BI23" s="1081"/>
      <c r="BJ23" s="1081"/>
      <c r="BK23" s="1081"/>
      <c r="BL23" s="1017"/>
      <c r="BM23" s="1017"/>
      <c r="BN23" s="1086">
        <f t="shared" si="23"/>
        <v>0</v>
      </c>
      <c r="BO23" s="1086">
        <f t="shared" si="23"/>
        <v>0</v>
      </c>
      <c r="BQ23" s="1086">
        <f t="shared" si="24"/>
        <v>9626</v>
      </c>
      <c r="BR23" s="1086">
        <f t="shared" si="24"/>
        <v>7046.3</v>
      </c>
      <c r="BS23" s="1086">
        <f t="shared" si="9"/>
        <v>73.2007064201122</v>
      </c>
      <c r="BT23" s="1015" t="s">
        <v>277</v>
      </c>
      <c r="BU23" s="1085" t="s">
        <v>200</v>
      </c>
      <c r="BV23" s="1088">
        <v>1000</v>
      </c>
      <c r="BW23" s="1086">
        <v>973.1</v>
      </c>
      <c r="BX23" s="1086">
        <v>1400</v>
      </c>
      <c r="BY23" s="1089">
        <v>1569.6</v>
      </c>
      <c r="BZ23" s="1080"/>
      <c r="CA23" s="1080"/>
      <c r="CB23" s="1080">
        <v>95</v>
      </c>
      <c r="CC23" s="1080">
        <v>7</v>
      </c>
      <c r="CD23" s="1080">
        <f t="shared" si="10"/>
        <v>2495</v>
      </c>
      <c r="CE23" s="1080">
        <f t="shared" si="10"/>
        <v>2549.7</v>
      </c>
      <c r="CF23" s="1080">
        <f t="shared" si="25"/>
        <v>12121</v>
      </c>
      <c r="CG23" s="1080">
        <f t="shared" si="25"/>
        <v>9596</v>
      </c>
      <c r="CH23" s="1080">
        <f t="shared" si="11"/>
        <v>79.16838544674532</v>
      </c>
      <c r="CI23" s="1080"/>
      <c r="CL23" s="1081"/>
      <c r="CM23" s="1080"/>
      <c r="CN23" s="1017"/>
      <c r="CO23" s="1079"/>
      <c r="CP23" s="1017"/>
      <c r="CQ23" s="1017"/>
      <c r="CR23" s="1081"/>
      <c r="CS23" s="1081"/>
      <c r="CT23" s="1081"/>
      <c r="CU23" s="1081"/>
      <c r="CV23" s="1017"/>
      <c r="CW23" s="1017"/>
      <c r="CX23" s="1081"/>
      <c r="CY23" s="1081"/>
      <c r="CZ23" s="1081"/>
    </row>
    <row r="24" spans="1:104" ht="12">
      <c r="A24" s="1017" t="s">
        <v>504</v>
      </c>
      <c r="B24" s="1079" t="s">
        <v>201</v>
      </c>
      <c r="C24" s="1080">
        <f t="shared" si="19"/>
        <v>1772</v>
      </c>
      <c r="D24" s="1080">
        <f t="shared" si="19"/>
        <v>1342.4</v>
      </c>
      <c r="E24" s="1080"/>
      <c r="F24" s="1080"/>
      <c r="G24" s="1080">
        <v>1700</v>
      </c>
      <c r="H24" s="1080">
        <v>1210.4</v>
      </c>
      <c r="I24" s="1080">
        <v>72</v>
      </c>
      <c r="J24" s="1080">
        <v>132</v>
      </c>
      <c r="K24" s="1080"/>
      <c r="L24" s="1080"/>
      <c r="M24" s="1080"/>
      <c r="N24" s="1080">
        <v>8</v>
      </c>
      <c r="O24" s="1080">
        <f t="shared" si="20"/>
        <v>1110</v>
      </c>
      <c r="P24" s="1080">
        <f t="shared" si="20"/>
        <v>994.7</v>
      </c>
      <c r="Q24" s="1017" t="s">
        <v>504</v>
      </c>
      <c r="R24" s="1079" t="s">
        <v>201</v>
      </c>
      <c r="S24" s="1081">
        <v>210</v>
      </c>
      <c r="T24" s="1081">
        <v>344.6</v>
      </c>
      <c r="U24" s="1082"/>
      <c r="V24" s="1082"/>
      <c r="W24" s="1081">
        <v>600</v>
      </c>
      <c r="X24" s="1081">
        <v>480.1</v>
      </c>
      <c r="Y24" s="1081"/>
      <c r="Z24" s="1081"/>
      <c r="AA24" s="1081"/>
      <c r="AB24" s="1081"/>
      <c r="AC24" s="1081"/>
      <c r="AD24" s="1081"/>
      <c r="AE24" s="1081"/>
      <c r="AF24" s="1081">
        <v>60</v>
      </c>
      <c r="AG24" s="1081">
        <v>300</v>
      </c>
      <c r="AH24" s="1081">
        <v>110</v>
      </c>
      <c r="AI24" s="1081">
        <f t="shared" si="21"/>
        <v>2882</v>
      </c>
      <c r="AJ24" s="1081">
        <f t="shared" si="21"/>
        <v>2345.1000000000004</v>
      </c>
      <c r="AK24" s="1017" t="s">
        <v>504</v>
      </c>
      <c r="AL24" s="1079" t="s">
        <v>201</v>
      </c>
      <c r="AM24" s="1081">
        <v>190</v>
      </c>
      <c r="AN24" s="1081"/>
      <c r="AO24" s="1081">
        <v>30</v>
      </c>
      <c r="AP24" s="1081">
        <v>150</v>
      </c>
      <c r="AQ24" s="1084">
        <v>155</v>
      </c>
      <c r="AR24" s="1082">
        <v>777.8</v>
      </c>
      <c r="AS24" s="1081">
        <f t="shared" si="3"/>
        <v>375</v>
      </c>
      <c r="AT24" s="1081">
        <f t="shared" si="3"/>
        <v>927.8</v>
      </c>
      <c r="AU24" s="1081">
        <f t="shared" si="22"/>
        <v>3257</v>
      </c>
      <c r="AV24" s="1081">
        <f t="shared" si="22"/>
        <v>3272.9000000000005</v>
      </c>
      <c r="AW24" s="1081">
        <f t="shared" si="8"/>
        <v>100.48817930610994</v>
      </c>
      <c r="AX24" s="1080"/>
      <c r="AY24" s="1080"/>
      <c r="AZ24" s="1080"/>
      <c r="BA24" s="1080"/>
      <c r="BB24" s="1015" t="s">
        <v>504</v>
      </c>
      <c r="BC24" s="1085" t="s">
        <v>201</v>
      </c>
      <c r="BD24" s="1081"/>
      <c r="BE24" s="1081"/>
      <c r="BF24" s="1081"/>
      <c r="BG24" s="1081"/>
      <c r="BH24" s="1081"/>
      <c r="BI24" s="1081"/>
      <c r="BJ24" s="1081"/>
      <c r="BK24" s="1081"/>
      <c r="BL24" s="1017"/>
      <c r="BM24" s="1017"/>
      <c r="BN24" s="1086">
        <f t="shared" si="23"/>
        <v>0</v>
      </c>
      <c r="BO24" s="1086">
        <f t="shared" si="23"/>
        <v>0</v>
      </c>
      <c r="BQ24" s="1086">
        <f t="shared" si="24"/>
        <v>3257</v>
      </c>
      <c r="BR24" s="1086">
        <f t="shared" si="24"/>
        <v>3272.9000000000005</v>
      </c>
      <c r="BS24" s="1086">
        <f t="shared" si="9"/>
        <v>100.48817930610994</v>
      </c>
      <c r="BT24" s="1015" t="s">
        <v>504</v>
      </c>
      <c r="BU24" s="1085" t="s">
        <v>201</v>
      </c>
      <c r="BV24" s="1088">
        <v>850</v>
      </c>
      <c r="BW24" s="1086">
        <v>595.3</v>
      </c>
      <c r="BX24" s="1086">
        <v>800</v>
      </c>
      <c r="BY24" s="1089">
        <v>453.4</v>
      </c>
      <c r="BZ24" s="1080"/>
      <c r="CA24" s="1080"/>
      <c r="CB24" s="1080">
        <v>100</v>
      </c>
      <c r="CC24" s="1080">
        <v>49.3</v>
      </c>
      <c r="CD24" s="1080">
        <f t="shared" si="10"/>
        <v>1750</v>
      </c>
      <c r="CE24" s="1080">
        <f t="shared" si="10"/>
        <v>1097.9999999999998</v>
      </c>
      <c r="CF24" s="1080">
        <f t="shared" si="25"/>
        <v>5007</v>
      </c>
      <c r="CG24" s="1080">
        <f t="shared" si="25"/>
        <v>4370.900000000001</v>
      </c>
      <c r="CH24" s="1080">
        <f t="shared" si="11"/>
        <v>87.29578589974038</v>
      </c>
      <c r="CI24" s="1080"/>
      <c r="CL24" s="1080"/>
      <c r="CM24" s="1080"/>
      <c r="CN24" s="1017"/>
      <c r="CO24" s="1079"/>
      <c r="CP24" s="1017"/>
      <c r="CQ24" s="1017"/>
      <c r="CR24" s="1081"/>
      <c r="CS24" s="1081"/>
      <c r="CT24" s="1081"/>
      <c r="CU24" s="1081"/>
      <c r="CV24" s="1017"/>
      <c r="CW24" s="1017"/>
      <c r="CX24" s="1081"/>
      <c r="CY24" s="1081"/>
      <c r="CZ24" s="1081"/>
    </row>
    <row r="25" spans="1:104" ht="12">
      <c r="A25" s="1017" t="s">
        <v>285</v>
      </c>
      <c r="B25" s="1079" t="s">
        <v>202</v>
      </c>
      <c r="C25" s="1080">
        <f t="shared" si="19"/>
        <v>7543.5</v>
      </c>
      <c r="D25" s="1080">
        <f t="shared" si="19"/>
        <v>5357.3</v>
      </c>
      <c r="E25" s="1080"/>
      <c r="F25" s="1080"/>
      <c r="G25" s="1080">
        <v>7507.5</v>
      </c>
      <c r="H25" s="1080">
        <v>5321.3</v>
      </c>
      <c r="I25" s="1080">
        <v>36</v>
      </c>
      <c r="J25" s="1080">
        <v>36</v>
      </c>
      <c r="K25" s="1080"/>
      <c r="L25" s="1080"/>
      <c r="M25" s="1080"/>
      <c r="N25" s="1080">
        <v>4</v>
      </c>
      <c r="O25" s="1080">
        <f t="shared" si="20"/>
        <v>1156</v>
      </c>
      <c r="P25" s="1080">
        <f t="shared" si="20"/>
        <v>2284.9</v>
      </c>
      <c r="Q25" s="1017" t="s">
        <v>285</v>
      </c>
      <c r="R25" s="1079" t="s">
        <v>202</v>
      </c>
      <c r="S25" s="1081">
        <v>395</v>
      </c>
      <c r="T25" s="1081">
        <v>412.9</v>
      </c>
      <c r="U25" s="1082"/>
      <c r="V25" s="1082"/>
      <c r="W25" s="1081"/>
      <c r="X25" s="1081"/>
      <c r="Y25" s="1081">
        <v>150</v>
      </c>
      <c r="Z25" s="1090">
        <v>1505</v>
      </c>
      <c r="AA25" s="1081"/>
      <c r="AB25" s="1081"/>
      <c r="AC25" s="1081"/>
      <c r="AD25" s="1081"/>
      <c r="AE25" s="1081"/>
      <c r="AF25" s="1081"/>
      <c r="AG25" s="1081">
        <v>611</v>
      </c>
      <c r="AH25" s="1081">
        <v>367</v>
      </c>
      <c r="AI25" s="1081">
        <f t="shared" si="21"/>
        <v>8699.5</v>
      </c>
      <c r="AJ25" s="1081">
        <f t="shared" si="21"/>
        <v>7646.200000000001</v>
      </c>
      <c r="AK25" s="1017" t="s">
        <v>285</v>
      </c>
      <c r="AL25" s="1079" t="s">
        <v>202</v>
      </c>
      <c r="AM25" s="1081">
        <v>300</v>
      </c>
      <c r="AN25" s="1081"/>
      <c r="AO25" s="1081">
        <v>150</v>
      </c>
      <c r="AP25" s="1081">
        <v>175</v>
      </c>
      <c r="AQ25" s="1084">
        <v>624.9</v>
      </c>
      <c r="AR25" s="1082">
        <v>1407.2</v>
      </c>
      <c r="AS25" s="1081">
        <f t="shared" si="3"/>
        <v>1074.9</v>
      </c>
      <c r="AT25" s="1081">
        <f t="shared" si="3"/>
        <v>1582.2</v>
      </c>
      <c r="AU25" s="1081">
        <f t="shared" si="22"/>
        <v>9774.4</v>
      </c>
      <c r="AV25" s="1081">
        <f t="shared" si="22"/>
        <v>9228.400000000001</v>
      </c>
      <c r="AW25" s="1081">
        <f t="shared" si="8"/>
        <v>94.41397937469308</v>
      </c>
      <c r="AX25" s="1080"/>
      <c r="AY25" s="1080"/>
      <c r="AZ25" s="1080"/>
      <c r="BA25" s="1080"/>
      <c r="BB25" s="1015" t="s">
        <v>285</v>
      </c>
      <c r="BC25" s="1085" t="s">
        <v>202</v>
      </c>
      <c r="BD25" s="1081"/>
      <c r="BE25" s="1081"/>
      <c r="BF25" s="1081"/>
      <c r="BG25" s="1081"/>
      <c r="BH25" s="1009"/>
      <c r="BI25" s="1009"/>
      <c r="BJ25" s="1081"/>
      <c r="BK25" s="1081"/>
      <c r="BL25" s="1017"/>
      <c r="BM25" s="1017"/>
      <c r="BN25" s="1086">
        <f t="shared" si="23"/>
        <v>0</v>
      </c>
      <c r="BO25" s="1086">
        <f t="shared" si="23"/>
        <v>0</v>
      </c>
      <c r="BQ25" s="1086">
        <f t="shared" si="24"/>
        <v>9774.4</v>
      </c>
      <c r="BR25" s="1086">
        <f t="shared" si="24"/>
        <v>9228.400000000001</v>
      </c>
      <c r="BS25" s="1086">
        <f t="shared" si="9"/>
        <v>94.41397937469308</v>
      </c>
      <c r="BT25" s="1015" t="s">
        <v>285</v>
      </c>
      <c r="BU25" s="1085" t="s">
        <v>202</v>
      </c>
      <c r="BV25" s="1088">
        <v>1200</v>
      </c>
      <c r="BW25" s="1086">
        <v>2936.7</v>
      </c>
      <c r="BX25" s="1086">
        <v>900</v>
      </c>
      <c r="BY25" s="1089">
        <v>1333.4</v>
      </c>
      <c r="BZ25" s="1080"/>
      <c r="CA25" s="1080"/>
      <c r="CB25" s="1080">
        <v>100</v>
      </c>
      <c r="CC25" s="1080">
        <v>7.4</v>
      </c>
      <c r="CD25" s="1080">
        <f t="shared" si="10"/>
        <v>2200</v>
      </c>
      <c r="CE25" s="1080">
        <f t="shared" si="10"/>
        <v>4277.5</v>
      </c>
      <c r="CF25" s="1080">
        <f t="shared" si="25"/>
        <v>11974.4</v>
      </c>
      <c r="CG25" s="1080">
        <f t="shared" si="25"/>
        <v>13505.900000000001</v>
      </c>
      <c r="CH25" s="1080">
        <f t="shared" si="11"/>
        <v>112.78978487439872</v>
      </c>
      <c r="CI25" s="1080"/>
      <c r="CL25" s="1080"/>
      <c r="CM25" s="1080"/>
      <c r="CN25" s="1017"/>
      <c r="CO25" s="1079"/>
      <c r="CP25" s="1017"/>
      <c r="CQ25" s="1017"/>
      <c r="CR25" s="1081"/>
      <c r="CS25" s="1081"/>
      <c r="CT25" s="1081"/>
      <c r="CU25" s="1081"/>
      <c r="CV25" s="1017"/>
      <c r="CW25" s="1017"/>
      <c r="CX25" s="1081"/>
      <c r="CY25" s="1081"/>
      <c r="CZ25" s="1081"/>
    </row>
    <row r="26" spans="1:104" ht="12">
      <c r="A26" s="1017"/>
      <c r="B26" s="1079"/>
      <c r="C26" s="1080"/>
      <c r="D26" s="1080"/>
      <c r="E26" s="1080"/>
      <c r="F26" s="1080"/>
      <c r="G26" s="1009"/>
      <c r="H26" s="1009"/>
      <c r="I26" s="1009"/>
      <c r="J26" s="1009"/>
      <c r="K26" s="1080"/>
      <c r="L26" s="1009"/>
      <c r="M26" s="1080"/>
      <c r="N26" s="1009"/>
      <c r="O26" s="1080"/>
      <c r="P26" s="1080"/>
      <c r="Q26" s="1017"/>
      <c r="R26" s="1079"/>
      <c r="S26" s="1081"/>
      <c r="T26" s="1081"/>
      <c r="U26" s="1043"/>
      <c r="V26" s="1043"/>
      <c r="W26" s="1081"/>
      <c r="X26" s="1009"/>
      <c r="Y26" s="1081"/>
      <c r="Z26" s="1009"/>
      <c r="AA26" s="1009"/>
      <c r="AB26" s="1009"/>
      <c r="AC26" s="1009"/>
      <c r="AD26" s="1009"/>
      <c r="AE26" s="1009"/>
      <c r="AF26" s="1009"/>
      <c r="AG26" s="1009"/>
      <c r="AH26" s="1009"/>
      <c r="AI26" s="1081"/>
      <c r="AJ26" s="1081"/>
      <c r="AK26" s="1017"/>
      <c r="AL26" s="1079"/>
      <c r="AM26" s="1009"/>
      <c r="AN26" s="1009"/>
      <c r="AO26" s="1009"/>
      <c r="AP26" s="1081"/>
      <c r="AQ26" s="1084"/>
      <c r="AR26" s="1043"/>
      <c r="AS26" s="1081"/>
      <c r="AT26" s="1081"/>
      <c r="AU26" s="1081"/>
      <c r="AV26" s="1081"/>
      <c r="AW26" s="1081"/>
      <c r="AX26" s="1009"/>
      <c r="AY26" s="1009"/>
      <c r="AZ26" s="1080"/>
      <c r="BA26" s="1009"/>
      <c r="BC26" s="1085"/>
      <c r="BD26" s="1081"/>
      <c r="BE26" s="1081"/>
      <c r="BF26" s="1009"/>
      <c r="BG26" s="1009"/>
      <c r="BH26" s="1081"/>
      <c r="BI26" s="1081"/>
      <c r="BJ26" s="1009"/>
      <c r="BK26" s="1081"/>
      <c r="BL26" s="1017"/>
      <c r="BM26" s="1017"/>
      <c r="BN26" s="1086"/>
      <c r="BO26" s="1086"/>
      <c r="BQ26" s="1086"/>
      <c r="BR26" s="1086"/>
      <c r="BS26" s="1086"/>
      <c r="BU26" s="1085"/>
      <c r="BV26" s="1088"/>
      <c r="BX26" s="1086"/>
      <c r="BY26" s="1089"/>
      <c r="BZ26" s="1080"/>
      <c r="CA26" s="1080"/>
      <c r="CB26" s="1080"/>
      <c r="CC26" s="1080"/>
      <c r="CD26" s="1080"/>
      <c r="CE26" s="1080"/>
      <c r="CF26" s="1080"/>
      <c r="CG26" s="1080"/>
      <c r="CH26" s="1080"/>
      <c r="CI26" s="1080"/>
      <c r="CL26" s="1080"/>
      <c r="CM26" s="1009"/>
      <c r="CN26" s="1017"/>
      <c r="CO26" s="1079"/>
      <c r="CP26" s="1017"/>
      <c r="CQ26" s="1017"/>
      <c r="CR26" s="1009"/>
      <c r="CS26" s="1009"/>
      <c r="CT26" s="1009"/>
      <c r="CU26" s="1009"/>
      <c r="CV26" s="1017"/>
      <c r="CW26" s="1017"/>
      <c r="CX26" s="1081"/>
      <c r="CY26" s="1081"/>
      <c r="CZ26" s="1081"/>
    </row>
    <row r="27" spans="1:104" ht="12">
      <c r="A27" s="1017" t="s">
        <v>286</v>
      </c>
      <c r="B27" s="1079" t="s">
        <v>203</v>
      </c>
      <c r="C27" s="1080">
        <f aca="true" t="shared" si="26" ref="C27:D30">E27+G27+I27+K27</f>
        <v>2355</v>
      </c>
      <c r="D27" s="1080">
        <f t="shared" si="26"/>
        <v>973.9</v>
      </c>
      <c r="E27" s="1080"/>
      <c r="F27" s="1080"/>
      <c r="G27" s="1080">
        <v>2100</v>
      </c>
      <c r="H27" s="1080">
        <v>930.9</v>
      </c>
      <c r="I27" s="1080">
        <v>105</v>
      </c>
      <c r="J27" s="1080">
        <v>43</v>
      </c>
      <c r="K27" s="1080">
        <v>150</v>
      </c>
      <c r="L27" s="1080"/>
      <c r="M27" s="1080"/>
      <c r="N27" s="1080">
        <v>12</v>
      </c>
      <c r="O27" s="1080">
        <f aca="true" t="shared" si="27" ref="O27:P30">S27+U27+W27+Y27+AC27+AE27+AG27+AA27</f>
        <v>1270</v>
      </c>
      <c r="P27" s="1080">
        <f t="shared" si="27"/>
        <v>578.2</v>
      </c>
      <c r="Q27" s="1017" t="s">
        <v>286</v>
      </c>
      <c r="R27" s="1079" t="s">
        <v>203</v>
      </c>
      <c r="S27" s="1081">
        <v>630</v>
      </c>
      <c r="T27" s="1081">
        <v>548.2</v>
      </c>
      <c r="U27" s="1082"/>
      <c r="V27" s="1082"/>
      <c r="W27" s="1081"/>
      <c r="X27" s="1081"/>
      <c r="Y27" s="1081"/>
      <c r="Z27" s="1081"/>
      <c r="AA27" s="1081"/>
      <c r="AB27" s="1081"/>
      <c r="AC27" s="1081"/>
      <c r="AD27" s="1081"/>
      <c r="AE27" s="1081"/>
      <c r="AF27" s="1081"/>
      <c r="AG27" s="1081">
        <v>640</v>
      </c>
      <c r="AH27" s="1081">
        <v>30</v>
      </c>
      <c r="AI27" s="1081">
        <f aca="true" t="shared" si="28" ref="AI27:AJ30">C27+M27+O27</f>
        <v>3625</v>
      </c>
      <c r="AJ27" s="1081">
        <f t="shared" si="28"/>
        <v>1564.1</v>
      </c>
      <c r="AK27" s="1017" t="s">
        <v>286</v>
      </c>
      <c r="AL27" s="1079" t="s">
        <v>203</v>
      </c>
      <c r="AM27" s="1081">
        <v>300</v>
      </c>
      <c r="AN27" s="1081"/>
      <c r="AO27" s="1081">
        <v>45</v>
      </c>
      <c r="AP27" s="1081">
        <v>80</v>
      </c>
      <c r="AQ27" s="1084">
        <v>450</v>
      </c>
      <c r="AR27" s="1082"/>
      <c r="AS27" s="1081">
        <f t="shared" si="3"/>
        <v>795</v>
      </c>
      <c r="AT27" s="1081">
        <f t="shared" si="3"/>
        <v>80</v>
      </c>
      <c r="AU27" s="1081">
        <f aca="true" t="shared" si="29" ref="AU27:AV30">AI27+AS27</f>
        <v>4420</v>
      </c>
      <c r="AV27" s="1081">
        <f t="shared" si="29"/>
        <v>1644.1</v>
      </c>
      <c r="AW27" s="1081">
        <f t="shared" si="8"/>
        <v>37.19683257918552</v>
      </c>
      <c r="AX27" s="1080"/>
      <c r="AY27" s="1080"/>
      <c r="AZ27" s="1080"/>
      <c r="BA27" s="1080"/>
      <c r="BB27" s="1015" t="s">
        <v>286</v>
      </c>
      <c r="BC27" s="1085" t="s">
        <v>203</v>
      </c>
      <c r="BD27" s="1081"/>
      <c r="BE27" s="1081"/>
      <c r="BF27" s="1081"/>
      <c r="BG27" s="1081"/>
      <c r="BH27" s="1081"/>
      <c r="BI27" s="1081"/>
      <c r="BJ27" s="1081"/>
      <c r="BK27" s="1081"/>
      <c r="BL27" s="1017"/>
      <c r="BM27" s="1017"/>
      <c r="BN27" s="1086">
        <f aca="true" t="shared" si="30" ref="BN27:BO30">AX27+AZ27+BD27+BF27+BH27+BJ27+BL27</f>
        <v>0</v>
      </c>
      <c r="BO27" s="1086">
        <f t="shared" si="30"/>
        <v>0</v>
      </c>
      <c r="BQ27" s="1086">
        <f aca="true" t="shared" si="31" ref="BQ27:BR30">AU27+BN27</f>
        <v>4420</v>
      </c>
      <c r="BR27" s="1086">
        <f t="shared" si="31"/>
        <v>1644.1</v>
      </c>
      <c r="BS27" s="1086">
        <f t="shared" si="9"/>
        <v>37.19683257918552</v>
      </c>
      <c r="BT27" s="1015" t="s">
        <v>286</v>
      </c>
      <c r="BU27" s="1085" t="s">
        <v>203</v>
      </c>
      <c r="BV27" s="1088">
        <v>1000</v>
      </c>
      <c r="BW27" s="1086">
        <v>280</v>
      </c>
      <c r="BX27" s="1086">
        <v>800</v>
      </c>
      <c r="BY27" s="1089">
        <v>2166.1</v>
      </c>
      <c r="BZ27" s="1080"/>
      <c r="CA27" s="1080"/>
      <c r="CB27" s="1080">
        <v>110</v>
      </c>
      <c r="CC27" s="1080">
        <v>42.4</v>
      </c>
      <c r="CD27" s="1080">
        <f t="shared" si="10"/>
        <v>1910</v>
      </c>
      <c r="CE27" s="1080">
        <f t="shared" si="10"/>
        <v>2488.5</v>
      </c>
      <c r="CF27" s="1080">
        <f aca="true" t="shared" si="32" ref="CF27:CG30">BQ27+CD27</f>
        <v>6330</v>
      </c>
      <c r="CG27" s="1080">
        <f t="shared" si="32"/>
        <v>4132.6</v>
      </c>
      <c r="CH27" s="1080">
        <f t="shared" si="11"/>
        <v>65.28593996840442</v>
      </c>
      <c r="CI27" s="1080"/>
      <c r="CL27" s="1080"/>
      <c r="CM27" s="1080"/>
      <c r="CN27" s="1017"/>
      <c r="CO27" s="1079"/>
      <c r="CP27" s="1017"/>
      <c r="CQ27" s="1017"/>
      <c r="CR27" s="1081"/>
      <c r="CS27" s="1081"/>
      <c r="CT27" s="1081"/>
      <c r="CU27" s="1081"/>
      <c r="CV27" s="1017"/>
      <c r="CW27" s="1017"/>
      <c r="CX27" s="1081"/>
      <c r="CY27" s="1081"/>
      <c r="CZ27" s="1081"/>
    </row>
    <row r="28" spans="1:104" ht="12">
      <c r="A28" s="1017" t="s">
        <v>287</v>
      </c>
      <c r="B28" s="1079" t="s">
        <v>204</v>
      </c>
      <c r="C28" s="1080">
        <f t="shared" si="26"/>
        <v>4198</v>
      </c>
      <c r="D28" s="1080">
        <f t="shared" si="26"/>
        <v>2892.6</v>
      </c>
      <c r="E28" s="1080"/>
      <c r="F28" s="1080"/>
      <c r="G28" s="1080">
        <v>4000</v>
      </c>
      <c r="H28" s="1080">
        <v>2848.6</v>
      </c>
      <c r="I28" s="1080">
        <v>48</v>
      </c>
      <c r="J28" s="1080">
        <v>44</v>
      </c>
      <c r="K28" s="1080">
        <v>150</v>
      </c>
      <c r="L28" s="1080"/>
      <c r="M28" s="1080"/>
      <c r="N28" s="1080">
        <v>16</v>
      </c>
      <c r="O28" s="1080">
        <f t="shared" si="27"/>
        <v>3100</v>
      </c>
      <c r="P28" s="1080">
        <f t="shared" si="27"/>
        <v>4676</v>
      </c>
      <c r="Q28" s="1017" t="s">
        <v>287</v>
      </c>
      <c r="R28" s="1079" t="s">
        <v>204</v>
      </c>
      <c r="S28" s="1081">
        <v>600</v>
      </c>
      <c r="T28" s="1081">
        <v>893.8</v>
      </c>
      <c r="U28" s="1082"/>
      <c r="V28" s="1082">
        <v>2640</v>
      </c>
      <c r="W28" s="1081">
        <v>2500</v>
      </c>
      <c r="X28" s="1081">
        <v>1142.2</v>
      </c>
      <c r="Y28" s="1081"/>
      <c r="Z28" s="1081"/>
      <c r="AA28" s="1081"/>
      <c r="AB28" s="1081"/>
      <c r="AC28" s="1081"/>
      <c r="AD28" s="1081"/>
      <c r="AE28" s="1081"/>
      <c r="AF28" s="1081"/>
      <c r="AG28" s="1081"/>
      <c r="AH28" s="1081"/>
      <c r="AI28" s="1081">
        <f t="shared" si="28"/>
        <v>7298</v>
      </c>
      <c r="AJ28" s="1081">
        <f t="shared" si="28"/>
        <v>7584.6</v>
      </c>
      <c r="AK28" s="1017" t="s">
        <v>287</v>
      </c>
      <c r="AL28" s="1079" t="s">
        <v>204</v>
      </c>
      <c r="AM28" s="1081">
        <v>170</v>
      </c>
      <c r="AN28" s="1081"/>
      <c r="AO28" s="1081">
        <v>35</v>
      </c>
      <c r="AP28" s="1081">
        <v>30.2</v>
      </c>
      <c r="AQ28" s="1084">
        <v>450</v>
      </c>
      <c r="AR28" s="1082">
        <v>255</v>
      </c>
      <c r="AS28" s="1081">
        <f t="shared" si="3"/>
        <v>655</v>
      </c>
      <c r="AT28" s="1081">
        <f t="shared" si="3"/>
        <v>285.2</v>
      </c>
      <c r="AU28" s="1081">
        <f t="shared" si="29"/>
        <v>7953</v>
      </c>
      <c r="AV28" s="1081">
        <f t="shared" si="29"/>
        <v>7869.8</v>
      </c>
      <c r="AW28" s="1081">
        <f t="shared" si="8"/>
        <v>98.95385389161324</v>
      </c>
      <c r="AX28" s="1080"/>
      <c r="AY28" s="1080"/>
      <c r="AZ28" s="1081"/>
      <c r="BA28" s="1080"/>
      <c r="BB28" s="1015" t="s">
        <v>287</v>
      </c>
      <c r="BC28" s="1085" t="s">
        <v>204</v>
      </c>
      <c r="BD28" s="1081"/>
      <c r="BE28" s="1081"/>
      <c r="BF28" s="1081"/>
      <c r="BG28" s="1081"/>
      <c r="BH28" s="1081"/>
      <c r="BI28" s="1081"/>
      <c r="BJ28" s="1081"/>
      <c r="BK28" s="1081"/>
      <c r="BL28" s="1017"/>
      <c r="BM28" s="1017"/>
      <c r="BN28" s="1086">
        <f t="shared" si="30"/>
        <v>0</v>
      </c>
      <c r="BO28" s="1086">
        <f t="shared" si="30"/>
        <v>0</v>
      </c>
      <c r="BQ28" s="1086">
        <f t="shared" si="31"/>
        <v>7953</v>
      </c>
      <c r="BR28" s="1086">
        <f t="shared" si="31"/>
        <v>7869.8</v>
      </c>
      <c r="BS28" s="1086">
        <f t="shared" si="9"/>
        <v>98.95385389161324</v>
      </c>
      <c r="BT28" s="1015" t="s">
        <v>287</v>
      </c>
      <c r="BU28" s="1085" t="s">
        <v>204</v>
      </c>
      <c r="BV28" s="1088">
        <v>1050</v>
      </c>
      <c r="BW28" s="1086">
        <v>672</v>
      </c>
      <c r="BX28" s="1086">
        <v>1050</v>
      </c>
      <c r="BY28" s="1089">
        <v>1008.7</v>
      </c>
      <c r="BZ28" s="1080"/>
      <c r="CA28" s="1080"/>
      <c r="CB28" s="1080">
        <v>110</v>
      </c>
      <c r="CC28" s="1080"/>
      <c r="CD28" s="1080">
        <f t="shared" si="10"/>
        <v>2210</v>
      </c>
      <c r="CE28" s="1080">
        <f t="shared" si="10"/>
        <v>1680.7</v>
      </c>
      <c r="CF28" s="1080">
        <f t="shared" si="32"/>
        <v>10163</v>
      </c>
      <c r="CG28" s="1080">
        <f t="shared" si="32"/>
        <v>9550.5</v>
      </c>
      <c r="CH28" s="1080">
        <f t="shared" si="11"/>
        <v>93.97323624913903</v>
      </c>
      <c r="CI28" s="1080"/>
      <c r="CL28" s="1081"/>
      <c r="CM28" s="1080"/>
      <c r="CN28" s="1017"/>
      <c r="CO28" s="1079"/>
      <c r="CP28" s="1017"/>
      <c r="CQ28" s="1017"/>
      <c r="CR28" s="1081"/>
      <c r="CS28" s="1081"/>
      <c r="CT28" s="1081"/>
      <c r="CU28" s="1081"/>
      <c r="CV28" s="1017"/>
      <c r="CW28" s="1017"/>
      <c r="CX28" s="1081"/>
      <c r="CY28" s="1081"/>
      <c r="CZ28" s="1081"/>
    </row>
    <row r="29" spans="1:104" ht="11.25" customHeight="1">
      <c r="A29" s="1017" t="s">
        <v>288</v>
      </c>
      <c r="B29" s="1079" t="s">
        <v>205</v>
      </c>
      <c r="C29" s="1080">
        <f t="shared" si="26"/>
        <v>2210</v>
      </c>
      <c r="D29" s="1080">
        <f t="shared" si="26"/>
        <v>1985.8</v>
      </c>
      <c r="E29" s="1080"/>
      <c r="F29" s="1080"/>
      <c r="G29" s="1080">
        <v>2000</v>
      </c>
      <c r="H29" s="1080">
        <v>1833.8</v>
      </c>
      <c r="I29" s="1080">
        <v>60</v>
      </c>
      <c r="J29" s="1080">
        <v>32</v>
      </c>
      <c r="K29" s="1080">
        <v>150</v>
      </c>
      <c r="L29" s="1080">
        <v>120</v>
      </c>
      <c r="M29" s="1080"/>
      <c r="N29" s="1080">
        <v>22</v>
      </c>
      <c r="O29" s="1080">
        <f t="shared" si="27"/>
        <v>3750</v>
      </c>
      <c r="P29" s="1080">
        <f t="shared" si="27"/>
        <v>6958.3</v>
      </c>
      <c r="Q29" s="1017" t="s">
        <v>288</v>
      </c>
      <c r="R29" s="1079" t="s">
        <v>205</v>
      </c>
      <c r="S29" s="1081">
        <v>750</v>
      </c>
      <c r="T29" s="1081">
        <v>491.8</v>
      </c>
      <c r="U29" s="1082"/>
      <c r="V29" s="1082">
        <v>550</v>
      </c>
      <c r="W29" s="1081">
        <v>3000</v>
      </c>
      <c r="X29" s="1081">
        <v>5139.7</v>
      </c>
      <c r="Y29" s="1081"/>
      <c r="Z29" s="1081">
        <v>140</v>
      </c>
      <c r="AA29" s="1081"/>
      <c r="AB29" s="1081"/>
      <c r="AC29" s="1081"/>
      <c r="AD29" s="1081">
        <v>16.8</v>
      </c>
      <c r="AE29" s="1081"/>
      <c r="AF29" s="1081"/>
      <c r="AG29" s="1081"/>
      <c r="AH29" s="1081">
        <v>620</v>
      </c>
      <c r="AI29" s="1081">
        <f t="shared" si="28"/>
        <v>5960</v>
      </c>
      <c r="AJ29" s="1081">
        <f t="shared" si="28"/>
        <v>8966.1</v>
      </c>
      <c r="AK29" s="1017" t="s">
        <v>288</v>
      </c>
      <c r="AL29" s="1079" t="s">
        <v>205</v>
      </c>
      <c r="AM29" s="1081">
        <v>360</v>
      </c>
      <c r="AN29" s="1081">
        <v>2112</v>
      </c>
      <c r="AO29" s="1081">
        <v>42.5</v>
      </c>
      <c r="AP29" s="1081">
        <v>224.5</v>
      </c>
      <c r="AQ29" s="1084">
        <v>630</v>
      </c>
      <c r="AR29" s="1082">
        <v>1185</v>
      </c>
      <c r="AS29" s="1081">
        <f t="shared" si="3"/>
        <v>1032.5</v>
      </c>
      <c r="AT29" s="1081">
        <f t="shared" si="3"/>
        <v>3521.5</v>
      </c>
      <c r="AU29" s="1081">
        <f t="shared" si="29"/>
        <v>6992.5</v>
      </c>
      <c r="AV29" s="1081">
        <f t="shared" si="29"/>
        <v>12487.6</v>
      </c>
      <c r="AW29" s="1081">
        <f t="shared" si="8"/>
        <v>178.5856274579907</v>
      </c>
      <c r="AX29" s="1080"/>
      <c r="AY29" s="1080"/>
      <c r="AZ29" s="1080"/>
      <c r="BA29" s="1080"/>
      <c r="BB29" s="1015" t="s">
        <v>288</v>
      </c>
      <c r="BC29" s="1085" t="s">
        <v>205</v>
      </c>
      <c r="BD29" s="1081"/>
      <c r="BE29" s="1081"/>
      <c r="BF29" s="1081"/>
      <c r="BG29" s="1081"/>
      <c r="BH29" s="1081"/>
      <c r="BI29" s="1081"/>
      <c r="BJ29" s="1081"/>
      <c r="BK29" s="1081"/>
      <c r="BL29" s="1017"/>
      <c r="BM29" s="1017"/>
      <c r="BN29" s="1086">
        <f t="shared" si="30"/>
        <v>0</v>
      </c>
      <c r="BO29" s="1086">
        <f t="shared" si="30"/>
        <v>0</v>
      </c>
      <c r="BQ29" s="1086">
        <f t="shared" si="31"/>
        <v>6992.5</v>
      </c>
      <c r="BR29" s="1086">
        <f t="shared" si="31"/>
        <v>12487.6</v>
      </c>
      <c r="BS29" s="1086">
        <f t="shared" si="9"/>
        <v>178.5856274579907</v>
      </c>
      <c r="BT29" s="1015" t="s">
        <v>288</v>
      </c>
      <c r="BU29" s="1085" t="s">
        <v>205</v>
      </c>
      <c r="BV29" s="1088">
        <v>1250</v>
      </c>
      <c r="BW29" s="1086">
        <v>1824.9</v>
      </c>
      <c r="BX29" s="1086">
        <v>1500</v>
      </c>
      <c r="BY29" s="1089">
        <v>4642.3</v>
      </c>
      <c r="BZ29" s="1080"/>
      <c r="CA29" s="1080"/>
      <c r="CB29" s="1080">
        <v>110</v>
      </c>
      <c r="CC29" s="1080">
        <v>17.1</v>
      </c>
      <c r="CD29" s="1080">
        <f t="shared" si="10"/>
        <v>2860</v>
      </c>
      <c r="CE29" s="1080">
        <f t="shared" si="10"/>
        <v>6484.300000000001</v>
      </c>
      <c r="CF29" s="1080">
        <f t="shared" si="32"/>
        <v>9852.5</v>
      </c>
      <c r="CG29" s="1080">
        <f t="shared" si="32"/>
        <v>18971.9</v>
      </c>
      <c r="CH29" s="1080">
        <f t="shared" si="11"/>
        <v>192.55924892159354</v>
      </c>
      <c r="CI29" s="1080"/>
      <c r="CL29" s="1080"/>
      <c r="CM29" s="1080"/>
      <c r="CN29" s="1017"/>
      <c r="CO29" s="1079"/>
      <c r="CP29" s="1017"/>
      <c r="CQ29" s="1017"/>
      <c r="CR29" s="1081"/>
      <c r="CS29" s="1081"/>
      <c r="CT29" s="1081"/>
      <c r="CU29" s="1081"/>
      <c r="CV29" s="1017"/>
      <c r="CW29" s="1017"/>
      <c r="CX29" s="1081"/>
      <c r="CY29" s="1081"/>
      <c r="CZ29" s="1081"/>
    </row>
    <row r="30" spans="1:104" ht="12">
      <c r="A30" s="1017" t="s">
        <v>289</v>
      </c>
      <c r="B30" s="1079" t="s">
        <v>206</v>
      </c>
      <c r="C30" s="1080">
        <f t="shared" si="26"/>
        <v>3020</v>
      </c>
      <c r="D30" s="1080">
        <f t="shared" si="26"/>
        <v>3539.9</v>
      </c>
      <c r="E30" s="1080"/>
      <c r="F30" s="1080"/>
      <c r="G30" s="1080">
        <v>3000</v>
      </c>
      <c r="H30" s="1080">
        <v>3503.9</v>
      </c>
      <c r="I30" s="1080">
        <v>20</v>
      </c>
      <c r="J30" s="1080">
        <v>36</v>
      </c>
      <c r="K30" s="1080"/>
      <c r="L30" s="1080"/>
      <c r="M30" s="1080"/>
      <c r="N30" s="1080">
        <v>12</v>
      </c>
      <c r="O30" s="1080">
        <f t="shared" si="27"/>
        <v>3300</v>
      </c>
      <c r="P30" s="1080">
        <f t="shared" si="27"/>
        <v>5957.599999999999</v>
      </c>
      <c r="Q30" s="1017" t="s">
        <v>289</v>
      </c>
      <c r="R30" s="1079" t="s">
        <v>206</v>
      </c>
      <c r="S30" s="1081">
        <v>600</v>
      </c>
      <c r="T30" s="1081">
        <v>813.4</v>
      </c>
      <c r="U30" s="1082"/>
      <c r="V30" s="1082"/>
      <c r="W30" s="1081">
        <v>2500</v>
      </c>
      <c r="X30" s="1081">
        <v>4867.8</v>
      </c>
      <c r="Y30" s="1081"/>
      <c r="Z30" s="1081"/>
      <c r="AA30" s="1081"/>
      <c r="AB30" s="1081"/>
      <c r="AC30" s="1081"/>
      <c r="AD30" s="1081"/>
      <c r="AE30" s="1081"/>
      <c r="AF30" s="1081">
        <v>52</v>
      </c>
      <c r="AG30" s="1081">
        <v>200</v>
      </c>
      <c r="AH30" s="1081">
        <v>224.4</v>
      </c>
      <c r="AI30" s="1081">
        <f t="shared" si="28"/>
        <v>6320</v>
      </c>
      <c r="AJ30" s="1081">
        <f t="shared" si="28"/>
        <v>9509.5</v>
      </c>
      <c r="AK30" s="1017" t="s">
        <v>289</v>
      </c>
      <c r="AL30" s="1079" t="s">
        <v>206</v>
      </c>
      <c r="AM30" s="1081"/>
      <c r="AN30" s="1081">
        <v>62.5</v>
      </c>
      <c r="AO30" s="1081"/>
      <c r="AP30" s="1081">
        <v>20</v>
      </c>
      <c r="AQ30" s="1084">
        <v>100</v>
      </c>
      <c r="AR30" s="1082">
        <v>685.6</v>
      </c>
      <c r="AS30" s="1081">
        <f t="shared" si="3"/>
        <v>100</v>
      </c>
      <c r="AT30" s="1081">
        <f t="shared" si="3"/>
        <v>768.1</v>
      </c>
      <c r="AU30" s="1081">
        <f t="shared" si="29"/>
        <v>6420</v>
      </c>
      <c r="AV30" s="1081">
        <f t="shared" si="29"/>
        <v>10277.6</v>
      </c>
      <c r="AW30" s="1081">
        <f t="shared" si="8"/>
        <v>160.08722741433021</v>
      </c>
      <c r="AX30" s="1080"/>
      <c r="AY30" s="1080"/>
      <c r="AZ30" s="1080"/>
      <c r="BA30" s="1080"/>
      <c r="BB30" s="1015" t="s">
        <v>289</v>
      </c>
      <c r="BC30" s="1085" t="s">
        <v>206</v>
      </c>
      <c r="BD30" s="1081"/>
      <c r="BE30" s="1081"/>
      <c r="BF30" s="1081"/>
      <c r="BG30" s="1081"/>
      <c r="BH30" s="1009"/>
      <c r="BI30" s="1009"/>
      <c r="BJ30" s="1081"/>
      <c r="BK30" s="1081"/>
      <c r="BL30" s="1017"/>
      <c r="BM30" s="1017"/>
      <c r="BN30" s="1086">
        <f t="shared" si="30"/>
        <v>0</v>
      </c>
      <c r="BO30" s="1086">
        <f t="shared" si="30"/>
        <v>0</v>
      </c>
      <c r="BQ30" s="1086">
        <f t="shared" si="31"/>
        <v>6420</v>
      </c>
      <c r="BR30" s="1086">
        <f t="shared" si="31"/>
        <v>10277.6</v>
      </c>
      <c r="BS30" s="1086">
        <f t="shared" si="9"/>
        <v>160.08722741433021</v>
      </c>
      <c r="BT30" s="1015" t="s">
        <v>289</v>
      </c>
      <c r="BU30" s="1085" t="s">
        <v>206</v>
      </c>
      <c r="BV30" s="1088">
        <v>1200</v>
      </c>
      <c r="BW30" s="1086">
        <v>2599.8</v>
      </c>
      <c r="BX30" s="1086">
        <v>1450</v>
      </c>
      <c r="BY30" s="1089">
        <v>1072.2</v>
      </c>
      <c r="BZ30" s="1080"/>
      <c r="CA30" s="1080"/>
      <c r="CB30" s="1080">
        <v>110</v>
      </c>
      <c r="CC30" s="1080">
        <v>25.3</v>
      </c>
      <c r="CD30" s="1080">
        <f t="shared" si="10"/>
        <v>2760</v>
      </c>
      <c r="CE30" s="1080">
        <f t="shared" si="10"/>
        <v>3697.3</v>
      </c>
      <c r="CF30" s="1080">
        <f t="shared" si="32"/>
        <v>9180</v>
      </c>
      <c r="CG30" s="1080">
        <f t="shared" si="32"/>
        <v>13974.900000000001</v>
      </c>
      <c r="CH30" s="1080">
        <f t="shared" si="11"/>
        <v>152.23202614379085</v>
      </c>
      <c r="CI30" s="1080"/>
      <c r="CL30" s="1080"/>
      <c r="CM30" s="1080"/>
      <c r="CN30" s="1017"/>
      <c r="CO30" s="1079"/>
      <c r="CP30" s="1017"/>
      <c r="CQ30" s="1017"/>
      <c r="CR30" s="1081"/>
      <c r="CS30" s="1081"/>
      <c r="CT30" s="1081"/>
      <c r="CU30" s="1081"/>
      <c r="CV30" s="1017"/>
      <c r="CW30" s="1017"/>
      <c r="CX30" s="1081"/>
      <c r="CY30" s="1081"/>
      <c r="CZ30" s="1081"/>
    </row>
    <row r="31" spans="1:104" ht="12">
      <c r="A31" s="1017"/>
      <c r="B31" s="1079"/>
      <c r="C31" s="1080"/>
      <c r="D31" s="1080"/>
      <c r="E31" s="1080"/>
      <c r="F31" s="1080"/>
      <c r="G31" s="1009"/>
      <c r="H31" s="1009"/>
      <c r="I31" s="1009"/>
      <c r="J31" s="1009"/>
      <c r="K31" s="1080"/>
      <c r="L31" s="1009"/>
      <c r="M31" s="1080"/>
      <c r="N31" s="1009"/>
      <c r="O31" s="1080"/>
      <c r="P31" s="1080"/>
      <c r="Q31" s="1017"/>
      <c r="R31" s="1079"/>
      <c r="S31" s="1081"/>
      <c r="T31" s="1081"/>
      <c r="U31" s="1043"/>
      <c r="V31" s="1043"/>
      <c r="W31" s="1081"/>
      <c r="X31" s="1009"/>
      <c r="Y31" s="1081"/>
      <c r="Z31" s="1009"/>
      <c r="AA31" s="1009"/>
      <c r="AB31" s="1009"/>
      <c r="AC31" s="1009"/>
      <c r="AD31" s="1009"/>
      <c r="AE31" s="1009"/>
      <c r="AF31" s="1009"/>
      <c r="AG31" s="1009"/>
      <c r="AH31" s="1009"/>
      <c r="AI31" s="1081"/>
      <c r="AJ31" s="1081"/>
      <c r="AK31" s="1017"/>
      <c r="AL31" s="1079"/>
      <c r="AM31" s="1009"/>
      <c r="AN31" s="1009"/>
      <c r="AO31" s="1009"/>
      <c r="AP31" s="1081"/>
      <c r="AQ31" s="1084"/>
      <c r="AR31" s="1043"/>
      <c r="AS31" s="1081"/>
      <c r="AT31" s="1081"/>
      <c r="AU31" s="1081"/>
      <c r="AV31" s="1081"/>
      <c r="AW31" s="1081"/>
      <c r="AX31" s="1009"/>
      <c r="AY31" s="1009"/>
      <c r="AZ31" s="1080"/>
      <c r="BA31" s="1009"/>
      <c r="BC31" s="1085"/>
      <c r="BD31" s="1081"/>
      <c r="BE31" s="1081"/>
      <c r="BF31" s="1009"/>
      <c r="BG31" s="1009"/>
      <c r="BH31" s="1081"/>
      <c r="BI31" s="1081"/>
      <c r="BJ31" s="1009"/>
      <c r="BK31" s="1081"/>
      <c r="BL31" s="1017"/>
      <c r="BM31" s="1017"/>
      <c r="BN31" s="1086"/>
      <c r="BO31" s="1086"/>
      <c r="BQ31" s="1086"/>
      <c r="BR31" s="1086"/>
      <c r="BS31" s="1086"/>
      <c r="BU31" s="1085"/>
      <c r="BV31" s="1088"/>
      <c r="BY31" s="1089"/>
      <c r="BZ31" s="1080"/>
      <c r="CA31" s="1080"/>
      <c r="CB31" s="1080"/>
      <c r="CC31" s="1080"/>
      <c r="CD31" s="1080"/>
      <c r="CE31" s="1080"/>
      <c r="CF31" s="1080"/>
      <c r="CG31" s="1080"/>
      <c r="CH31" s="1080"/>
      <c r="CI31" s="1080"/>
      <c r="CL31" s="1080"/>
      <c r="CM31" s="1009"/>
      <c r="CN31" s="1017"/>
      <c r="CO31" s="1079"/>
      <c r="CP31" s="1017"/>
      <c r="CQ31" s="1017"/>
      <c r="CR31" s="1009"/>
      <c r="CS31" s="1009"/>
      <c r="CT31" s="1009"/>
      <c r="CU31" s="1009"/>
      <c r="CV31" s="1017"/>
      <c r="CW31" s="1017"/>
      <c r="CX31" s="1081"/>
      <c r="CY31" s="1081"/>
      <c r="CZ31" s="1081"/>
    </row>
    <row r="32" spans="1:104" ht="12">
      <c r="A32" s="1017" t="s">
        <v>290</v>
      </c>
      <c r="B32" s="1079" t="s">
        <v>207</v>
      </c>
      <c r="C32" s="1080">
        <f aca="true" t="shared" si="33" ref="C32:D36">E32+G32+I32+K32</f>
        <v>2118</v>
      </c>
      <c r="D32" s="1080">
        <f t="shared" si="33"/>
        <v>1305.5</v>
      </c>
      <c r="E32" s="1080"/>
      <c r="F32" s="1080"/>
      <c r="G32" s="1080">
        <v>1938</v>
      </c>
      <c r="H32" s="1080">
        <v>1305.5</v>
      </c>
      <c r="I32" s="1080">
        <v>30</v>
      </c>
      <c r="J32" s="1080"/>
      <c r="K32" s="1080">
        <v>150</v>
      </c>
      <c r="L32" s="1080"/>
      <c r="M32" s="1080"/>
      <c r="N32" s="1080"/>
      <c r="O32" s="1080">
        <f aca="true" t="shared" si="34" ref="O32:P35">S32+U32+W32+Y32+AC32+AE32+AG32+AA32</f>
        <v>9996</v>
      </c>
      <c r="P32" s="1080">
        <f t="shared" si="34"/>
        <v>5049.7</v>
      </c>
      <c r="Q32" s="1017" t="s">
        <v>290</v>
      </c>
      <c r="R32" s="1079" t="s">
        <v>207</v>
      </c>
      <c r="S32" s="1081">
        <v>750</v>
      </c>
      <c r="T32" s="1081">
        <v>521.8</v>
      </c>
      <c r="U32" s="1082"/>
      <c r="V32" s="1082"/>
      <c r="W32" s="1081">
        <v>9000</v>
      </c>
      <c r="X32" s="1081">
        <v>4507.9</v>
      </c>
      <c r="Y32" s="1081"/>
      <c r="Z32" s="1081"/>
      <c r="AA32" s="1081"/>
      <c r="AB32" s="1081"/>
      <c r="AC32" s="1081"/>
      <c r="AD32" s="1081"/>
      <c r="AE32" s="1081"/>
      <c r="AF32" s="1081"/>
      <c r="AG32" s="1081">
        <v>246</v>
      </c>
      <c r="AH32" s="1081">
        <v>20</v>
      </c>
      <c r="AI32" s="1081">
        <f aca="true" t="shared" si="35" ref="AI32:AJ35">C32+M32+O32</f>
        <v>12114</v>
      </c>
      <c r="AJ32" s="1081">
        <f t="shared" si="35"/>
        <v>6355.2</v>
      </c>
      <c r="AK32" s="1017" t="s">
        <v>290</v>
      </c>
      <c r="AL32" s="1079" t="s">
        <v>207</v>
      </c>
      <c r="AM32" s="1081">
        <v>348</v>
      </c>
      <c r="AN32" s="1081"/>
      <c r="AO32" s="1081"/>
      <c r="AP32" s="1081"/>
      <c r="AQ32" s="1084">
        <v>250</v>
      </c>
      <c r="AR32" s="1082">
        <v>72.5</v>
      </c>
      <c r="AS32" s="1081">
        <f t="shared" si="3"/>
        <v>598</v>
      </c>
      <c r="AT32" s="1081">
        <f t="shared" si="3"/>
        <v>72.5</v>
      </c>
      <c r="AU32" s="1081">
        <f aca="true" t="shared" si="36" ref="AU32:AV36">AI32+AS32</f>
        <v>12712</v>
      </c>
      <c r="AV32" s="1081">
        <f t="shared" si="36"/>
        <v>6427.7</v>
      </c>
      <c r="AW32" s="1081">
        <f t="shared" si="8"/>
        <v>50.5640339836375</v>
      </c>
      <c r="AX32" s="1080"/>
      <c r="AY32" s="1080"/>
      <c r="AZ32" s="1080"/>
      <c r="BA32" s="1080"/>
      <c r="BB32" s="1015" t="s">
        <v>290</v>
      </c>
      <c r="BC32" s="1085" t="s">
        <v>207</v>
      </c>
      <c r="BD32" s="1081"/>
      <c r="BE32" s="1081"/>
      <c r="BF32" s="1081"/>
      <c r="BG32" s="1081"/>
      <c r="BH32" s="1081"/>
      <c r="BI32" s="1081"/>
      <c r="BJ32" s="1081"/>
      <c r="BK32" s="1081"/>
      <c r="BL32" s="1017"/>
      <c r="BM32" s="1017"/>
      <c r="BN32" s="1086">
        <f aca="true" t="shared" si="37" ref="BN32:BO35">AX32+AZ32+BD32+BF32+BH32+BJ32+BL32</f>
        <v>0</v>
      </c>
      <c r="BO32" s="1086">
        <f t="shared" si="37"/>
        <v>0</v>
      </c>
      <c r="BQ32" s="1086">
        <f aca="true" t="shared" si="38" ref="BQ32:BR36">AU32+BN32</f>
        <v>12712</v>
      </c>
      <c r="BR32" s="1086">
        <f t="shared" si="38"/>
        <v>6427.7</v>
      </c>
      <c r="BS32" s="1086">
        <f t="shared" si="9"/>
        <v>50.5640339836375</v>
      </c>
      <c r="BT32" s="1015" t="s">
        <v>290</v>
      </c>
      <c r="BU32" s="1085" t="s">
        <v>207</v>
      </c>
      <c r="BV32" s="1088">
        <v>800</v>
      </c>
      <c r="BW32" s="1086">
        <v>254.7</v>
      </c>
      <c r="BX32" s="1086">
        <v>400</v>
      </c>
      <c r="BY32" s="1089">
        <v>260.6</v>
      </c>
      <c r="BZ32" s="1080"/>
      <c r="CA32" s="1080"/>
      <c r="CB32" s="1080">
        <v>90</v>
      </c>
      <c r="CC32" s="1080">
        <v>2.1</v>
      </c>
      <c r="CD32" s="1080">
        <f t="shared" si="10"/>
        <v>1290</v>
      </c>
      <c r="CE32" s="1080">
        <f t="shared" si="10"/>
        <v>517.4</v>
      </c>
      <c r="CF32" s="1080">
        <f aca="true" t="shared" si="39" ref="CF32:CG35">BQ32+CD32</f>
        <v>14002</v>
      </c>
      <c r="CG32" s="1080">
        <f t="shared" si="39"/>
        <v>6945.099999999999</v>
      </c>
      <c r="CH32" s="1080">
        <f t="shared" si="11"/>
        <v>49.60077131838309</v>
      </c>
      <c r="CI32" s="1080"/>
      <c r="CL32" s="1080"/>
      <c r="CM32" s="1080"/>
      <c r="CN32" s="1017"/>
      <c r="CO32" s="1079"/>
      <c r="CP32" s="1017"/>
      <c r="CQ32" s="1017"/>
      <c r="CR32" s="1081"/>
      <c r="CS32" s="1081"/>
      <c r="CT32" s="1081"/>
      <c r="CU32" s="1081"/>
      <c r="CV32" s="1017"/>
      <c r="CW32" s="1017"/>
      <c r="CX32" s="1081"/>
      <c r="CY32" s="1081"/>
      <c r="CZ32" s="1081"/>
    </row>
    <row r="33" spans="1:104" ht="12">
      <c r="A33" s="1017" t="s">
        <v>291</v>
      </c>
      <c r="B33" s="1079" t="s">
        <v>208</v>
      </c>
      <c r="C33" s="1080">
        <f t="shared" si="33"/>
        <v>30789</v>
      </c>
      <c r="D33" s="1080">
        <f t="shared" si="33"/>
        <v>36501.9</v>
      </c>
      <c r="E33" s="1080"/>
      <c r="F33" s="1080"/>
      <c r="G33" s="1080">
        <v>18615</v>
      </c>
      <c r="H33" s="1080">
        <v>30582.9</v>
      </c>
      <c r="I33" s="1080">
        <v>1869</v>
      </c>
      <c r="J33" s="1080">
        <v>1023</v>
      </c>
      <c r="K33" s="1080">
        <v>10305</v>
      </c>
      <c r="L33" s="1080">
        <v>4896</v>
      </c>
      <c r="M33" s="1080"/>
      <c r="N33" s="1080">
        <v>164</v>
      </c>
      <c r="O33" s="1080">
        <f t="shared" si="34"/>
        <v>20142</v>
      </c>
      <c r="P33" s="1080">
        <f t="shared" si="34"/>
        <v>10978.6</v>
      </c>
      <c r="Q33" s="1017" t="s">
        <v>291</v>
      </c>
      <c r="R33" s="1079" t="s">
        <v>208</v>
      </c>
      <c r="S33" s="1081">
        <v>6300</v>
      </c>
      <c r="T33" s="1081">
        <v>1208.4</v>
      </c>
      <c r="U33" s="1082"/>
      <c r="V33" s="1082"/>
      <c r="W33" s="1081"/>
      <c r="X33" s="1081"/>
      <c r="Y33" s="1081"/>
      <c r="Z33" s="1081"/>
      <c r="AA33" s="1081"/>
      <c r="AB33" s="1081"/>
      <c r="AC33" s="1081"/>
      <c r="AD33" s="1081"/>
      <c r="AE33" s="1081"/>
      <c r="AF33" s="1081"/>
      <c r="AG33" s="1090">
        <v>13842</v>
      </c>
      <c r="AH33" s="1081">
        <v>9770.2</v>
      </c>
      <c r="AI33" s="1081">
        <f t="shared" si="35"/>
        <v>50931</v>
      </c>
      <c r="AJ33" s="1081">
        <f t="shared" si="35"/>
        <v>47644.5</v>
      </c>
      <c r="AK33" s="1017" t="s">
        <v>291</v>
      </c>
      <c r="AL33" s="1079" t="s">
        <v>208</v>
      </c>
      <c r="AM33" s="1081">
        <v>348</v>
      </c>
      <c r="AN33" s="1081">
        <v>682.9</v>
      </c>
      <c r="AO33" s="1081">
        <v>375</v>
      </c>
      <c r="AP33" s="1081"/>
      <c r="AQ33" s="1084">
        <v>1005</v>
      </c>
      <c r="AR33" s="1082">
        <v>236</v>
      </c>
      <c r="AS33" s="1081">
        <f t="shared" si="3"/>
        <v>1728</v>
      </c>
      <c r="AT33" s="1081">
        <f t="shared" si="3"/>
        <v>918.9</v>
      </c>
      <c r="AU33" s="1081">
        <f t="shared" si="36"/>
        <v>52659</v>
      </c>
      <c r="AV33" s="1081">
        <f t="shared" si="36"/>
        <v>48563.4</v>
      </c>
      <c r="AW33" s="1081">
        <f t="shared" si="8"/>
        <v>92.22241212328377</v>
      </c>
      <c r="AX33" s="1080"/>
      <c r="AY33" s="1080"/>
      <c r="AZ33" s="1081"/>
      <c r="BA33" s="1080"/>
      <c r="BB33" s="1015" t="s">
        <v>291</v>
      </c>
      <c r="BC33" s="1085" t="s">
        <v>208</v>
      </c>
      <c r="BD33" s="1081"/>
      <c r="BE33" s="1081"/>
      <c r="BF33" s="1081"/>
      <c r="BG33" s="1081"/>
      <c r="BH33" s="1081"/>
      <c r="BI33" s="1081"/>
      <c r="BJ33" s="1081"/>
      <c r="BK33" s="1081"/>
      <c r="BL33" s="1017"/>
      <c r="BM33" s="1017"/>
      <c r="BN33" s="1086">
        <f t="shared" si="37"/>
        <v>0</v>
      </c>
      <c r="BO33" s="1086">
        <f t="shared" si="37"/>
        <v>0</v>
      </c>
      <c r="BQ33" s="1086">
        <f t="shared" si="38"/>
        <v>52659</v>
      </c>
      <c r="BR33" s="1086">
        <f t="shared" si="38"/>
        <v>48563.4</v>
      </c>
      <c r="BS33" s="1086">
        <f t="shared" si="9"/>
        <v>92.22241212328377</v>
      </c>
      <c r="BT33" s="1015" t="s">
        <v>291</v>
      </c>
      <c r="BU33" s="1085" t="s">
        <v>208</v>
      </c>
      <c r="BV33" s="1088"/>
      <c r="BX33" s="1086">
        <v>1300</v>
      </c>
      <c r="BY33" s="1089">
        <v>1012.8</v>
      </c>
      <c r="BZ33" s="1080"/>
      <c r="CA33" s="1080"/>
      <c r="CB33" s="1080">
        <v>439</v>
      </c>
      <c r="CC33" s="1080">
        <v>1011.3</v>
      </c>
      <c r="CD33" s="1080">
        <f t="shared" si="10"/>
        <v>1739</v>
      </c>
      <c r="CE33" s="1080">
        <f>BW33+BY33+CA33+CC33</f>
        <v>2024.1</v>
      </c>
      <c r="CF33" s="1080">
        <f t="shared" si="39"/>
        <v>54398</v>
      </c>
      <c r="CG33" s="1080">
        <f t="shared" si="39"/>
        <v>50587.5</v>
      </c>
      <c r="CH33" s="1080">
        <f t="shared" si="11"/>
        <v>92.99514688040001</v>
      </c>
      <c r="CI33" s="1080"/>
      <c r="CL33" s="1081"/>
      <c r="CM33" s="1080"/>
      <c r="CN33" s="1017"/>
      <c r="CO33" s="1079"/>
      <c r="CP33" s="1017"/>
      <c r="CQ33" s="1017"/>
      <c r="CR33" s="1081"/>
      <c r="CS33" s="1081"/>
      <c r="CT33" s="1081"/>
      <c r="CU33" s="1081"/>
      <c r="CV33" s="1017"/>
      <c r="CW33" s="1017"/>
      <c r="CX33" s="1081"/>
      <c r="CY33" s="1081"/>
      <c r="CZ33" s="1081"/>
    </row>
    <row r="34" spans="1:104" ht="12">
      <c r="A34" s="1017" t="s">
        <v>292</v>
      </c>
      <c r="B34" s="1079" t="s">
        <v>209</v>
      </c>
      <c r="C34" s="1080">
        <f t="shared" si="33"/>
        <v>4122</v>
      </c>
      <c r="D34" s="1080">
        <f t="shared" si="33"/>
        <v>1334.1</v>
      </c>
      <c r="E34" s="1080"/>
      <c r="F34" s="1080"/>
      <c r="G34" s="1080">
        <v>3873</v>
      </c>
      <c r="H34" s="1080">
        <v>1221.1</v>
      </c>
      <c r="I34" s="1080">
        <v>99</v>
      </c>
      <c r="J34" s="1080">
        <v>113</v>
      </c>
      <c r="K34" s="1080">
        <v>150</v>
      </c>
      <c r="L34" s="1080"/>
      <c r="M34" s="1080"/>
      <c r="N34" s="1080"/>
      <c r="O34" s="1080">
        <f t="shared" si="34"/>
        <v>2391.3</v>
      </c>
      <c r="P34" s="1080">
        <f t="shared" si="34"/>
        <v>1636.6999999999998</v>
      </c>
      <c r="Q34" s="1017" t="s">
        <v>292</v>
      </c>
      <c r="R34" s="1079" t="s">
        <v>209</v>
      </c>
      <c r="S34" s="1081">
        <v>324</v>
      </c>
      <c r="T34" s="1081">
        <v>364.1</v>
      </c>
      <c r="U34" s="1082"/>
      <c r="V34" s="1082"/>
      <c r="W34" s="1081">
        <v>1250</v>
      </c>
      <c r="X34" s="1081">
        <v>1272.6</v>
      </c>
      <c r="Y34" s="1081"/>
      <c r="Z34" s="1081"/>
      <c r="AA34" s="1081"/>
      <c r="AB34" s="1081"/>
      <c r="AC34" s="1081"/>
      <c r="AD34" s="1081"/>
      <c r="AE34" s="1081">
        <v>499.8</v>
      </c>
      <c r="AF34" s="1081"/>
      <c r="AG34" s="1081">
        <v>317.5</v>
      </c>
      <c r="AH34" s="1081"/>
      <c r="AI34" s="1081">
        <f t="shared" si="35"/>
        <v>6513.3</v>
      </c>
      <c r="AJ34" s="1081">
        <f t="shared" si="35"/>
        <v>2970.7999999999997</v>
      </c>
      <c r="AK34" s="1017" t="s">
        <v>292</v>
      </c>
      <c r="AL34" s="1079" t="s">
        <v>209</v>
      </c>
      <c r="AM34" s="1081">
        <v>300</v>
      </c>
      <c r="AN34" s="1081">
        <v>432</v>
      </c>
      <c r="AO34" s="1081">
        <v>36</v>
      </c>
      <c r="AP34" s="1081">
        <v>121.4</v>
      </c>
      <c r="AQ34" s="1084">
        <v>299.8</v>
      </c>
      <c r="AR34" s="1082">
        <v>146.2</v>
      </c>
      <c r="AS34" s="1081">
        <f t="shared" si="3"/>
        <v>635.8</v>
      </c>
      <c r="AT34" s="1081">
        <f t="shared" si="3"/>
        <v>699.5999999999999</v>
      </c>
      <c r="AU34" s="1081">
        <f t="shared" si="36"/>
        <v>7149.1</v>
      </c>
      <c r="AV34" s="1081">
        <f t="shared" si="36"/>
        <v>3670.3999999999996</v>
      </c>
      <c r="AW34" s="1081">
        <f t="shared" si="8"/>
        <v>51.34072820355009</v>
      </c>
      <c r="AX34" s="1080"/>
      <c r="AY34" s="1080"/>
      <c r="AZ34" s="1080"/>
      <c r="BA34" s="1080"/>
      <c r="BB34" s="1015" t="s">
        <v>292</v>
      </c>
      <c r="BC34" s="1085" t="s">
        <v>209</v>
      </c>
      <c r="BD34" s="1081"/>
      <c r="BE34" s="1081"/>
      <c r="BF34" s="1081"/>
      <c r="BG34" s="1081"/>
      <c r="BH34" s="1081"/>
      <c r="BI34" s="1081"/>
      <c r="BJ34" s="1081"/>
      <c r="BK34" s="1081"/>
      <c r="BL34" s="1017"/>
      <c r="BM34" s="1017"/>
      <c r="BN34" s="1086">
        <f t="shared" si="37"/>
        <v>0</v>
      </c>
      <c r="BO34" s="1086">
        <f t="shared" si="37"/>
        <v>0</v>
      </c>
      <c r="BQ34" s="1086">
        <f t="shared" si="38"/>
        <v>7149.1</v>
      </c>
      <c r="BR34" s="1086">
        <f t="shared" si="38"/>
        <v>3670.3999999999996</v>
      </c>
      <c r="BS34" s="1086">
        <f t="shared" si="9"/>
        <v>51.34072820355009</v>
      </c>
      <c r="BT34" s="1015" t="s">
        <v>292</v>
      </c>
      <c r="BU34" s="1085" t="s">
        <v>209</v>
      </c>
      <c r="BV34" s="1088">
        <v>800</v>
      </c>
      <c r="BW34" s="1086">
        <v>1564.3</v>
      </c>
      <c r="BX34" s="1086">
        <v>450</v>
      </c>
      <c r="BY34" s="1086">
        <v>105</v>
      </c>
      <c r="BZ34" s="1080"/>
      <c r="CA34" s="1080"/>
      <c r="CB34" s="1080">
        <v>85</v>
      </c>
      <c r="CC34" s="1080"/>
      <c r="CD34" s="1080">
        <f t="shared" si="10"/>
        <v>1335</v>
      </c>
      <c r="CE34" s="1080">
        <f t="shared" si="10"/>
        <v>1669.3</v>
      </c>
      <c r="CF34" s="1080">
        <f t="shared" si="39"/>
        <v>8484.1</v>
      </c>
      <c r="CG34" s="1080">
        <f t="shared" si="39"/>
        <v>5339.7</v>
      </c>
      <c r="CH34" s="1080">
        <f t="shared" si="11"/>
        <v>62.93773057837602</v>
      </c>
      <c r="CI34" s="1080"/>
      <c r="CL34" s="1080"/>
      <c r="CM34" s="1080"/>
      <c r="CN34" s="1017"/>
      <c r="CO34" s="1079"/>
      <c r="CP34" s="1017"/>
      <c r="CQ34" s="1017"/>
      <c r="CR34" s="1081"/>
      <c r="CS34" s="1081"/>
      <c r="CT34" s="1081"/>
      <c r="CU34" s="1081"/>
      <c r="CV34" s="1017"/>
      <c r="CW34" s="1017"/>
      <c r="CX34" s="1081"/>
      <c r="CY34" s="1081"/>
      <c r="CZ34" s="1081"/>
    </row>
    <row r="35" spans="1:104" ht="12">
      <c r="A35" s="1017" t="s">
        <v>1679</v>
      </c>
      <c r="B35" s="1017" t="s">
        <v>1680</v>
      </c>
      <c r="C35" s="1091">
        <f t="shared" si="33"/>
        <v>1010342.8</v>
      </c>
      <c r="D35" s="1080">
        <f t="shared" si="33"/>
        <v>1012664.1</v>
      </c>
      <c r="E35" s="1080">
        <v>1008842.8</v>
      </c>
      <c r="F35" s="1080">
        <v>1012664.1</v>
      </c>
      <c r="G35" s="1080"/>
      <c r="H35" s="1080"/>
      <c r="I35" s="1080"/>
      <c r="J35" s="1080"/>
      <c r="K35" s="1080">
        <v>1500</v>
      </c>
      <c r="L35" s="1080"/>
      <c r="M35" s="1080"/>
      <c r="N35" s="1080"/>
      <c r="O35" s="1080">
        <f t="shared" si="34"/>
        <v>25243</v>
      </c>
      <c r="P35" s="1080">
        <f t="shared" si="34"/>
        <v>35680.7</v>
      </c>
      <c r="Q35" s="1017" t="s">
        <v>1679</v>
      </c>
      <c r="R35" s="1017" t="s">
        <v>1680</v>
      </c>
      <c r="S35" s="1081">
        <v>17900</v>
      </c>
      <c r="T35" s="1081">
        <v>33734.2</v>
      </c>
      <c r="U35" s="1082"/>
      <c r="V35" s="1082"/>
      <c r="W35" s="1081"/>
      <c r="X35" s="1081"/>
      <c r="Y35" s="1081"/>
      <c r="Z35" s="1081"/>
      <c r="AA35" s="1081"/>
      <c r="AB35" s="1081"/>
      <c r="AC35" s="1081">
        <v>7343</v>
      </c>
      <c r="AD35" s="1092">
        <v>1946.5</v>
      </c>
      <c r="AE35" s="1081"/>
      <c r="AF35" s="1081"/>
      <c r="AG35" s="1081"/>
      <c r="AH35" s="1081"/>
      <c r="AI35" s="1090">
        <f t="shared" si="35"/>
        <v>1035585.8</v>
      </c>
      <c r="AJ35" s="1092">
        <f t="shared" si="35"/>
        <v>1048344.7999999999</v>
      </c>
      <c r="AK35" s="1017" t="s">
        <v>1679</v>
      </c>
      <c r="AL35" s="1017" t="s">
        <v>1680</v>
      </c>
      <c r="AM35" s="1081">
        <v>33000</v>
      </c>
      <c r="AN35" s="1081">
        <v>29696.4</v>
      </c>
      <c r="AO35" s="1081">
        <v>1750</v>
      </c>
      <c r="AP35" s="1081">
        <v>5944.3</v>
      </c>
      <c r="AQ35" s="1084">
        <v>75000</v>
      </c>
      <c r="AR35" s="1082">
        <v>25797.3</v>
      </c>
      <c r="AS35" s="1090">
        <f t="shared" si="3"/>
        <v>109750</v>
      </c>
      <c r="AT35" s="1081">
        <f t="shared" si="3"/>
        <v>61438</v>
      </c>
      <c r="AU35" s="1081">
        <f t="shared" si="36"/>
        <v>1145335.8</v>
      </c>
      <c r="AV35" s="1081">
        <f t="shared" si="36"/>
        <v>1109782.7999999998</v>
      </c>
      <c r="AW35" s="1081">
        <f t="shared" si="8"/>
        <v>96.89584486925142</v>
      </c>
      <c r="AX35" s="1080">
        <v>46250</v>
      </c>
      <c r="AY35" s="1080">
        <v>38247.7</v>
      </c>
      <c r="AZ35" s="1080">
        <v>3240</v>
      </c>
      <c r="BA35" s="1080">
        <v>16040.8</v>
      </c>
      <c r="BB35" s="1015" t="s">
        <v>1679</v>
      </c>
      <c r="BC35" s="1015" t="s">
        <v>1680</v>
      </c>
      <c r="BD35" s="1081">
        <v>7750</v>
      </c>
      <c r="BE35" s="1081">
        <v>7483.5</v>
      </c>
      <c r="BF35" s="1081"/>
      <c r="BG35" s="1081"/>
      <c r="BH35" s="1081"/>
      <c r="BI35" s="1081"/>
      <c r="BJ35" s="1081"/>
      <c r="BK35" s="1081"/>
      <c r="BL35" s="1093"/>
      <c r="BM35" s="1084">
        <v>5440</v>
      </c>
      <c r="BN35" s="1086">
        <f t="shared" si="37"/>
        <v>57240</v>
      </c>
      <c r="BO35" s="1086">
        <f t="shared" si="37"/>
        <v>67212</v>
      </c>
      <c r="BP35" s="1087">
        <f>+BO35/BN35*100</f>
        <v>117.42138364779875</v>
      </c>
      <c r="BQ35" s="1086">
        <f t="shared" si="38"/>
        <v>1202575.8</v>
      </c>
      <c r="BR35" s="1086">
        <f t="shared" si="38"/>
        <v>1176994.7999999998</v>
      </c>
      <c r="BS35" s="1086">
        <f t="shared" si="9"/>
        <v>97.872816000455</v>
      </c>
      <c r="BT35" s="1015" t="s">
        <v>1679</v>
      </c>
      <c r="BU35" s="1015" t="s">
        <v>1680</v>
      </c>
      <c r="BV35" s="1010">
        <v>24350</v>
      </c>
      <c r="BW35" s="1086">
        <v>32164.4</v>
      </c>
      <c r="BX35" s="1086">
        <v>224150</v>
      </c>
      <c r="BY35" s="1089">
        <v>158375.9</v>
      </c>
      <c r="BZ35" s="1080">
        <v>10703.2</v>
      </c>
      <c r="CA35" s="1080">
        <v>10703.2</v>
      </c>
      <c r="CB35" s="1080">
        <v>100</v>
      </c>
      <c r="CC35" s="1080">
        <v>150</v>
      </c>
      <c r="CD35" s="1080">
        <f t="shared" si="10"/>
        <v>259303.2</v>
      </c>
      <c r="CE35" s="1080">
        <f t="shared" si="10"/>
        <v>201393.5</v>
      </c>
      <c r="CF35" s="1080">
        <f t="shared" si="39"/>
        <v>1461879</v>
      </c>
      <c r="CG35" s="1080">
        <f t="shared" si="39"/>
        <v>1378388.2999999998</v>
      </c>
      <c r="CH35" s="1080">
        <f t="shared" si="11"/>
        <v>94.28880912852567</v>
      </c>
      <c r="CI35" s="1080"/>
      <c r="CL35" s="1080"/>
      <c r="CM35" s="1080"/>
      <c r="CN35" s="1017"/>
      <c r="CO35" s="1017"/>
      <c r="CP35" s="1017"/>
      <c r="CQ35" s="1017"/>
      <c r="CR35" s="1081"/>
      <c r="CS35" s="1081"/>
      <c r="CT35" s="1081"/>
      <c r="CU35" s="1081"/>
      <c r="CV35" s="1017"/>
      <c r="CW35" s="1017"/>
      <c r="CX35" s="1081"/>
      <c r="CY35" s="1081"/>
      <c r="CZ35" s="1081"/>
    </row>
    <row r="36" spans="1:104" ht="21" customHeight="1">
      <c r="A36" s="1094" t="s">
        <v>167</v>
      </c>
      <c r="B36" s="1095" t="s">
        <v>73</v>
      </c>
      <c r="C36" s="1096">
        <f t="shared" si="33"/>
        <v>1104681.5</v>
      </c>
      <c r="D36" s="1097">
        <f t="shared" si="33"/>
        <v>1091625.4</v>
      </c>
      <c r="E36" s="1098">
        <f aca="true" t="shared" si="40" ref="E36:T36">SUM(E12:E35)</f>
        <v>1008842.8</v>
      </c>
      <c r="F36" s="1098">
        <f t="shared" si="40"/>
        <v>1012664.1</v>
      </c>
      <c r="G36" s="1098">
        <f>SUM(G12:G35)</f>
        <v>79826.5</v>
      </c>
      <c r="H36" s="1098">
        <f>SUM(H12:H35)</f>
        <v>71988.30000000002</v>
      </c>
      <c r="I36" s="1098">
        <f>SUM(I12:I35)</f>
        <v>2882.2</v>
      </c>
      <c r="J36" s="1098">
        <f>SUM(J12:J35)</f>
        <v>1871</v>
      </c>
      <c r="K36" s="1098">
        <f t="shared" si="40"/>
        <v>13130</v>
      </c>
      <c r="L36" s="1098">
        <f t="shared" si="40"/>
        <v>5102</v>
      </c>
      <c r="M36" s="1098">
        <f t="shared" si="40"/>
        <v>202</v>
      </c>
      <c r="N36" s="1098">
        <f t="shared" si="40"/>
        <v>556</v>
      </c>
      <c r="O36" s="1097">
        <f>S36+U36+W36+Y36+AC36+AE36+AG36</f>
        <v>105179.2</v>
      </c>
      <c r="P36" s="1097">
        <f>T36+V36+X36+Z36+AD36+AF36+AH36</f>
        <v>127780.4</v>
      </c>
      <c r="Q36" s="1094" t="s">
        <v>167</v>
      </c>
      <c r="R36" s="1095" t="s">
        <v>73</v>
      </c>
      <c r="S36" s="1098">
        <f t="shared" si="40"/>
        <v>32648.9</v>
      </c>
      <c r="T36" s="1098">
        <f t="shared" si="40"/>
        <v>46182.899999999994</v>
      </c>
      <c r="U36" s="1098">
        <f>SUM(U12:U35)</f>
        <v>0</v>
      </c>
      <c r="V36" s="1098">
        <f>SUM(V12:V35)</f>
        <v>5976</v>
      </c>
      <c r="W36" s="1098">
        <f aca="true" t="shared" si="41" ref="W36:AP36">SUM(W12:W35)</f>
        <v>45950</v>
      </c>
      <c r="X36" s="1098">
        <f t="shared" si="41"/>
        <v>59808.399999999994</v>
      </c>
      <c r="Y36" s="1098">
        <f t="shared" si="41"/>
        <v>150</v>
      </c>
      <c r="Z36" s="1099">
        <f t="shared" si="41"/>
        <v>1645</v>
      </c>
      <c r="AA36" s="1098">
        <f t="shared" si="41"/>
        <v>7</v>
      </c>
      <c r="AB36" s="1098">
        <f t="shared" si="41"/>
        <v>0</v>
      </c>
      <c r="AC36" s="1098">
        <f t="shared" si="41"/>
        <v>7443</v>
      </c>
      <c r="AD36" s="1098">
        <f t="shared" si="41"/>
        <v>1964.6</v>
      </c>
      <c r="AE36" s="1098">
        <f t="shared" si="41"/>
        <v>699.8</v>
      </c>
      <c r="AF36" s="1098">
        <f t="shared" si="41"/>
        <v>322.7</v>
      </c>
      <c r="AG36" s="1099">
        <f t="shared" si="41"/>
        <v>18287.5</v>
      </c>
      <c r="AH36" s="1099">
        <f t="shared" si="41"/>
        <v>11880.800000000001</v>
      </c>
      <c r="AI36" s="1099">
        <f t="shared" si="41"/>
        <v>1210069.7</v>
      </c>
      <c r="AJ36" s="1100">
        <f t="shared" si="41"/>
        <v>1219961.7999999998</v>
      </c>
      <c r="AK36" s="1094" t="s">
        <v>167</v>
      </c>
      <c r="AL36" s="1095" t="s">
        <v>73</v>
      </c>
      <c r="AM36" s="1098">
        <f t="shared" si="41"/>
        <v>37766</v>
      </c>
      <c r="AN36" s="1098">
        <f t="shared" si="41"/>
        <v>37773.7</v>
      </c>
      <c r="AO36" s="1098">
        <f t="shared" si="41"/>
        <v>6381.1</v>
      </c>
      <c r="AP36" s="1099">
        <f t="shared" si="41"/>
        <v>10575.599999999999</v>
      </c>
      <c r="AQ36" s="1098">
        <f>SUM(AQ12:AQ35)</f>
        <v>81244.5</v>
      </c>
      <c r="AR36" s="1098">
        <f>SUM(AR12:AR35)</f>
        <v>31878.2</v>
      </c>
      <c r="AS36" s="1101">
        <f t="shared" si="3"/>
        <v>125391.6</v>
      </c>
      <c r="AT36" s="1102">
        <f t="shared" si="3"/>
        <v>80227.5</v>
      </c>
      <c r="AU36" s="1098">
        <f t="shared" si="36"/>
        <v>1335461.3</v>
      </c>
      <c r="AV36" s="1098">
        <f t="shared" si="36"/>
        <v>1300189.2999999998</v>
      </c>
      <c r="AW36" s="1081">
        <f t="shared" si="8"/>
        <v>97.35881526480773</v>
      </c>
      <c r="AX36" s="1098">
        <f aca="true" t="shared" si="42" ref="AX36:BE36">SUM(AX12:AX35)</f>
        <v>46250</v>
      </c>
      <c r="AY36" s="1098">
        <f t="shared" si="42"/>
        <v>38247.7</v>
      </c>
      <c r="AZ36" s="1098">
        <f t="shared" si="42"/>
        <v>3240</v>
      </c>
      <c r="BA36" s="1098">
        <f t="shared" si="42"/>
        <v>16040.8</v>
      </c>
      <c r="BB36" s="1103" t="s">
        <v>167</v>
      </c>
      <c r="BC36" s="1104" t="s">
        <v>73</v>
      </c>
      <c r="BD36" s="1098">
        <f t="shared" si="42"/>
        <v>7750</v>
      </c>
      <c r="BE36" s="1098">
        <f t="shared" si="42"/>
        <v>7483.5</v>
      </c>
      <c r="BF36" s="1098">
        <f>SUM(BF35)</f>
        <v>0</v>
      </c>
      <c r="BG36" s="1098">
        <f>SUM(BG35)</f>
        <v>0</v>
      </c>
      <c r="BH36" s="1098">
        <f>SUM(BH35)</f>
        <v>0</v>
      </c>
      <c r="BI36" s="1098">
        <f>SUM(BI35)</f>
        <v>0</v>
      </c>
      <c r="BJ36" s="1105">
        <f aca="true" t="shared" si="43" ref="BJ36:BO36">SUM(BJ12:BJ35)</f>
        <v>0</v>
      </c>
      <c r="BK36" s="1098">
        <f t="shared" si="43"/>
        <v>0</v>
      </c>
      <c r="BL36" s="1098">
        <f t="shared" si="43"/>
        <v>0</v>
      </c>
      <c r="BM36" s="1098">
        <f t="shared" si="43"/>
        <v>5440</v>
      </c>
      <c r="BN36" s="1098">
        <f t="shared" si="43"/>
        <v>57240</v>
      </c>
      <c r="BO36" s="1098">
        <f t="shared" si="43"/>
        <v>67212</v>
      </c>
      <c r="BP36" s="1087">
        <f>+BO36/BN36*100</f>
        <v>117.42138364779875</v>
      </c>
      <c r="BQ36" s="1106">
        <f t="shared" si="38"/>
        <v>1392701.3</v>
      </c>
      <c r="BR36" s="1106">
        <f t="shared" si="38"/>
        <v>1367401.2999999998</v>
      </c>
      <c r="BS36" s="1106">
        <f t="shared" si="9"/>
        <v>98.18338648782763</v>
      </c>
      <c r="BT36" s="1103" t="s">
        <v>167</v>
      </c>
      <c r="BU36" s="1104" t="s">
        <v>73</v>
      </c>
      <c r="BV36" s="1098">
        <f aca="true" t="shared" si="44" ref="BV36:CG36">SUM(BV12:BV35)</f>
        <v>42590</v>
      </c>
      <c r="BW36" s="1098">
        <f t="shared" si="44"/>
        <v>52533.7</v>
      </c>
      <c r="BX36" s="1098">
        <f t="shared" si="44"/>
        <v>243200</v>
      </c>
      <c r="BY36" s="1098">
        <f t="shared" si="44"/>
        <v>186198.59999999998</v>
      </c>
      <c r="BZ36" s="1098">
        <f t="shared" si="44"/>
        <v>10703.2</v>
      </c>
      <c r="CA36" s="1098">
        <f t="shared" si="44"/>
        <v>10703.2</v>
      </c>
      <c r="CB36" s="1098">
        <f t="shared" si="44"/>
        <v>2334</v>
      </c>
      <c r="CC36" s="1098">
        <f t="shared" si="44"/>
        <v>1787.6</v>
      </c>
      <c r="CD36" s="1098">
        <f t="shared" si="44"/>
        <v>298827.2</v>
      </c>
      <c r="CE36" s="1098">
        <f t="shared" si="44"/>
        <v>251223.1</v>
      </c>
      <c r="CF36" s="1098">
        <f t="shared" si="44"/>
        <v>1691528.5</v>
      </c>
      <c r="CG36" s="1098">
        <f t="shared" si="44"/>
        <v>1618624.4</v>
      </c>
      <c r="CH36" s="1107">
        <f t="shared" si="11"/>
        <v>95.69004601459567</v>
      </c>
      <c r="CI36" s="1080"/>
      <c r="CL36" s="1102"/>
      <c r="CM36" s="1102"/>
      <c r="CN36" s="1108"/>
      <c r="CO36" s="1109"/>
      <c r="CP36" s="1017"/>
      <c r="CQ36" s="1017"/>
      <c r="CR36" s="1102"/>
      <c r="CS36" s="1102"/>
      <c r="CT36" s="1102"/>
      <c r="CU36" s="1102"/>
      <c r="CV36" s="1017"/>
      <c r="CW36" s="1017"/>
      <c r="CX36" s="1102"/>
      <c r="CY36" s="1102"/>
      <c r="CZ36" s="1102"/>
    </row>
    <row r="37" spans="1:104" ht="14.25" customHeight="1">
      <c r="A37" s="1018" t="s">
        <v>680</v>
      </c>
      <c r="B37" s="1110" t="s">
        <v>947</v>
      </c>
      <c r="C37" s="1111">
        <v>922177.9</v>
      </c>
      <c r="D37" s="1111">
        <v>959580.9</v>
      </c>
      <c r="E37" s="1112">
        <v>854600</v>
      </c>
      <c r="F37" s="1112">
        <v>872894.4</v>
      </c>
      <c r="G37" s="1113">
        <v>56413</v>
      </c>
      <c r="H37" s="1113">
        <v>61855.9</v>
      </c>
      <c r="I37" s="1113">
        <v>1164.9</v>
      </c>
      <c r="J37" s="1113">
        <v>8851.1</v>
      </c>
      <c r="K37" s="1113">
        <v>10000</v>
      </c>
      <c r="L37" s="1113">
        <v>15979.5</v>
      </c>
      <c r="M37" s="1112">
        <v>40</v>
      </c>
      <c r="N37" s="1112">
        <v>432</v>
      </c>
      <c r="O37" s="1114">
        <v>80803.3</v>
      </c>
      <c r="P37" s="1114">
        <v>163699.7</v>
      </c>
      <c r="Q37" s="1113"/>
      <c r="R37" s="1113"/>
      <c r="S37" s="1113">
        <v>30494.3</v>
      </c>
      <c r="T37" s="1113">
        <v>39825.4</v>
      </c>
      <c r="U37" s="1113">
        <v>3800</v>
      </c>
      <c r="V37" s="1115">
        <v>10993.3</v>
      </c>
      <c r="W37" s="1113">
        <v>23920.5</v>
      </c>
      <c r="X37" s="1113">
        <v>42251.4</v>
      </c>
      <c r="Y37" s="1113">
        <v>670</v>
      </c>
      <c r="Z37" s="1113">
        <v>862</v>
      </c>
      <c r="AA37" s="1113"/>
      <c r="AB37" s="1113"/>
      <c r="AC37" s="1113">
        <v>4650</v>
      </c>
      <c r="AD37" s="1115">
        <v>61435</v>
      </c>
      <c r="AE37" s="1113">
        <v>1320</v>
      </c>
      <c r="AF37" s="1113">
        <v>5789.6</v>
      </c>
      <c r="AG37" s="1115">
        <v>15948.5</v>
      </c>
      <c r="AH37" s="1113">
        <v>2543</v>
      </c>
      <c r="AI37" s="1115">
        <v>1003021.3</v>
      </c>
      <c r="AJ37" s="1116">
        <v>1123712.6</v>
      </c>
      <c r="AK37" s="1113"/>
      <c r="AL37" s="1113"/>
      <c r="AM37" s="1113">
        <v>32351</v>
      </c>
      <c r="AN37" s="1113">
        <v>28604.6</v>
      </c>
      <c r="AO37" s="1113">
        <v>3955</v>
      </c>
      <c r="AP37" s="1114">
        <v>6310.3</v>
      </c>
      <c r="AQ37" s="1113">
        <v>88973.8</v>
      </c>
      <c r="AR37" s="1113">
        <v>48017.8</v>
      </c>
      <c r="AS37" s="1117">
        <v>125279.8</v>
      </c>
      <c r="AT37" s="1114">
        <v>82932.7</v>
      </c>
      <c r="AU37" s="1113">
        <v>1128301</v>
      </c>
      <c r="AV37" s="1113">
        <v>1206645.3</v>
      </c>
      <c r="AW37" s="1114">
        <f t="shared" si="8"/>
        <v>106.94356381852006</v>
      </c>
      <c r="AX37" s="1112">
        <v>40200</v>
      </c>
      <c r="AY37" s="1112">
        <v>48549.6</v>
      </c>
      <c r="AZ37" s="1112">
        <v>3240</v>
      </c>
      <c r="BA37" s="1113">
        <v>14864.3</v>
      </c>
      <c r="BB37" s="1113"/>
      <c r="BC37" s="1113"/>
      <c r="BD37" s="1113">
        <v>5785.7</v>
      </c>
      <c r="BE37" s="1113">
        <v>8111.9</v>
      </c>
      <c r="BF37" s="1113">
        <v>0</v>
      </c>
      <c r="BG37" s="1113">
        <v>0</v>
      </c>
      <c r="BH37" s="1113">
        <v>0</v>
      </c>
      <c r="BI37" s="1113">
        <v>0</v>
      </c>
      <c r="BJ37" s="1113">
        <v>0</v>
      </c>
      <c r="BK37" s="1113">
        <v>200</v>
      </c>
      <c r="BL37" s="1113">
        <v>0</v>
      </c>
      <c r="BM37" s="1113">
        <v>0</v>
      </c>
      <c r="BN37" s="1118">
        <v>49225.7</v>
      </c>
      <c r="BO37" s="1118">
        <v>71725.8</v>
      </c>
      <c r="BP37" s="1119">
        <f>+BO37/BN37*100</f>
        <v>145.70803462419022</v>
      </c>
      <c r="BQ37" s="1120">
        <v>1177526.7</v>
      </c>
      <c r="BR37" s="1103">
        <v>1278371.1</v>
      </c>
      <c r="BS37" s="1106">
        <f t="shared" si="9"/>
        <v>108.56408606276192</v>
      </c>
      <c r="BT37" s="1113"/>
      <c r="BU37" s="1113"/>
      <c r="BV37" s="1113">
        <v>35092.8</v>
      </c>
      <c r="BW37" s="1113">
        <v>63999.5</v>
      </c>
      <c r="BX37" s="1113">
        <v>181158.2</v>
      </c>
      <c r="BY37" s="1113">
        <v>208742.5</v>
      </c>
      <c r="BZ37" s="1113">
        <v>6554.8</v>
      </c>
      <c r="CA37" s="1113">
        <v>7254</v>
      </c>
      <c r="CB37" s="1113">
        <v>1560</v>
      </c>
      <c r="CC37" s="1113">
        <v>1941.7</v>
      </c>
      <c r="CD37" s="1114">
        <v>224365.8</v>
      </c>
      <c r="CE37" s="1114">
        <v>281937.7</v>
      </c>
      <c r="CF37" s="1114">
        <v>1401892.5</v>
      </c>
      <c r="CG37" s="1114">
        <v>1560308.8</v>
      </c>
      <c r="CH37" s="1121">
        <f t="shared" si="11"/>
        <v>111.30017458542649</v>
      </c>
      <c r="CI37" s="1081"/>
      <c r="CL37" s="1080"/>
      <c r="CM37" s="1081"/>
      <c r="CN37" s="1081"/>
      <c r="CO37" s="1081"/>
      <c r="CP37" s="1017"/>
      <c r="CQ37" s="1017"/>
      <c r="CR37" s="1081"/>
      <c r="CS37" s="1081"/>
      <c r="CT37" s="1081"/>
      <c r="CU37" s="1081"/>
      <c r="CV37" s="1081"/>
      <c r="CW37" s="1081"/>
      <c r="CX37" s="1081"/>
      <c r="CY37" s="1081"/>
      <c r="CZ37" s="1081"/>
    </row>
    <row r="38" spans="1:109" ht="12">
      <c r="A38" s="1010"/>
      <c r="B38" s="1010"/>
      <c r="C38" s="1088"/>
      <c r="D38" s="1010"/>
      <c r="E38" s="1010"/>
      <c r="F38" s="1010"/>
      <c r="G38" s="1010"/>
      <c r="H38" s="1010"/>
      <c r="I38" s="1010"/>
      <c r="J38" s="1010"/>
      <c r="K38" s="1010"/>
      <c r="L38" s="1010"/>
      <c r="M38" s="1010"/>
      <c r="N38" s="1010"/>
      <c r="O38" s="1081"/>
      <c r="P38" s="1086"/>
      <c r="Q38" s="1009"/>
      <c r="R38" s="1009"/>
      <c r="S38" s="1009"/>
      <c r="T38" s="1009"/>
      <c r="U38" s="1009"/>
      <c r="V38" s="1009"/>
      <c r="W38" s="1009"/>
      <c r="X38" s="1009"/>
      <c r="Y38" s="1009"/>
      <c r="Z38" s="1009"/>
      <c r="AA38" s="1009"/>
      <c r="AB38" s="1009"/>
      <c r="AC38" s="1009"/>
      <c r="AD38" s="1009"/>
      <c r="AE38" s="1009"/>
      <c r="AF38" s="1009"/>
      <c r="AG38" s="1009"/>
      <c r="AH38" s="1009"/>
      <c r="AJ38" s="1122"/>
      <c r="AK38" s="1009"/>
      <c r="AL38" s="1009"/>
      <c r="AM38" s="1009"/>
      <c r="AN38" s="1009"/>
      <c r="AO38" s="1009"/>
      <c r="AP38" s="1009"/>
      <c r="AQ38" s="1009"/>
      <c r="AR38" s="1009"/>
      <c r="AU38" s="1081"/>
      <c r="AV38" s="1081"/>
      <c r="AW38" s="1009"/>
      <c r="AX38" s="1009"/>
      <c r="AY38" s="1009"/>
      <c r="AZ38" s="1009"/>
      <c r="BA38" s="1009"/>
      <c r="BB38" s="1009"/>
      <c r="BC38" s="1009"/>
      <c r="BD38" s="1009"/>
      <c r="BE38" s="1009"/>
      <c r="BF38" s="1009"/>
      <c r="BG38" s="1009"/>
      <c r="BH38" s="1009"/>
      <c r="BI38" s="1009"/>
      <c r="BJ38" s="1009"/>
      <c r="BK38" s="1009"/>
      <c r="BL38" s="1081"/>
      <c r="BM38" s="1009"/>
      <c r="BN38" s="1009"/>
      <c r="BO38" s="1009"/>
      <c r="BP38" s="1013"/>
      <c r="BQ38" s="1081"/>
      <c r="BR38" s="1081"/>
      <c r="BS38" s="1009"/>
      <c r="BT38" s="1009"/>
      <c r="BU38" s="1009"/>
      <c r="BV38" s="1009"/>
      <c r="BW38" s="1010" t="s">
        <v>1681</v>
      </c>
      <c r="BX38" s="1009"/>
      <c r="BY38" s="1009"/>
      <c r="BZ38" s="1009"/>
      <c r="CA38" s="1009"/>
      <c r="CB38" s="1009"/>
      <c r="CC38" s="1009"/>
      <c r="CD38" s="1009"/>
      <c r="CE38" s="1009"/>
      <c r="CF38" s="1064"/>
      <c r="CG38" s="1064"/>
      <c r="CH38" s="1064"/>
      <c r="CI38" s="1064"/>
      <c r="CJ38" s="1009"/>
      <c r="CK38" s="1009"/>
      <c r="CL38" s="1017"/>
      <c r="CM38" s="1017"/>
      <c r="CN38" s="1017"/>
      <c r="CO38" s="1017"/>
      <c r="CP38" s="1017"/>
      <c r="CQ38" s="1017"/>
      <c r="CR38" s="1017"/>
      <c r="CS38" s="1017"/>
      <c r="CT38" s="1009"/>
      <c r="CU38" s="1009"/>
      <c r="CV38" s="1009"/>
      <c r="CW38" s="1009"/>
      <c r="CX38" s="1009"/>
      <c r="CY38" s="1009"/>
      <c r="CZ38" s="1017"/>
      <c r="DD38" s="1009"/>
      <c r="DE38" s="1009"/>
    </row>
    <row r="39" spans="1:103" ht="12">
      <c r="A39" s="1010"/>
      <c r="B39" s="1010"/>
      <c r="C39" s="1081"/>
      <c r="D39" s="1081"/>
      <c r="E39" s="1081"/>
      <c r="F39" s="1081"/>
      <c r="G39" s="1081"/>
      <c r="H39" s="1081"/>
      <c r="I39" s="1081"/>
      <c r="J39" s="1081"/>
      <c r="K39" s="1081"/>
      <c r="L39" s="1081"/>
      <c r="M39" s="1081"/>
      <c r="N39" s="1081"/>
      <c r="O39" s="1081"/>
      <c r="P39" s="1081"/>
      <c r="Q39" s="1081"/>
      <c r="R39" s="1081"/>
      <c r="S39" s="1081"/>
      <c r="T39" s="1081"/>
      <c r="U39" s="1081"/>
      <c r="V39" s="1081"/>
      <c r="W39" s="1081"/>
      <c r="X39" s="1081"/>
      <c r="Y39" s="1081"/>
      <c r="Z39" s="1081"/>
      <c r="AA39" s="1081"/>
      <c r="AB39" s="1081"/>
      <c r="AC39" s="1081"/>
      <c r="AD39" s="1081"/>
      <c r="AE39" s="1081"/>
      <c r="AF39" s="1081"/>
      <c r="AG39" s="1081"/>
      <c r="AH39" s="1081"/>
      <c r="AI39" s="1081"/>
      <c r="AJ39" s="1081"/>
      <c r="AK39" s="1081"/>
      <c r="AL39" s="1081"/>
      <c r="AM39" s="1081"/>
      <c r="AN39" s="1081"/>
      <c r="AO39" s="1081"/>
      <c r="AP39" s="1081"/>
      <c r="AQ39" s="1081"/>
      <c r="AR39" s="1081"/>
      <c r="AS39" s="1081"/>
      <c r="AT39" s="1081"/>
      <c r="AU39" s="1081"/>
      <c r="AV39" s="1081"/>
      <c r="AW39" s="1081"/>
      <c r="AX39" s="1081"/>
      <c r="AY39" s="1081"/>
      <c r="AZ39" s="1081"/>
      <c r="BA39" s="1081"/>
      <c r="BB39" s="1081"/>
      <c r="BC39" s="1081"/>
      <c r="BD39" s="1081"/>
      <c r="BE39" s="1081"/>
      <c r="BF39" s="1081"/>
      <c r="BG39" s="1081"/>
      <c r="BH39" s="1081"/>
      <c r="BI39" s="1081"/>
      <c r="BJ39" s="1081"/>
      <c r="BK39" s="1081"/>
      <c r="BL39" s="1081"/>
      <c r="BM39" s="1081"/>
      <c r="BN39" s="1081"/>
      <c r="BO39" s="1013"/>
      <c r="BP39" s="1081"/>
      <c r="BQ39" s="1081"/>
      <c r="BR39" s="1009"/>
      <c r="BS39" s="1010"/>
      <c r="BT39" s="1081"/>
      <c r="BU39" s="1081"/>
      <c r="BV39" s="1010"/>
      <c r="BW39" s="1009"/>
      <c r="BX39" s="1009"/>
      <c r="BY39" s="1009"/>
      <c r="BZ39" s="1009"/>
      <c r="CA39" s="1009"/>
      <c r="CB39" s="1009"/>
      <c r="CD39" s="1010"/>
      <c r="CE39" s="1010"/>
      <c r="CF39" s="1010"/>
      <c r="CG39" s="1010"/>
      <c r="CH39" s="1009"/>
      <c r="CI39" s="1064"/>
      <c r="CJ39" s="1064"/>
      <c r="CK39" s="1017"/>
      <c r="CL39" s="1017"/>
      <c r="CM39" s="1017"/>
      <c r="CN39" s="1017"/>
      <c r="CO39" s="1017"/>
      <c r="CP39" s="1017"/>
      <c r="CQ39" s="1017"/>
      <c r="CR39" s="1017"/>
      <c r="CS39" s="1017"/>
      <c r="CT39" s="1017"/>
      <c r="CU39" s="1017"/>
      <c r="CV39" s="1017"/>
      <c r="CW39" s="1017"/>
      <c r="CX39" s="1017"/>
      <c r="CY39" s="1017"/>
    </row>
    <row r="40" spans="1:104" ht="12">
      <c r="A40" s="1010"/>
      <c r="B40" s="1010"/>
      <c r="C40" s="1010"/>
      <c r="D40" s="1010"/>
      <c r="E40" s="1010"/>
      <c r="F40" s="1010"/>
      <c r="G40" s="1010"/>
      <c r="H40" s="1010"/>
      <c r="I40" s="1010"/>
      <c r="J40" s="1010"/>
      <c r="K40" s="1010"/>
      <c r="L40" s="1010"/>
      <c r="M40" s="1010"/>
      <c r="N40" s="1010"/>
      <c r="O40" s="1009"/>
      <c r="P40" s="1009">
        <v>27</v>
      </c>
      <c r="Q40" s="1009"/>
      <c r="R40" s="1009"/>
      <c r="S40" s="1009"/>
      <c r="T40" s="1009"/>
      <c r="U40" s="1009"/>
      <c r="V40" s="1009"/>
      <c r="W40" s="1009"/>
      <c r="X40" s="1009"/>
      <c r="Y40" s="1009"/>
      <c r="Z40" s="1009"/>
      <c r="AA40" s="1009"/>
      <c r="AB40" s="1009"/>
      <c r="AC40" s="1009"/>
      <c r="AD40" s="1009"/>
      <c r="AE40" s="1009"/>
      <c r="AF40" s="1009"/>
      <c r="AG40" s="1009"/>
      <c r="AH40" s="1009"/>
      <c r="AI40" s="1009"/>
      <c r="AJ40" s="1009">
        <v>28</v>
      </c>
      <c r="AK40" s="1010"/>
      <c r="AL40" s="1010"/>
      <c r="AM40" s="1010"/>
      <c r="AN40" s="1010"/>
      <c r="AO40" s="1010"/>
      <c r="AP40" s="1010"/>
      <c r="AQ40" s="1010"/>
      <c r="AR40" s="1010"/>
      <c r="AS40" s="1009"/>
      <c r="AT40" s="1009"/>
      <c r="AU40" s="1010"/>
      <c r="AV40" s="1010"/>
      <c r="AW40" s="1010"/>
      <c r="AX40" s="1010"/>
      <c r="AY40" s="1010"/>
      <c r="AZ40" s="1010"/>
      <c r="BA40" s="1010">
        <v>29</v>
      </c>
      <c r="BB40" s="1010"/>
      <c r="BC40" s="1010"/>
      <c r="BD40" s="1010"/>
      <c r="BE40" s="1010"/>
      <c r="BF40" s="1010"/>
      <c r="BG40" s="1010"/>
      <c r="BH40" s="1010"/>
      <c r="BI40" s="1010"/>
      <c r="BJ40" s="1010"/>
      <c r="BK40" s="1010"/>
      <c r="BL40" s="1010"/>
      <c r="BM40" s="1010"/>
      <c r="BN40" s="1010"/>
      <c r="BO40" s="1010"/>
      <c r="BP40" s="1123"/>
      <c r="BQ40" s="1010"/>
      <c r="BR40" s="1010"/>
      <c r="BS40" s="1010">
        <v>30</v>
      </c>
      <c r="BT40" s="1010"/>
      <c r="BU40" s="1010"/>
      <c r="BV40" s="1010"/>
      <c r="BW40" s="1009"/>
      <c r="BX40" s="1009"/>
      <c r="BY40" s="1009"/>
      <c r="BZ40" s="1081"/>
      <c r="CA40" s="1081"/>
      <c r="CB40" s="1009"/>
      <c r="CC40" s="1009"/>
      <c r="CE40" s="1010"/>
      <c r="CF40" s="1010"/>
      <c r="CG40" s="1010"/>
      <c r="CH40" s="1010">
        <v>31</v>
      </c>
      <c r="CI40" s="1009"/>
      <c r="CJ40" s="1081"/>
      <c r="CK40" s="1081"/>
      <c r="CL40" s="1017"/>
      <c r="CM40" s="1017"/>
      <c r="CN40" s="1017"/>
      <c r="CO40" s="1017"/>
      <c r="CP40" s="1017"/>
      <c r="CQ40" s="1017"/>
      <c r="CR40" s="1017"/>
      <c r="CS40" s="1017"/>
      <c r="CT40" s="1017"/>
      <c r="CU40" s="1017"/>
      <c r="CV40" s="1017"/>
      <c r="CW40" s="1017"/>
      <c r="CX40" s="1017"/>
      <c r="CY40" s="1017"/>
      <c r="CZ40" s="1017"/>
    </row>
    <row r="41" spans="16:104" ht="12">
      <c r="P41" s="1086"/>
      <c r="BQ41" s="1086"/>
      <c r="BR41" s="1086"/>
      <c r="BZ41" s="1086"/>
      <c r="CA41" s="1086"/>
      <c r="CF41" s="1124"/>
      <c r="CG41" s="1124"/>
      <c r="CH41" s="1124"/>
      <c r="CL41" s="1017"/>
      <c r="CM41" s="1017"/>
      <c r="CN41" s="1017"/>
      <c r="CO41" s="1017"/>
      <c r="CP41" s="1017"/>
      <c r="CQ41" s="1017"/>
      <c r="CR41" s="1017"/>
      <c r="CS41" s="1017"/>
      <c r="CT41" s="1017"/>
      <c r="CU41" s="1017"/>
      <c r="CV41" s="1017"/>
      <c r="CW41" s="1017"/>
      <c r="CX41" s="1017"/>
      <c r="CY41" s="1017"/>
      <c r="CZ41" s="1017"/>
    </row>
    <row r="42" spans="15:104" ht="12">
      <c r="O42" s="1080"/>
      <c r="P42" s="1080"/>
      <c r="BR42" s="1086"/>
      <c r="BZ42" s="1086"/>
      <c r="CA42" s="1086"/>
      <c r="CL42" s="1017"/>
      <c r="CM42" s="1017"/>
      <c r="CN42" s="1017"/>
      <c r="CO42" s="1017"/>
      <c r="CP42" s="1017"/>
      <c r="CQ42" s="1017"/>
      <c r="CR42" s="1017"/>
      <c r="CS42" s="1017"/>
      <c r="CT42" s="1017"/>
      <c r="CU42" s="1017"/>
      <c r="CV42" s="1017"/>
      <c r="CW42" s="1017"/>
      <c r="CX42" s="1017"/>
      <c r="CY42" s="1017"/>
      <c r="CZ42" s="1017"/>
    </row>
    <row r="43" spans="19:104" ht="12">
      <c r="S43" s="1080"/>
      <c r="BZ43" s="1086"/>
      <c r="CA43" s="1086"/>
      <c r="CL43" s="1017"/>
      <c r="CM43" s="1017"/>
      <c r="CN43" s="1017"/>
      <c r="CO43" s="1017"/>
      <c r="CP43" s="1017"/>
      <c r="CQ43" s="1017"/>
      <c r="CR43" s="1017"/>
      <c r="CS43" s="1017"/>
      <c r="CT43" s="1017"/>
      <c r="CU43" s="1017"/>
      <c r="CV43" s="1017"/>
      <c r="CW43" s="1017"/>
      <c r="CX43" s="1017"/>
      <c r="CY43" s="1017"/>
      <c r="CZ43" s="1017"/>
    </row>
    <row r="44" spans="16:103" ht="12">
      <c r="P44" s="1080"/>
      <c r="BO44" s="1087"/>
      <c r="BP44" s="1015"/>
      <c r="BZ44" s="1086"/>
      <c r="CA44" s="1086"/>
      <c r="CK44" s="1017"/>
      <c r="CL44" s="1017"/>
      <c r="CM44" s="1017"/>
      <c r="CN44" s="1017"/>
      <c r="CO44" s="1017"/>
      <c r="CP44" s="1017"/>
      <c r="CQ44" s="1017"/>
      <c r="CR44" s="1017"/>
      <c r="CS44" s="1017"/>
      <c r="CT44" s="1017"/>
      <c r="CU44" s="1017"/>
      <c r="CV44" s="1017"/>
      <c r="CW44" s="1017"/>
      <c r="CX44" s="1017"/>
      <c r="CY44" s="1017"/>
    </row>
    <row r="45" spans="19:104" ht="12">
      <c r="S45" s="1080"/>
      <c r="BZ45" s="1086"/>
      <c r="CA45" s="1086"/>
      <c r="CL45" s="1017"/>
      <c r="CM45" s="1017"/>
      <c r="CN45" s="1017"/>
      <c r="CO45" s="1017"/>
      <c r="CP45" s="1017"/>
      <c r="CQ45" s="1017"/>
      <c r="CR45" s="1017"/>
      <c r="CS45" s="1017"/>
      <c r="CT45" s="1017"/>
      <c r="CU45" s="1017"/>
      <c r="CV45" s="1017"/>
      <c r="CW45" s="1017"/>
      <c r="CX45" s="1017"/>
      <c r="CY45" s="1017"/>
      <c r="CZ45" s="1017"/>
    </row>
    <row r="46" spans="19:104" ht="12">
      <c r="S46" s="1080"/>
      <c r="T46" s="1080"/>
      <c r="CL46" s="1017"/>
      <c r="CM46" s="1017"/>
      <c r="CN46" s="1017"/>
      <c r="CO46" s="1017"/>
      <c r="CP46" s="1017"/>
      <c r="CQ46" s="1017"/>
      <c r="CR46" s="1017"/>
      <c r="CS46" s="1017"/>
      <c r="CT46" s="1017"/>
      <c r="CU46" s="1017"/>
      <c r="CV46" s="1017"/>
      <c r="CW46" s="1017"/>
      <c r="CX46" s="1017"/>
      <c r="CY46" s="1017"/>
      <c r="CZ46" s="1017"/>
    </row>
    <row r="47" spans="19:104" ht="12">
      <c r="S47" s="1080"/>
      <c r="CL47" s="1017"/>
      <c r="CM47" s="1017"/>
      <c r="CN47" s="1017"/>
      <c r="CO47" s="1017"/>
      <c r="CP47" s="1017"/>
      <c r="CQ47" s="1017"/>
      <c r="CR47" s="1017"/>
      <c r="CS47" s="1017"/>
      <c r="CT47" s="1017"/>
      <c r="CU47" s="1017"/>
      <c r="CV47" s="1017"/>
      <c r="CW47" s="1017"/>
      <c r="CX47" s="1017"/>
      <c r="CY47" s="1017"/>
      <c r="CZ47" s="1017"/>
    </row>
    <row r="48" spans="19:104" ht="12">
      <c r="S48" s="1080"/>
      <c r="CL48" s="1017"/>
      <c r="CM48" s="1017"/>
      <c r="CN48" s="1017"/>
      <c r="CO48" s="1017"/>
      <c r="CP48" s="1017"/>
      <c r="CQ48" s="1017"/>
      <c r="CR48" s="1017"/>
      <c r="CS48" s="1017"/>
      <c r="CT48" s="1017"/>
      <c r="CU48" s="1017"/>
      <c r="CV48" s="1017"/>
      <c r="CW48" s="1017"/>
      <c r="CX48" s="1017"/>
      <c r="CY48" s="1017"/>
      <c r="CZ48" s="1017"/>
    </row>
    <row r="49" spans="19:104" ht="12">
      <c r="S49" s="1080"/>
      <c r="CL49" s="1017"/>
      <c r="CM49" s="1017"/>
      <c r="CN49" s="1017"/>
      <c r="CO49" s="1017"/>
      <c r="CP49" s="1017"/>
      <c r="CQ49" s="1017"/>
      <c r="CR49" s="1017"/>
      <c r="CS49" s="1017"/>
      <c r="CT49" s="1017"/>
      <c r="CU49" s="1017"/>
      <c r="CV49" s="1017"/>
      <c r="CW49" s="1017"/>
      <c r="CX49" s="1017"/>
      <c r="CY49" s="1017"/>
      <c r="CZ49" s="1017"/>
    </row>
    <row r="50" spans="19:104" ht="12">
      <c r="S50" s="1080"/>
      <c r="CL50" s="1017"/>
      <c r="CM50" s="1017"/>
      <c r="CN50" s="1017"/>
      <c r="CO50" s="1017"/>
      <c r="CP50" s="1017"/>
      <c r="CQ50" s="1017"/>
      <c r="CR50" s="1017"/>
      <c r="CS50" s="1017"/>
      <c r="CT50" s="1017"/>
      <c r="CU50" s="1017"/>
      <c r="CV50" s="1017"/>
      <c r="CW50" s="1017"/>
      <c r="CX50" s="1017"/>
      <c r="CY50" s="1017"/>
      <c r="CZ50" s="1017"/>
    </row>
    <row r="51" spans="19:104" ht="12">
      <c r="S51" s="1080"/>
      <c r="AU51" s="1039"/>
      <c r="AV51" s="1039"/>
      <c r="CL51" s="1017"/>
      <c r="CM51" s="1017"/>
      <c r="CN51" s="1017"/>
      <c r="CO51" s="1017"/>
      <c r="CP51" s="1017"/>
      <c r="CQ51" s="1017"/>
      <c r="CR51" s="1017"/>
      <c r="CS51" s="1017"/>
      <c r="CT51" s="1017"/>
      <c r="CU51" s="1017"/>
      <c r="CV51" s="1017"/>
      <c r="CW51" s="1017"/>
      <c r="CX51" s="1017"/>
      <c r="CY51" s="1017"/>
      <c r="CZ51" s="1017"/>
    </row>
    <row r="52" spans="19:104" ht="12">
      <c r="S52" s="1080"/>
      <c r="AU52" s="1039"/>
      <c r="AV52" s="1039"/>
      <c r="CL52" s="1017"/>
      <c r="CM52" s="1017"/>
      <c r="CN52" s="1017"/>
      <c r="CO52" s="1017"/>
      <c r="CP52" s="1017"/>
      <c r="CQ52" s="1017"/>
      <c r="CR52" s="1017"/>
      <c r="CS52" s="1017"/>
      <c r="CT52" s="1017"/>
      <c r="CU52" s="1017"/>
      <c r="CV52" s="1017"/>
      <c r="CW52" s="1017"/>
      <c r="CX52" s="1017"/>
      <c r="CY52" s="1017"/>
      <c r="CZ52" s="1017"/>
    </row>
    <row r="53" spans="19:104" ht="12">
      <c r="S53" s="1080"/>
      <c r="AU53" s="1064"/>
      <c r="AV53" s="1064"/>
      <c r="CL53" s="1017"/>
      <c r="CM53" s="1017"/>
      <c r="CN53" s="1017"/>
      <c r="CO53" s="1017"/>
      <c r="CP53" s="1017"/>
      <c r="CQ53" s="1017"/>
      <c r="CR53" s="1017"/>
      <c r="CS53" s="1017"/>
      <c r="CT53" s="1017"/>
      <c r="CU53" s="1017"/>
      <c r="CV53" s="1017"/>
      <c r="CW53" s="1017"/>
      <c r="CX53" s="1017"/>
      <c r="CY53" s="1017"/>
      <c r="CZ53" s="1017"/>
    </row>
    <row r="54" spans="19:104" ht="12">
      <c r="S54" s="1080"/>
      <c r="AU54" s="1078"/>
      <c r="AV54" s="1078"/>
      <c r="CL54" s="1017"/>
      <c r="CM54" s="1017"/>
      <c r="CN54" s="1017"/>
      <c r="CO54" s="1017"/>
      <c r="CP54" s="1017"/>
      <c r="CQ54" s="1017"/>
      <c r="CR54" s="1017"/>
      <c r="CS54" s="1017"/>
      <c r="CT54" s="1017"/>
      <c r="CU54" s="1017"/>
      <c r="CV54" s="1017"/>
      <c r="CW54" s="1017"/>
      <c r="CX54" s="1017"/>
      <c r="CY54" s="1017"/>
      <c r="CZ54" s="1017"/>
    </row>
    <row r="55" spans="19:104" ht="12">
      <c r="S55" s="1080"/>
      <c r="AU55" s="1081"/>
      <c r="AV55" s="1081"/>
      <c r="CL55" s="1017"/>
      <c r="CM55" s="1017"/>
      <c r="CN55" s="1017"/>
      <c r="CO55" s="1017"/>
      <c r="CP55" s="1017"/>
      <c r="CQ55" s="1017"/>
      <c r="CR55" s="1017"/>
      <c r="CS55" s="1017"/>
      <c r="CT55" s="1017"/>
      <c r="CU55" s="1017"/>
      <c r="CV55" s="1017"/>
      <c r="CW55" s="1017"/>
      <c r="CX55" s="1017"/>
      <c r="CY55" s="1017"/>
      <c r="CZ55" s="1017"/>
    </row>
    <row r="56" spans="19:104" ht="12">
      <c r="S56" s="1080"/>
      <c r="AU56" s="1081"/>
      <c r="AV56" s="1081"/>
      <c r="CL56" s="1017"/>
      <c r="CM56" s="1017"/>
      <c r="CN56" s="1017"/>
      <c r="CO56" s="1017"/>
      <c r="CP56" s="1017"/>
      <c r="CQ56" s="1017"/>
      <c r="CR56" s="1017"/>
      <c r="CS56" s="1017"/>
      <c r="CT56" s="1017"/>
      <c r="CU56" s="1017"/>
      <c r="CV56" s="1017"/>
      <c r="CW56" s="1017"/>
      <c r="CX56" s="1017"/>
      <c r="CY56" s="1017"/>
      <c r="CZ56" s="1017"/>
    </row>
    <row r="57" spans="19:104" ht="12">
      <c r="S57" s="1080"/>
      <c r="AU57" s="1081"/>
      <c r="AV57" s="1081"/>
      <c r="CL57" s="1017"/>
      <c r="CM57" s="1017"/>
      <c r="CN57" s="1017"/>
      <c r="CO57" s="1017"/>
      <c r="CP57" s="1017"/>
      <c r="CQ57" s="1017"/>
      <c r="CR57" s="1017"/>
      <c r="CS57" s="1017"/>
      <c r="CT57" s="1017"/>
      <c r="CU57" s="1017"/>
      <c r="CV57" s="1017"/>
      <c r="CW57" s="1017"/>
      <c r="CX57" s="1017"/>
      <c r="CY57" s="1017"/>
      <c r="CZ57" s="1017"/>
    </row>
    <row r="58" spans="19:48" ht="12">
      <c r="S58" s="1080"/>
      <c r="AU58" s="1081"/>
      <c r="AV58" s="1081"/>
    </row>
    <row r="59" spans="19:48" ht="12">
      <c r="S59" s="1080"/>
      <c r="AU59" s="1081"/>
      <c r="AV59" s="1081"/>
    </row>
    <row r="60" spans="19:48" ht="12">
      <c r="S60" s="1080"/>
      <c r="AU60" s="1081"/>
      <c r="AV60" s="1081"/>
    </row>
    <row r="61" spans="19:48" ht="12">
      <c r="S61" s="1080"/>
      <c r="AU61" s="1081"/>
      <c r="AV61" s="1081"/>
    </row>
    <row r="62" spans="19:48" ht="12">
      <c r="S62" s="1080"/>
      <c r="AU62" s="1081"/>
      <c r="AV62" s="1081"/>
    </row>
    <row r="63" spans="19:48" ht="12">
      <c r="S63" s="1080"/>
      <c r="AU63" s="1081"/>
      <c r="AV63" s="1081"/>
    </row>
    <row r="64" spans="19:48" ht="12">
      <c r="S64" s="1080"/>
      <c r="AU64" s="1081"/>
      <c r="AV64" s="1081"/>
    </row>
    <row r="65" spans="19:48" ht="12">
      <c r="S65" s="1080"/>
      <c r="AU65" s="1081"/>
      <c r="AV65" s="1081"/>
    </row>
    <row r="66" spans="19:48" ht="12">
      <c r="S66" s="1080"/>
      <c r="AU66" s="1081"/>
      <c r="AV66" s="1081"/>
    </row>
    <row r="67" spans="47:48" ht="12">
      <c r="AU67" s="1081"/>
      <c r="AV67" s="1081"/>
    </row>
    <row r="68" spans="47:48" ht="12">
      <c r="AU68" s="1081"/>
      <c r="AV68" s="1081"/>
    </row>
    <row r="69" spans="47:48" ht="12">
      <c r="AU69" s="1081"/>
      <c r="AV69" s="1081"/>
    </row>
    <row r="70" spans="47:48" ht="12">
      <c r="AU70" s="1081"/>
      <c r="AV70" s="1081"/>
    </row>
    <row r="71" spans="47:48" ht="12">
      <c r="AU71" s="1081"/>
      <c r="AV71" s="1081"/>
    </row>
    <row r="72" spans="47:48" ht="12">
      <c r="AU72" s="1081"/>
      <c r="AV72" s="1081"/>
    </row>
    <row r="73" spans="47:48" ht="12">
      <c r="AU73" s="1081"/>
      <c r="AV73" s="1081"/>
    </row>
    <row r="74" spans="47:48" ht="12">
      <c r="AU74" s="1081"/>
      <c r="AV74" s="1081"/>
    </row>
    <row r="75" spans="47:48" ht="12">
      <c r="AU75" s="1081"/>
      <c r="AV75" s="1081"/>
    </row>
    <row r="76" spans="47:48" ht="12">
      <c r="AU76" s="1081"/>
      <c r="AV76" s="1081"/>
    </row>
    <row r="77" spans="47:48" ht="12">
      <c r="AU77" s="1081"/>
      <c r="AV77" s="1081"/>
    </row>
    <row r="78" spans="47:48" ht="12">
      <c r="AU78" s="1081"/>
      <c r="AV78" s="1081"/>
    </row>
    <row r="79" spans="47:48" ht="12">
      <c r="AU79" s="1081"/>
      <c r="AV79" s="1081"/>
    </row>
    <row r="80" spans="47:48" ht="12">
      <c r="AU80" s="1081"/>
      <c r="AV80" s="1081"/>
    </row>
  </sheetData>
  <sheetProtection/>
  <mergeCells count="87">
    <mergeCell ref="CF9:CG9"/>
    <mergeCell ref="A10:B10"/>
    <mergeCell ref="CF41:CH41"/>
    <mergeCell ref="AU51:AV52"/>
    <mergeCell ref="BN9:BO9"/>
    <mergeCell ref="BQ9:BR9"/>
    <mergeCell ref="BV9:BW9"/>
    <mergeCell ref="BX9:BY9"/>
    <mergeCell ref="BZ9:CA9"/>
    <mergeCell ref="CD9:CE9"/>
    <mergeCell ref="AZ9:BA9"/>
    <mergeCell ref="BD9:BE9"/>
    <mergeCell ref="BF9:BG9"/>
    <mergeCell ref="BH9:BI9"/>
    <mergeCell ref="BJ9:BK9"/>
    <mergeCell ref="BL9:BM9"/>
    <mergeCell ref="Y9:Z9"/>
    <mergeCell ref="AC9:AD9"/>
    <mergeCell ref="AE9:AF9"/>
    <mergeCell ref="AI9:AJ9"/>
    <mergeCell ref="AM9:AN9"/>
    <mergeCell ref="AO9:AP9"/>
    <mergeCell ref="CT8:CU8"/>
    <mergeCell ref="C9:D9"/>
    <mergeCell ref="E9:F9"/>
    <mergeCell ref="G9:H9"/>
    <mergeCell ref="K9:L9"/>
    <mergeCell ref="M9:N9"/>
    <mergeCell ref="O9:P9"/>
    <mergeCell ref="S9:T9"/>
    <mergeCell ref="U9:V9"/>
    <mergeCell ref="W9:X9"/>
    <mergeCell ref="AC8:AD8"/>
    <mergeCell ref="AE8:AF8"/>
    <mergeCell ref="AG8:AH8"/>
    <mergeCell ref="BJ8:BK8"/>
    <mergeCell ref="BL8:BM8"/>
    <mergeCell ref="CR8:CS8"/>
    <mergeCell ref="CD7:CE8"/>
    <mergeCell ref="CF7:CH8"/>
    <mergeCell ref="CL7:CM8"/>
    <mergeCell ref="CT7:CU7"/>
    <mergeCell ref="CX7:CZ8"/>
    <mergeCell ref="E8:F8"/>
    <mergeCell ref="G8:H8"/>
    <mergeCell ref="I8:J8"/>
    <mergeCell ref="K8:L8"/>
    <mergeCell ref="S8:T8"/>
    <mergeCell ref="BT7:BT11"/>
    <mergeCell ref="BU7:BU11"/>
    <mergeCell ref="BV7:BW8"/>
    <mergeCell ref="BX7:BY8"/>
    <mergeCell ref="BZ7:CA8"/>
    <mergeCell ref="CB7:CC8"/>
    <mergeCell ref="BD7:BE8"/>
    <mergeCell ref="BF7:BG8"/>
    <mergeCell ref="BH7:BI8"/>
    <mergeCell ref="BJ7:BM7"/>
    <mergeCell ref="BN7:BP8"/>
    <mergeCell ref="BQ7:BS8"/>
    <mergeCell ref="AS7:AT8"/>
    <mergeCell ref="AU7:AW8"/>
    <mergeCell ref="AX7:AY8"/>
    <mergeCell ref="AZ7:BA8"/>
    <mergeCell ref="BB7:BB11"/>
    <mergeCell ref="BC7:BC11"/>
    <mergeCell ref="AS9:AT9"/>
    <mergeCell ref="AU9:AV9"/>
    <mergeCell ref="AW9:AW11"/>
    <mergeCell ref="AX9:AY9"/>
    <mergeCell ref="AI7:AJ8"/>
    <mergeCell ref="AK7:AK11"/>
    <mergeCell ref="AL7:AL11"/>
    <mergeCell ref="AM7:AN8"/>
    <mergeCell ref="AO7:AP8"/>
    <mergeCell ref="AQ7:AR8"/>
    <mergeCell ref="AQ9:AR9"/>
    <mergeCell ref="C7:D8"/>
    <mergeCell ref="E7:L7"/>
    <mergeCell ref="M7:N8"/>
    <mergeCell ref="O7:P8"/>
    <mergeCell ref="S7:V7"/>
    <mergeCell ref="W7:AH7"/>
    <mergeCell ref="U8:V8"/>
    <mergeCell ref="W8:X8"/>
    <mergeCell ref="Y8:Z8"/>
    <mergeCell ref="AA8:AB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G90" sqref="G90"/>
    </sheetView>
  </sheetViews>
  <sheetFormatPr defaultColWidth="9.00390625" defaultRowHeight="12.75"/>
  <cols>
    <col min="1" max="1" width="14.375" style="217" customWidth="1"/>
    <col min="2" max="2" width="13.00390625" style="49" customWidth="1"/>
    <col min="3" max="3" width="7.625" style="49" customWidth="1"/>
    <col min="4" max="4" width="8.00390625" style="49" customWidth="1"/>
    <col min="5" max="5" width="8.125" style="49" customWidth="1"/>
    <col min="6" max="6" width="5.375" style="49" customWidth="1"/>
    <col min="7" max="7" width="8.375" style="49" customWidth="1"/>
    <col min="8" max="8" width="7.25390625" style="49" customWidth="1"/>
    <col min="9" max="9" width="6.875" style="49" customWidth="1"/>
    <col min="10" max="10" width="6.00390625" style="49" customWidth="1"/>
    <col min="11" max="13" width="6.25390625" style="49" customWidth="1"/>
    <col min="14" max="14" width="6.625" style="49" customWidth="1"/>
    <col min="15" max="15" width="6.00390625" style="49" customWidth="1"/>
    <col min="16" max="16" width="4.875" style="49" customWidth="1"/>
    <col min="17" max="17" width="6.625" style="49" customWidth="1"/>
    <col min="18" max="16384" width="9.125" style="49" customWidth="1"/>
  </cols>
  <sheetData>
    <row r="1" spans="2:19" ht="10.5">
      <c r="B1" s="92" t="s">
        <v>1682</v>
      </c>
      <c r="C1" s="92"/>
      <c r="D1" s="92"/>
      <c r="E1" s="92"/>
      <c r="F1" s="92"/>
      <c r="R1" s="1125"/>
      <c r="S1" s="1125"/>
    </row>
    <row r="2" spans="2:19" ht="10.5">
      <c r="B2" s="125" t="s">
        <v>1683</v>
      </c>
      <c r="C2" s="92"/>
      <c r="D2" s="92"/>
      <c r="E2" s="92"/>
      <c r="F2" s="92"/>
      <c r="R2" s="1125"/>
      <c r="S2" s="1125"/>
    </row>
    <row r="3" spans="2:19" ht="10.5">
      <c r="B3" s="125"/>
      <c r="C3" s="92"/>
      <c r="D3" s="52"/>
      <c r="E3" s="92"/>
      <c r="F3" s="92"/>
      <c r="R3" s="1125"/>
      <c r="S3" s="1125"/>
    </row>
    <row r="4" spans="1:19" ht="9" customHeight="1">
      <c r="A4" s="1126"/>
      <c r="B4" s="1127"/>
      <c r="C4" s="50"/>
      <c r="D4" s="50"/>
      <c r="E4" s="50"/>
      <c r="F4" s="50"/>
      <c r="G4" s="50"/>
      <c r="H4" s="50"/>
      <c r="I4" s="50"/>
      <c r="J4" s="50"/>
      <c r="K4" s="50" t="s">
        <v>1684</v>
      </c>
      <c r="L4" s="50"/>
      <c r="M4" s="1127"/>
      <c r="N4" s="1127"/>
      <c r="O4" s="1127"/>
      <c r="P4" s="1127"/>
      <c r="Q4" s="52"/>
      <c r="R4" s="1125"/>
      <c r="S4" s="1125"/>
    </row>
    <row r="5" spans="2:19" ht="10.5" customHeight="1">
      <c r="B5" s="206"/>
      <c r="C5" s="1128" t="s">
        <v>1685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1129"/>
      <c r="R5" s="1125"/>
      <c r="S5" s="1125"/>
    </row>
    <row r="6" spans="1:19" ht="10.5">
      <c r="A6" s="1130"/>
      <c r="B6" s="283"/>
      <c r="C6" s="1131"/>
      <c r="D6" s="206" t="s">
        <v>1686</v>
      </c>
      <c r="E6" s="207" t="s">
        <v>1687</v>
      </c>
      <c r="F6" s="207" t="s">
        <v>1688</v>
      </c>
      <c r="G6" s="207" t="s">
        <v>1689</v>
      </c>
      <c r="H6" s="205" t="s">
        <v>1690</v>
      </c>
      <c r="I6" s="1132" t="s">
        <v>1691</v>
      </c>
      <c r="J6" s="207" t="s">
        <v>1692</v>
      </c>
      <c r="K6" s="207" t="s">
        <v>1693</v>
      </c>
      <c r="L6" s="207" t="s">
        <v>1694</v>
      </c>
      <c r="M6" s="207" t="s">
        <v>532</v>
      </c>
      <c r="N6" s="667" t="s">
        <v>1695</v>
      </c>
      <c r="O6" s="1133" t="s">
        <v>1696</v>
      </c>
      <c r="P6" s="388" t="s">
        <v>1697</v>
      </c>
      <c r="Q6" s="198" t="s">
        <v>650</v>
      </c>
      <c r="R6" s="1125"/>
      <c r="S6" s="1125"/>
    </row>
    <row r="7" spans="1:19" ht="10.5">
      <c r="A7" s="1130"/>
      <c r="B7" s="283"/>
      <c r="C7" s="1131"/>
      <c r="D7" s="286" t="s">
        <v>1698</v>
      </c>
      <c r="E7" s="286" t="s">
        <v>1699</v>
      </c>
      <c r="F7" s="286" t="s">
        <v>1700</v>
      </c>
      <c r="G7" s="1134" t="s">
        <v>1701</v>
      </c>
      <c r="H7" s="1125" t="s">
        <v>1702</v>
      </c>
      <c r="I7" s="1135" t="s">
        <v>1703</v>
      </c>
      <c r="J7" s="284" t="s">
        <v>1704</v>
      </c>
      <c r="K7" s="1136" t="s">
        <v>1705</v>
      </c>
      <c r="L7" s="1134" t="s">
        <v>1706</v>
      </c>
      <c r="M7" s="1136" t="s">
        <v>1707</v>
      </c>
      <c r="N7" s="1137"/>
      <c r="O7" s="190" t="s">
        <v>1708</v>
      </c>
      <c r="P7" s="1138" t="s">
        <v>1709</v>
      </c>
      <c r="Q7" s="1139" t="s">
        <v>1419</v>
      </c>
      <c r="R7" s="1125"/>
      <c r="S7" s="1125"/>
    </row>
    <row r="8" spans="1:19" ht="10.5">
      <c r="A8" s="1130"/>
      <c r="B8" s="283"/>
      <c r="C8" s="1131"/>
      <c r="D8" s="283"/>
      <c r="E8" s="1140" t="s">
        <v>1710</v>
      </c>
      <c r="F8" s="1140" t="s">
        <v>1710</v>
      </c>
      <c r="G8" s="1136" t="s">
        <v>1711</v>
      </c>
      <c r="H8" s="1141" t="s">
        <v>1712</v>
      </c>
      <c r="I8" s="1142" t="s">
        <v>1713</v>
      </c>
      <c r="J8" s="1136" t="s">
        <v>1714</v>
      </c>
      <c r="K8" s="283"/>
      <c r="L8" s="283"/>
      <c r="M8" s="283"/>
      <c r="N8" s="190"/>
      <c r="O8" s="1143"/>
      <c r="P8" s="192"/>
      <c r="Q8" s="54"/>
      <c r="R8" s="1144"/>
      <c r="S8" s="1144"/>
    </row>
    <row r="9" spans="1:19" ht="10.5">
      <c r="A9" s="1130"/>
      <c r="B9" s="203"/>
      <c r="C9" s="1145"/>
      <c r="D9" s="203"/>
      <c r="E9" s="203"/>
      <c r="F9" s="203"/>
      <c r="G9" s="203"/>
      <c r="H9" s="1146" t="s">
        <v>1715</v>
      </c>
      <c r="I9" s="1147" t="s">
        <v>1716</v>
      </c>
      <c r="J9" s="213" t="s">
        <v>1717</v>
      </c>
      <c r="K9" s="203"/>
      <c r="L9" s="203"/>
      <c r="M9" s="203"/>
      <c r="N9" s="187"/>
      <c r="O9" s="187"/>
      <c r="P9" s="191"/>
      <c r="Q9" s="101"/>
      <c r="R9" s="1144"/>
      <c r="S9" s="1144"/>
    </row>
    <row r="10" spans="1:19" ht="30.75" customHeight="1">
      <c r="A10" s="1148" t="s">
        <v>1718</v>
      </c>
      <c r="B10" s="1149" t="s">
        <v>1719</v>
      </c>
      <c r="C10" s="100">
        <f>SUM(D10:Q10)</f>
        <v>108619.49999999999</v>
      </c>
      <c r="D10" s="100">
        <v>9716.7</v>
      </c>
      <c r="E10" s="100">
        <v>757</v>
      </c>
      <c r="F10" s="100"/>
      <c r="G10" s="100">
        <v>3971.4</v>
      </c>
      <c r="H10" s="100">
        <v>41342.7</v>
      </c>
      <c r="I10" s="100">
        <v>8179.9</v>
      </c>
      <c r="J10" s="100">
        <v>1383.3</v>
      </c>
      <c r="K10" s="100">
        <v>27979.9</v>
      </c>
      <c r="L10" s="100">
        <v>291.9</v>
      </c>
      <c r="M10" s="100">
        <v>6788.8</v>
      </c>
      <c r="N10" s="100">
        <v>1818.5</v>
      </c>
      <c r="O10" s="100"/>
      <c r="P10" s="100"/>
      <c r="Q10" s="100">
        <v>6389.4</v>
      </c>
      <c r="R10" s="1144"/>
      <c r="S10" s="1144"/>
    </row>
    <row r="11" spans="1:19" ht="30.75" customHeight="1">
      <c r="A11" s="1150" t="s">
        <v>1720</v>
      </c>
      <c r="B11" s="1149" t="s">
        <v>1721</v>
      </c>
      <c r="C11" s="100">
        <f>SUM(D11:Q11)</f>
        <v>61725.70000000001</v>
      </c>
      <c r="D11" s="100">
        <v>2881.6</v>
      </c>
      <c r="E11" s="100">
        <v>254</v>
      </c>
      <c r="F11" s="100"/>
      <c r="G11" s="100">
        <v>1936.2</v>
      </c>
      <c r="H11" s="100">
        <v>33075.8</v>
      </c>
      <c r="I11" s="100">
        <v>6883.7</v>
      </c>
      <c r="J11" s="100"/>
      <c r="K11" s="100">
        <v>3321.8</v>
      </c>
      <c r="L11" s="100">
        <v>309.8</v>
      </c>
      <c r="M11" s="100">
        <v>7441.8</v>
      </c>
      <c r="N11" s="100">
        <v>2007.2</v>
      </c>
      <c r="O11" s="100">
        <v>450</v>
      </c>
      <c r="P11" s="100"/>
      <c r="Q11" s="100">
        <v>3163.8</v>
      </c>
      <c r="R11" s="1144"/>
      <c r="S11" s="1144"/>
    </row>
    <row r="12" spans="1:19" ht="30.75" customHeight="1">
      <c r="A12" s="1150" t="s">
        <v>1722</v>
      </c>
      <c r="B12" s="1149" t="s">
        <v>1723</v>
      </c>
      <c r="C12" s="100">
        <f>SUM(D12:Q12)</f>
        <v>35537.299999999996</v>
      </c>
      <c r="D12" s="76">
        <v>2858.9</v>
      </c>
      <c r="E12" s="76">
        <v>579.3</v>
      </c>
      <c r="F12" s="76"/>
      <c r="G12" s="76">
        <v>1272.7</v>
      </c>
      <c r="H12" s="76">
        <v>4080.4</v>
      </c>
      <c r="I12" s="76">
        <v>411.6</v>
      </c>
      <c r="J12" s="76">
        <v>335.3</v>
      </c>
      <c r="K12" s="76">
        <v>23270.9</v>
      </c>
      <c r="L12" s="76">
        <v>140</v>
      </c>
      <c r="M12" s="76"/>
      <c r="N12" s="76">
        <v>100</v>
      </c>
      <c r="O12" s="76"/>
      <c r="P12" s="76"/>
      <c r="Q12" s="100">
        <v>2488.2</v>
      </c>
      <c r="R12" s="1125"/>
      <c r="S12" s="1144"/>
    </row>
    <row r="13" spans="1:19" ht="30.75" customHeight="1">
      <c r="A13" s="1150" t="s">
        <v>1724</v>
      </c>
      <c r="B13" s="1149" t="s">
        <v>1725</v>
      </c>
      <c r="C13" s="100">
        <f>SUM(D13:Q13)</f>
        <v>134807.90000000002</v>
      </c>
      <c r="D13" s="100">
        <f>D10+D11-D12</f>
        <v>9739.400000000001</v>
      </c>
      <c r="E13" s="100">
        <f>E10+E11-E12</f>
        <v>431.70000000000005</v>
      </c>
      <c r="F13" s="100">
        <f aca="true" t="shared" si="0" ref="F13:Q13">F10+F11-F12</f>
        <v>0</v>
      </c>
      <c r="G13" s="100">
        <f t="shared" si="0"/>
        <v>4634.900000000001</v>
      </c>
      <c r="H13" s="100">
        <f t="shared" si="0"/>
        <v>70338.1</v>
      </c>
      <c r="I13" s="98">
        <f t="shared" si="0"/>
        <v>14651.999999999998</v>
      </c>
      <c r="J13" s="100">
        <f t="shared" si="0"/>
        <v>1048</v>
      </c>
      <c r="K13" s="100">
        <f t="shared" si="0"/>
        <v>8030.799999999999</v>
      </c>
      <c r="L13" s="100">
        <f t="shared" si="0"/>
        <v>461.70000000000005</v>
      </c>
      <c r="M13" s="100">
        <f t="shared" si="0"/>
        <v>14230.6</v>
      </c>
      <c r="N13" s="100">
        <f t="shared" si="0"/>
        <v>3725.7</v>
      </c>
      <c r="O13" s="100">
        <f t="shared" si="0"/>
        <v>450</v>
      </c>
      <c r="P13" s="100"/>
      <c r="Q13" s="100">
        <f t="shared" si="0"/>
        <v>7065.000000000001</v>
      </c>
      <c r="R13" s="1125"/>
      <c r="S13" s="1144"/>
    </row>
    <row r="14" spans="1:19" ht="30.75" customHeight="1">
      <c r="A14" s="1150" t="s">
        <v>1726</v>
      </c>
      <c r="B14" s="1149" t="s">
        <v>1727</v>
      </c>
      <c r="C14" s="100">
        <f>D14+E14+F14+G14+H14+J14+K14+M14+Q14+I14+P14+N14+L14+O14</f>
        <v>134807.90000000002</v>
      </c>
      <c r="D14" s="100">
        <f>D13</f>
        <v>9739.400000000001</v>
      </c>
      <c r="E14" s="100">
        <f aca="true" t="shared" si="1" ref="E14:Q14">E13</f>
        <v>431.70000000000005</v>
      </c>
      <c r="F14" s="100">
        <f t="shared" si="1"/>
        <v>0</v>
      </c>
      <c r="G14" s="100">
        <f t="shared" si="1"/>
        <v>4634.900000000001</v>
      </c>
      <c r="H14" s="100">
        <f t="shared" si="1"/>
        <v>70338.1</v>
      </c>
      <c r="I14" s="98">
        <f t="shared" si="1"/>
        <v>14651.999999999998</v>
      </c>
      <c r="J14" s="100">
        <f t="shared" si="1"/>
        <v>1048</v>
      </c>
      <c r="K14" s="100">
        <f t="shared" si="1"/>
        <v>8030.799999999999</v>
      </c>
      <c r="L14" s="100">
        <f t="shared" si="1"/>
        <v>461.70000000000005</v>
      </c>
      <c r="M14" s="100">
        <f t="shared" si="1"/>
        <v>14230.6</v>
      </c>
      <c r="N14" s="100">
        <f t="shared" si="1"/>
        <v>3725.7</v>
      </c>
      <c r="O14" s="100">
        <f t="shared" si="1"/>
        <v>450</v>
      </c>
      <c r="P14" s="100">
        <f t="shared" si="1"/>
        <v>0</v>
      </c>
      <c r="Q14" s="100">
        <f t="shared" si="1"/>
        <v>7065.000000000001</v>
      </c>
      <c r="R14" s="1125"/>
      <c r="S14" s="1144"/>
    </row>
    <row r="15" spans="1:19" ht="0.75" customHeight="1">
      <c r="A15" s="1151" t="s">
        <v>1728</v>
      </c>
      <c r="B15" s="1152" t="s">
        <v>1729</v>
      </c>
      <c r="C15" s="193">
        <f>D15+E15+F15+G15+H15+J15+K15+M15+Q15+I15+P15+N15+L15+O15</f>
        <v>0</v>
      </c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125"/>
      <c r="S15" s="1153"/>
    </row>
    <row r="16" spans="1:19" ht="1.5" customHeight="1">
      <c r="A16" s="1150"/>
      <c r="B16" s="1149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125"/>
      <c r="S16" s="1144"/>
    </row>
    <row r="17" spans="1:19" ht="9" customHeight="1">
      <c r="A17" s="1150"/>
      <c r="B17" s="1154"/>
      <c r="C17" s="1125"/>
      <c r="D17" s="291" t="s">
        <v>1730</v>
      </c>
      <c r="E17" s="1155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144"/>
      <c r="S17" s="1125"/>
    </row>
    <row r="18" spans="1:19" ht="9" customHeight="1">
      <c r="A18" s="1156"/>
      <c r="B18" s="1157"/>
      <c r="C18" s="1158"/>
      <c r="D18" s="1158"/>
      <c r="E18" s="1158"/>
      <c r="F18" s="1158"/>
      <c r="G18" s="1158"/>
      <c r="H18" s="1158"/>
      <c r="I18" s="1158"/>
      <c r="J18" s="1158"/>
      <c r="K18" s="1158"/>
      <c r="L18" s="1158"/>
      <c r="M18" s="1158"/>
      <c r="N18" s="1158"/>
      <c r="O18" s="1158"/>
      <c r="P18" s="1159"/>
      <c r="Q18" s="1159"/>
      <c r="R18" s="1144"/>
      <c r="S18" s="1144"/>
    </row>
    <row r="19" spans="1:19" ht="15" customHeight="1">
      <c r="A19" s="1160" t="s">
        <v>1731</v>
      </c>
      <c r="B19" s="1161"/>
      <c r="C19" s="100">
        <f aca="true" t="shared" si="2" ref="C19:C26">SUM(D19:Q19)</f>
        <v>0</v>
      </c>
      <c r="D19" s="1162"/>
      <c r="E19" s="1144"/>
      <c r="F19" s="1144"/>
      <c r="G19" s="1144"/>
      <c r="H19" s="1144"/>
      <c r="I19" s="1144"/>
      <c r="J19" s="1144"/>
      <c r="K19" s="1144"/>
      <c r="L19" s="1144"/>
      <c r="M19" s="1144"/>
      <c r="N19" s="1144"/>
      <c r="O19" s="1144"/>
      <c r="P19" s="1144"/>
      <c r="Q19" s="1144"/>
      <c r="R19" s="1144"/>
      <c r="S19" s="1144"/>
    </row>
    <row r="20" spans="1:19" ht="15" customHeight="1">
      <c r="A20" s="1160" t="s">
        <v>1732</v>
      </c>
      <c r="B20" s="1160"/>
      <c r="C20" s="100">
        <f t="shared" si="2"/>
        <v>6566.5</v>
      </c>
      <c r="D20" s="1163">
        <v>4843.7</v>
      </c>
      <c r="E20" s="1163"/>
      <c r="F20" s="1163"/>
      <c r="G20" s="1163"/>
      <c r="H20" s="1163"/>
      <c r="I20" s="1163"/>
      <c r="J20" s="1163"/>
      <c r="K20" s="1163"/>
      <c r="L20" s="1163"/>
      <c r="M20" s="1163"/>
      <c r="N20" s="1163">
        <v>1648</v>
      </c>
      <c r="O20" s="1163"/>
      <c r="P20" s="1163"/>
      <c r="Q20" s="1163">
        <v>74.8</v>
      </c>
      <c r="R20" s="1144"/>
      <c r="S20" s="1144"/>
    </row>
    <row r="21" spans="1:19" ht="15" customHeight="1">
      <c r="A21" s="1160" t="s">
        <v>1733</v>
      </c>
      <c r="B21" s="1160"/>
      <c r="C21" s="100">
        <f t="shared" si="2"/>
        <v>0</v>
      </c>
      <c r="D21" s="1164"/>
      <c r="E21" s="1144"/>
      <c r="F21" s="1144"/>
      <c r="G21" s="1144"/>
      <c r="H21" s="1144"/>
      <c r="I21" s="1144"/>
      <c r="J21" s="1144"/>
      <c r="K21" s="1144"/>
      <c r="L21" s="1144"/>
      <c r="M21" s="1144"/>
      <c r="N21" s="1144"/>
      <c r="O21" s="1144"/>
      <c r="P21" s="1144"/>
      <c r="Q21" s="1144"/>
      <c r="R21" s="1144"/>
      <c r="S21" s="1144"/>
    </row>
    <row r="22" spans="1:19" ht="15" customHeight="1">
      <c r="A22" s="1165" t="s">
        <v>1734</v>
      </c>
      <c r="B22" s="1165"/>
      <c r="C22" s="100">
        <f t="shared" si="2"/>
        <v>0</v>
      </c>
      <c r="D22" s="1163"/>
      <c r="E22" s="1163"/>
      <c r="F22" s="1163"/>
      <c r="G22" s="1163"/>
      <c r="H22" s="1163"/>
      <c r="I22" s="1163"/>
      <c r="J22" s="1163"/>
      <c r="K22" s="1163"/>
      <c r="L22" s="1163"/>
      <c r="M22" s="1163"/>
      <c r="N22" s="1163"/>
      <c r="O22" s="1163"/>
      <c r="P22" s="1163"/>
      <c r="Q22" s="1163"/>
      <c r="R22" s="1125"/>
      <c r="S22" s="1125"/>
    </row>
    <row r="23" spans="1:19" ht="15" customHeight="1">
      <c r="A23" s="1165" t="s">
        <v>1735</v>
      </c>
      <c r="B23" s="1165"/>
      <c r="C23" s="100">
        <f t="shared" si="2"/>
        <v>0</v>
      </c>
      <c r="D23" s="1163"/>
      <c r="E23" s="1163"/>
      <c r="F23" s="1163"/>
      <c r="G23" s="1163"/>
      <c r="H23" s="1163"/>
      <c r="I23" s="1163"/>
      <c r="J23" s="1163"/>
      <c r="K23" s="1163"/>
      <c r="L23" s="1163"/>
      <c r="M23" s="1163"/>
      <c r="N23" s="1163"/>
      <c r="O23" s="1163"/>
      <c r="P23" s="1163"/>
      <c r="Q23" s="1163"/>
      <c r="R23" s="1125"/>
      <c r="S23" s="1125"/>
    </row>
    <row r="24" spans="1:19" ht="15" customHeight="1">
      <c r="A24" s="1165" t="s">
        <v>191</v>
      </c>
      <c r="B24" s="1165"/>
      <c r="C24" s="100">
        <f t="shared" si="2"/>
        <v>111857.79999999999</v>
      </c>
      <c r="D24" s="1163">
        <v>4895.7</v>
      </c>
      <c r="E24" s="1163">
        <v>422.1</v>
      </c>
      <c r="F24" s="1163"/>
      <c r="G24" s="1163">
        <v>4634.9</v>
      </c>
      <c r="H24" s="1163">
        <v>70315.8</v>
      </c>
      <c r="I24" s="1163">
        <v>14652</v>
      </c>
      <c r="J24" s="1163">
        <v>568</v>
      </c>
      <c r="K24" s="1163">
        <v>8030.8</v>
      </c>
      <c r="L24" s="1163">
        <v>461.7</v>
      </c>
      <c r="M24" s="1163">
        <v>2.7</v>
      </c>
      <c r="N24" s="1163">
        <v>2077.7</v>
      </c>
      <c r="O24" s="1163">
        <v>450</v>
      </c>
      <c r="P24" s="1163"/>
      <c r="Q24" s="1163">
        <v>5346.4</v>
      </c>
      <c r="R24" s="1125"/>
      <c r="S24" s="1125"/>
    </row>
    <row r="25" spans="1:19" ht="15" customHeight="1">
      <c r="A25" s="1165" t="s">
        <v>1736</v>
      </c>
      <c r="B25" s="1165"/>
      <c r="C25" s="100">
        <f t="shared" si="2"/>
        <v>16383.599999999999</v>
      </c>
      <c r="D25" s="1163"/>
      <c r="E25" s="1163">
        <v>9.6</v>
      </c>
      <c r="F25" s="1163"/>
      <c r="G25" s="1163"/>
      <c r="H25" s="1163">
        <v>22.3</v>
      </c>
      <c r="I25" s="1163"/>
      <c r="J25" s="1163">
        <v>480</v>
      </c>
      <c r="K25" s="1163"/>
      <c r="L25" s="1163"/>
      <c r="M25" s="1163">
        <v>14227.9</v>
      </c>
      <c r="N25" s="1163"/>
      <c r="O25" s="1163"/>
      <c r="P25" s="1163"/>
      <c r="Q25" s="1163">
        <v>1643.8</v>
      </c>
      <c r="R25" s="1125"/>
      <c r="S25" s="1125"/>
    </row>
    <row r="26" spans="1:19" ht="15" customHeight="1">
      <c r="A26" s="1165" t="s">
        <v>1737</v>
      </c>
      <c r="B26" s="1165"/>
      <c r="C26" s="100">
        <f t="shared" si="2"/>
        <v>0</v>
      </c>
      <c r="D26" s="1163"/>
      <c r="E26" s="1163"/>
      <c r="F26" s="1163"/>
      <c r="G26" s="1163"/>
      <c r="H26" s="1163"/>
      <c r="I26" s="1163"/>
      <c r="J26" s="1163"/>
      <c r="K26" s="1163"/>
      <c r="L26" s="1163"/>
      <c r="M26" s="1163"/>
      <c r="N26" s="1163"/>
      <c r="O26" s="1163"/>
      <c r="P26" s="1163"/>
      <c r="Q26" s="1163"/>
      <c r="R26" s="1125"/>
      <c r="S26" s="1125"/>
    </row>
    <row r="27" spans="1:19" ht="15" customHeight="1">
      <c r="A27" s="1166" t="s">
        <v>82</v>
      </c>
      <c r="B27" s="1167"/>
      <c r="C27" s="193">
        <f aca="true" t="shared" si="3" ref="C27:Q27">SUM(C19:C26)</f>
        <v>134807.9</v>
      </c>
      <c r="D27" s="193">
        <f t="shared" si="3"/>
        <v>9739.4</v>
      </c>
      <c r="E27" s="193">
        <f t="shared" si="3"/>
        <v>431.70000000000005</v>
      </c>
      <c r="F27" s="193">
        <f t="shared" si="3"/>
        <v>0</v>
      </c>
      <c r="G27" s="193">
        <f t="shared" si="3"/>
        <v>4634.9</v>
      </c>
      <c r="H27" s="193">
        <f t="shared" si="3"/>
        <v>70338.1</v>
      </c>
      <c r="I27" s="193">
        <f t="shared" si="3"/>
        <v>14652</v>
      </c>
      <c r="J27" s="193">
        <f t="shared" si="3"/>
        <v>1048</v>
      </c>
      <c r="K27" s="193">
        <f t="shared" si="3"/>
        <v>8030.8</v>
      </c>
      <c r="L27" s="193">
        <f t="shared" si="3"/>
        <v>461.7</v>
      </c>
      <c r="M27" s="193">
        <f t="shared" si="3"/>
        <v>14230.6</v>
      </c>
      <c r="N27" s="193">
        <f t="shared" si="3"/>
        <v>3725.7</v>
      </c>
      <c r="O27" s="193">
        <f t="shared" si="3"/>
        <v>450</v>
      </c>
      <c r="P27" s="193">
        <f t="shared" si="3"/>
        <v>0</v>
      </c>
      <c r="Q27" s="193">
        <f t="shared" si="3"/>
        <v>7065</v>
      </c>
      <c r="R27" s="1125"/>
      <c r="S27" s="1125"/>
    </row>
    <row r="28" spans="1:19" ht="10.5" customHeight="1" hidden="1">
      <c r="A28" s="1168"/>
      <c r="B28" s="85"/>
      <c r="C28" s="100"/>
      <c r="D28" s="291" t="s">
        <v>1738</v>
      </c>
      <c r="E28" s="1125"/>
      <c r="F28" s="1125"/>
      <c r="G28" s="1125"/>
      <c r="H28" s="1125"/>
      <c r="I28" s="1125"/>
      <c r="J28" s="1125"/>
      <c r="K28" s="1125"/>
      <c r="L28" s="1125"/>
      <c r="M28" s="1125"/>
      <c r="N28" s="1125"/>
      <c r="O28" s="1125"/>
      <c r="P28" s="1125"/>
      <c r="Q28" s="1125"/>
      <c r="R28" s="1125"/>
      <c r="S28" s="1125"/>
    </row>
    <row r="29" spans="1:19" ht="10.5" customHeight="1" hidden="1">
      <c r="A29" s="1169"/>
      <c r="B29" s="1170"/>
      <c r="C29" s="1158"/>
      <c r="D29" s="1158"/>
      <c r="E29" s="1158"/>
      <c r="F29" s="1158"/>
      <c r="G29" s="1158"/>
      <c r="H29" s="1158"/>
      <c r="I29" s="1158"/>
      <c r="J29" s="1158"/>
      <c r="K29" s="1158"/>
      <c r="L29" s="1158"/>
      <c r="M29" s="1158"/>
      <c r="N29" s="1158"/>
      <c r="O29" s="1158"/>
      <c r="P29" s="1158"/>
      <c r="Q29" s="1158"/>
      <c r="R29" s="1144"/>
      <c r="S29" s="1144"/>
    </row>
    <row r="30" spans="1:19" ht="10.5" customHeight="1" hidden="1">
      <c r="A30" s="1168" t="s">
        <v>1739</v>
      </c>
      <c r="B30" s="85" t="s">
        <v>218</v>
      </c>
      <c r="C30" s="100">
        <f aca="true" t="shared" si="4" ref="C30:C38">D30+E30+F30+G30+H30+X37+J30+K30+M30+Q30+I30+P30+N30+L30+O30</f>
        <v>0</v>
      </c>
      <c r="D30" s="1125"/>
      <c r="E30" s="1125"/>
      <c r="F30" s="1125"/>
      <c r="G30" s="1125"/>
      <c r="H30" s="1125"/>
      <c r="I30" s="1125"/>
      <c r="J30" s="1125"/>
      <c r="K30" s="1125"/>
      <c r="L30" s="1125"/>
      <c r="M30" s="1125"/>
      <c r="N30" s="1125"/>
      <c r="O30" s="1125"/>
      <c r="P30" s="1125"/>
      <c r="Q30" s="1125"/>
      <c r="R30" s="1125">
        <v>1</v>
      </c>
      <c r="S30" s="1125"/>
    </row>
    <row r="31" spans="1:19" ht="10.5" customHeight="1" hidden="1">
      <c r="A31" s="1168" t="s">
        <v>37</v>
      </c>
      <c r="B31" s="85" t="s">
        <v>219</v>
      </c>
      <c r="C31" s="100">
        <f t="shared" si="4"/>
        <v>1784.8</v>
      </c>
      <c r="D31" s="1125"/>
      <c r="E31" s="1125"/>
      <c r="F31" s="1125"/>
      <c r="G31" s="1125"/>
      <c r="H31" s="1125">
        <v>1238</v>
      </c>
      <c r="I31" s="1125"/>
      <c r="J31" s="1125"/>
      <c r="K31" s="1125"/>
      <c r="L31" s="1125">
        <v>389.7</v>
      </c>
      <c r="M31" s="1125"/>
      <c r="N31" s="1125"/>
      <c r="O31" s="1125"/>
      <c r="P31" s="1125"/>
      <c r="Q31" s="1125">
        <v>157.1</v>
      </c>
      <c r="R31" s="1125">
        <f>R30+1</f>
        <v>2</v>
      </c>
      <c r="S31" s="1125"/>
    </row>
    <row r="32" spans="1:19" ht="10.5" customHeight="1" hidden="1">
      <c r="A32" s="1168" t="s">
        <v>477</v>
      </c>
      <c r="B32" s="85" t="s">
        <v>220</v>
      </c>
      <c r="C32" s="100">
        <f t="shared" si="4"/>
        <v>0</v>
      </c>
      <c r="D32" s="1125"/>
      <c r="E32" s="1125"/>
      <c r="F32" s="1125"/>
      <c r="G32" s="1125"/>
      <c r="H32" s="1125"/>
      <c r="I32" s="1125"/>
      <c r="J32" s="1125"/>
      <c r="K32" s="1125"/>
      <c r="L32" s="1125"/>
      <c r="M32" s="1125"/>
      <c r="N32" s="1125"/>
      <c r="O32" s="1125"/>
      <c r="P32" s="1125"/>
      <c r="Q32" s="1125"/>
      <c r="R32" s="1125">
        <f aca="true" t="shared" si="5" ref="R32:R53">R31+1</f>
        <v>3</v>
      </c>
      <c r="S32" s="1125"/>
    </row>
    <row r="33" spans="1:19" ht="10.5" customHeight="1" hidden="1">
      <c r="A33" s="1168" t="s">
        <v>38</v>
      </c>
      <c r="B33" s="85" t="s">
        <v>221</v>
      </c>
      <c r="C33" s="100">
        <f t="shared" si="4"/>
        <v>629.7</v>
      </c>
      <c r="D33" s="1125"/>
      <c r="E33" s="1125"/>
      <c r="F33" s="1125"/>
      <c r="G33" s="1125"/>
      <c r="H33" s="1125"/>
      <c r="I33" s="1125"/>
      <c r="J33" s="1125"/>
      <c r="K33" s="1125"/>
      <c r="L33" s="1125"/>
      <c r="M33" s="1125"/>
      <c r="N33" s="1125">
        <v>629.7</v>
      </c>
      <c r="O33" s="1125"/>
      <c r="P33" s="1125"/>
      <c r="Q33" s="1125"/>
      <c r="R33" s="1125">
        <f t="shared" si="5"/>
        <v>4</v>
      </c>
      <c r="S33" s="1125"/>
    </row>
    <row r="34" spans="1:19" ht="10.5" customHeight="1" hidden="1">
      <c r="A34" s="1168"/>
      <c r="B34" s="85"/>
      <c r="C34" s="100"/>
      <c r="D34" s="1125"/>
      <c r="E34" s="1125"/>
      <c r="F34" s="1125"/>
      <c r="G34" s="1125"/>
      <c r="H34" s="1125"/>
      <c r="I34" s="1125"/>
      <c r="J34" s="1125"/>
      <c r="K34" s="1125"/>
      <c r="L34" s="1125"/>
      <c r="M34" s="1125"/>
      <c r="N34" s="1125"/>
      <c r="O34" s="1125"/>
      <c r="P34" s="1125"/>
      <c r="Q34" s="1125"/>
      <c r="R34" s="1125">
        <f t="shared" si="5"/>
        <v>5</v>
      </c>
      <c r="S34" s="1125"/>
    </row>
    <row r="35" spans="1:19" ht="10.5" customHeight="1" hidden="1">
      <c r="A35" s="1168" t="s">
        <v>1740</v>
      </c>
      <c r="B35" s="85" t="s">
        <v>1741</v>
      </c>
      <c r="C35" s="100">
        <f t="shared" si="4"/>
        <v>0</v>
      </c>
      <c r="D35" s="1125"/>
      <c r="E35" s="1125"/>
      <c r="F35" s="1125"/>
      <c r="G35" s="1125"/>
      <c r="H35" s="1125"/>
      <c r="I35" s="1125"/>
      <c r="J35" s="1125"/>
      <c r="K35" s="1125"/>
      <c r="L35" s="1125"/>
      <c r="M35" s="1125"/>
      <c r="N35" s="1125"/>
      <c r="O35" s="1125"/>
      <c r="P35" s="1125"/>
      <c r="Q35" s="1125"/>
      <c r="R35" s="1125">
        <f t="shared" si="5"/>
        <v>6</v>
      </c>
      <c r="S35" s="1125"/>
    </row>
    <row r="36" spans="1:19" ht="10.5" customHeight="1" hidden="1">
      <c r="A36" s="1168" t="s">
        <v>559</v>
      </c>
      <c r="B36" s="85" t="s">
        <v>222</v>
      </c>
      <c r="C36" s="100">
        <f t="shared" si="4"/>
        <v>0</v>
      </c>
      <c r="D36" s="1125"/>
      <c r="E36" s="1125">
        <v>0</v>
      </c>
      <c r="F36" s="1125"/>
      <c r="G36" s="1125"/>
      <c r="H36" s="1125"/>
      <c r="I36" s="1125"/>
      <c r="J36" s="1125"/>
      <c r="K36" s="1125"/>
      <c r="L36" s="1125"/>
      <c r="M36" s="1125"/>
      <c r="N36" s="1125"/>
      <c r="O36" s="1125"/>
      <c r="P36" s="1125"/>
      <c r="Q36" s="1125"/>
      <c r="R36" s="1125">
        <f t="shared" si="5"/>
        <v>7</v>
      </c>
      <c r="S36" s="1125"/>
    </row>
    <row r="37" spans="1:19" ht="10.5" customHeight="1" hidden="1">
      <c r="A37" s="1168" t="s">
        <v>429</v>
      </c>
      <c r="B37" s="85" t="s">
        <v>1742</v>
      </c>
      <c r="C37" s="100">
        <f t="shared" si="4"/>
        <v>0</v>
      </c>
      <c r="D37" s="1125"/>
      <c r="E37" s="1125"/>
      <c r="F37" s="1125"/>
      <c r="G37" s="1125"/>
      <c r="H37" s="1125"/>
      <c r="I37" s="1125"/>
      <c r="J37" s="1125"/>
      <c r="K37" s="1125"/>
      <c r="L37" s="1125"/>
      <c r="M37" s="1125"/>
      <c r="N37" s="1125"/>
      <c r="O37" s="1125"/>
      <c r="P37" s="1125"/>
      <c r="Q37" s="1125"/>
      <c r="R37" s="1125">
        <f t="shared" si="5"/>
        <v>8</v>
      </c>
      <c r="S37" s="1125"/>
    </row>
    <row r="38" spans="1:19" ht="10.5" customHeight="1" hidden="1">
      <c r="A38" s="1168" t="s">
        <v>16</v>
      </c>
      <c r="B38" s="85" t="s">
        <v>459</v>
      </c>
      <c r="C38" s="100">
        <f t="shared" si="4"/>
        <v>0</v>
      </c>
      <c r="D38" s="1125"/>
      <c r="E38" s="1125"/>
      <c r="F38" s="1125"/>
      <c r="G38" s="1125"/>
      <c r="H38" s="1125"/>
      <c r="I38" s="1125"/>
      <c r="J38" s="1125"/>
      <c r="K38" s="1125"/>
      <c r="L38" s="1125"/>
      <c r="M38" s="1125"/>
      <c r="N38" s="1125"/>
      <c r="O38" s="1125"/>
      <c r="P38" s="1125"/>
      <c r="Q38" s="1125"/>
      <c r="R38" s="1125">
        <f t="shared" si="5"/>
        <v>9</v>
      </c>
      <c r="S38" s="1125"/>
    </row>
    <row r="39" spans="1:19" ht="10.5" customHeight="1" hidden="1">
      <c r="A39" s="1168"/>
      <c r="B39" s="85"/>
      <c r="C39" s="100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>
        <f t="shared" si="5"/>
        <v>10</v>
      </c>
      <c r="S39" s="1125"/>
    </row>
    <row r="40" spans="1:19" ht="10.5" customHeight="1" hidden="1">
      <c r="A40" s="1150" t="s">
        <v>17</v>
      </c>
      <c r="B40" s="1171" t="s">
        <v>157</v>
      </c>
      <c r="C40" s="100">
        <f>D40+E40+F40+G40+H40+X46+J40+K40+M40+Q40+I40+P40+N40+L40</f>
        <v>1688</v>
      </c>
      <c r="D40" s="100"/>
      <c r="E40" s="100"/>
      <c r="F40" s="100"/>
      <c r="G40" s="100">
        <v>458</v>
      </c>
      <c r="H40" s="100">
        <v>1230</v>
      </c>
      <c r="I40" s="100"/>
      <c r="J40" s="100"/>
      <c r="K40" s="100"/>
      <c r="L40" s="100"/>
      <c r="M40" s="100"/>
      <c r="N40" s="1163"/>
      <c r="O40" s="100"/>
      <c r="P40" s="100"/>
      <c r="Q40" s="100"/>
      <c r="R40" s="1125">
        <f t="shared" si="5"/>
        <v>11</v>
      </c>
      <c r="S40" s="1125"/>
    </row>
    <row r="41" spans="1:19" ht="10.5" customHeight="1" hidden="1">
      <c r="A41" s="1168" t="s">
        <v>18</v>
      </c>
      <c r="B41" s="85" t="s">
        <v>158</v>
      </c>
      <c r="C41" s="100">
        <f>D41+E41+F41+G41+H41+X47+J41+K41+M41+Q41+I41+P41+N41+L41</f>
        <v>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125">
        <f t="shared" si="5"/>
        <v>12</v>
      </c>
      <c r="S41" s="1125"/>
    </row>
    <row r="42" spans="1:19" ht="10.5" customHeight="1" hidden="1">
      <c r="A42" s="1168" t="s">
        <v>402</v>
      </c>
      <c r="B42" s="85" t="s">
        <v>25</v>
      </c>
      <c r="C42" s="100">
        <f>D42+E42+F42+G42+H42+X48+J42+K42+M42+Q42+I42+P42+N42+L42</f>
        <v>0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125">
        <f t="shared" si="5"/>
        <v>13</v>
      </c>
      <c r="S42" s="1125"/>
    </row>
    <row r="43" spans="1:19" ht="10.5" customHeight="1" hidden="1">
      <c r="A43" s="1168" t="s">
        <v>19</v>
      </c>
      <c r="B43" s="85" t="s">
        <v>159</v>
      </c>
      <c r="C43" s="100">
        <f>D43+E43+F43+G43+H43+X49+J43+K43+M43+Q43+I43+P43+N43+L43</f>
        <v>0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125">
        <f t="shared" si="5"/>
        <v>14</v>
      </c>
      <c r="S43" s="1125"/>
    </row>
    <row r="44" spans="1:19" ht="10.5" customHeight="1" hidden="1">
      <c r="A44" s="1168"/>
      <c r="B44" s="85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125">
        <f t="shared" si="5"/>
        <v>15</v>
      </c>
      <c r="S44" s="1125"/>
    </row>
    <row r="45" spans="1:19" ht="10.5" customHeight="1" hidden="1">
      <c r="A45" s="1168" t="s">
        <v>20</v>
      </c>
      <c r="B45" s="85" t="s">
        <v>160</v>
      </c>
      <c r="C45" s="100">
        <f>D45+E45+F45+G45+H45+X51+J45+K45+M45+Q45+I45+P45+N45+L45</f>
        <v>0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125">
        <f t="shared" si="5"/>
        <v>16</v>
      </c>
      <c r="S45" s="1125"/>
    </row>
    <row r="46" spans="1:19" ht="10.5" customHeight="1" hidden="1">
      <c r="A46" s="1168" t="s">
        <v>34</v>
      </c>
      <c r="B46" s="85" t="s">
        <v>161</v>
      </c>
      <c r="C46" s="100">
        <f>D46+E46+F46+G46+H46+X52+J46+K46+M46+Q46+I46+P46+N46+L46</f>
        <v>1500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>
        <v>1500</v>
      </c>
      <c r="O46" s="100"/>
      <c r="P46" s="100"/>
      <c r="Q46" s="100"/>
      <c r="R46" s="1125">
        <f t="shared" si="5"/>
        <v>17</v>
      </c>
      <c r="S46" s="1125"/>
    </row>
    <row r="47" spans="1:19" ht="10.5" customHeight="1" hidden="1">
      <c r="A47" s="1168" t="s">
        <v>430</v>
      </c>
      <c r="B47" s="85" t="s">
        <v>162</v>
      </c>
      <c r="C47" s="100">
        <f>D47+E47+F47+G47+H47+X53+J47+K47+M47+Q47+I47+P47+N47+L47</f>
        <v>0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125">
        <f t="shared" si="5"/>
        <v>18</v>
      </c>
      <c r="S47" s="1125"/>
    </row>
    <row r="48" spans="1:19" ht="10.5" customHeight="1" hidden="1">
      <c r="A48" s="1168" t="s">
        <v>35</v>
      </c>
      <c r="B48" s="85" t="s">
        <v>163</v>
      </c>
      <c r="C48" s="100">
        <f>D48+E48+F48+G48+H48+X54+J48+K48+M48+Q48+I48+P48+N48+L48</f>
        <v>1172</v>
      </c>
      <c r="D48" s="100">
        <v>0</v>
      </c>
      <c r="E48" s="100">
        <v>0</v>
      </c>
      <c r="F48" s="100"/>
      <c r="G48" s="100"/>
      <c r="H48" s="100"/>
      <c r="I48" s="100"/>
      <c r="J48" s="100"/>
      <c r="K48" s="100"/>
      <c r="L48" s="100">
        <v>622</v>
      </c>
      <c r="M48" s="100"/>
      <c r="N48" s="100">
        <v>550</v>
      </c>
      <c r="O48" s="100"/>
      <c r="P48" s="100"/>
      <c r="Q48" s="100"/>
      <c r="R48" s="1125">
        <f t="shared" si="5"/>
        <v>19</v>
      </c>
      <c r="S48" s="1125"/>
    </row>
    <row r="49" spans="1:19" ht="10.5" customHeight="1" hidden="1">
      <c r="A49" s="1168"/>
      <c r="B49" s="85"/>
      <c r="C49" s="100" t="e">
        <f>D49+E49+F49+G49+H49+#REF!+J49+K49+M49+Q49+I49+P49+N49+L49</f>
        <v>#REF!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125">
        <f t="shared" si="5"/>
        <v>20</v>
      </c>
      <c r="S49" s="1125"/>
    </row>
    <row r="50" spans="1:19" ht="10.5" customHeight="1" hidden="1">
      <c r="A50" s="1168" t="s">
        <v>21</v>
      </c>
      <c r="B50" s="85" t="s">
        <v>164</v>
      </c>
      <c r="C50" s="100" t="e">
        <f>D50+E50+F50+G50+H50+#REF!+J50+K50+M50+Q50+I50+P50+N50+L50</f>
        <v>#REF!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125">
        <f t="shared" si="5"/>
        <v>21</v>
      </c>
      <c r="S50" s="1125"/>
    </row>
    <row r="51" spans="1:19" ht="10.5" customHeight="1" hidden="1">
      <c r="A51" s="1168" t="s">
        <v>36</v>
      </c>
      <c r="B51" s="85" t="s">
        <v>165</v>
      </c>
      <c r="C51" s="100" t="e">
        <f>D51+E51+F51+G51+H51+#REF!+J51+K51+M51+Q51+I51+P51+N51+L51</f>
        <v>#REF!</v>
      </c>
      <c r="D51" s="100">
        <v>0</v>
      </c>
      <c r="E51" s="100">
        <v>0</v>
      </c>
      <c r="F51" s="100"/>
      <c r="G51" s="100">
        <v>0</v>
      </c>
      <c r="H51" s="100">
        <v>0</v>
      </c>
      <c r="I51" s="100">
        <v>0</v>
      </c>
      <c r="J51" s="100"/>
      <c r="K51" s="100"/>
      <c r="L51" s="100"/>
      <c r="M51" s="100"/>
      <c r="N51" s="100">
        <v>3108</v>
      </c>
      <c r="O51" s="100"/>
      <c r="P51" s="100"/>
      <c r="Q51" s="100">
        <v>1500</v>
      </c>
      <c r="R51" s="1125">
        <f t="shared" si="5"/>
        <v>22</v>
      </c>
      <c r="S51" s="1125"/>
    </row>
    <row r="52" spans="1:19" ht="10.5" customHeight="1" hidden="1">
      <c r="A52" s="1168" t="s">
        <v>22</v>
      </c>
      <c r="B52" s="85" t="s">
        <v>166</v>
      </c>
      <c r="C52" s="100" t="e">
        <f>D52+E52+F52+G52+H52+#REF!+J52+K52+M52+Q52+I52+P52+N52+L52</f>
        <v>#REF!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125">
        <f t="shared" si="5"/>
        <v>23</v>
      </c>
      <c r="S52" s="1125"/>
    </row>
    <row r="53" spans="1:19" ht="10.5" customHeight="1" hidden="1">
      <c r="A53" s="1149" t="s">
        <v>1743</v>
      </c>
      <c r="B53" s="1172" t="s">
        <v>1743</v>
      </c>
      <c r="C53" s="100">
        <f>SUM(D53:Q53)</f>
        <v>32561.5</v>
      </c>
      <c r="D53" s="100"/>
      <c r="E53" s="100">
        <v>1968.2</v>
      </c>
      <c r="F53" s="100"/>
      <c r="G53" s="100">
        <v>600</v>
      </c>
      <c r="H53" s="100">
        <v>18513.3</v>
      </c>
      <c r="I53" s="100">
        <v>500</v>
      </c>
      <c r="J53" s="100">
        <v>2000</v>
      </c>
      <c r="K53" s="100"/>
      <c r="L53" s="100">
        <v>3000</v>
      </c>
      <c r="M53" s="100"/>
      <c r="N53" s="100">
        <v>1000</v>
      </c>
      <c r="O53" s="100">
        <v>1800</v>
      </c>
      <c r="P53" s="100"/>
      <c r="Q53" s="100">
        <v>3180</v>
      </c>
      <c r="R53" s="1125">
        <f t="shared" si="5"/>
        <v>24</v>
      </c>
      <c r="S53" s="1125"/>
    </row>
    <row r="54" spans="1:19" ht="10.5" customHeight="1" hidden="1">
      <c r="A54" s="1151" t="s">
        <v>82</v>
      </c>
      <c r="B54" s="1173" t="s">
        <v>73</v>
      </c>
      <c r="C54" s="1174">
        <f>SUM(D54:Q54)</f>
        <v>43944</v>
      </c>
      <c r="D54" s="1175">
        <f aca="true" t="shared" si="6" ref="D54:Q54">SUM(D30:D53)</f>
        <v>0</v>
      </c>
      <c r="E54" s="1175">
        <f t="shared" si="6"/>
        <v>1968.2</v>
      </c>
      <c r="F54" s="1175">
        <f t="shared" si="6"/>
        <v>0</v>
      </c>
      <c r="G54" s="1175">
        <f t="shared" si="6"/>
        <v>1058</v>
      </c>
      <c r="H54" s="1175">
        <f t="shared" si="6"/>
        <v>20981.3</v>
      </c>
      <c r="I54" s="1175">
        <f t="shared" si="6"/>
        <v>500</v>
      </c>
      <c r="J54" s="1175">
        <f t="shared" si="6"/>
        <v>2000</v>
      </c>
      <c r="K54" s="1175">
        <f t="shared" si="6"/>
        <v>0</v>
      </c>
      <c r="L54" s="1175">
        <f t="shared" si="6"/>
        <v>4011.7</v>
      </c>
      <c r="M54" s="1175">
        <f t="shared" si="6"/>
        <v>0</v>
      </c>
      <c r="N54" s="1175">
        <f t="shared" si="6"/>
        <v>6787.7</v>
      </c>
      <c r="O54" s="1175">
        <f t="shared" si="6"/>
        <v>1800</v>
      </c>
      <c r="P54" s="1175">
        <f t="shared" si="6"/>
        <v>0</v>
      </c>
      <c r="Q54" s="1175">
        <f t="shared" si="6"/>
        <v>4837.1</v>
      </c>
      <c r="R54" s="1125"/>
      <c r="S54" s="1125"/>
    </row>
    <row r="55" spans="1:19" ht="10.5" customHeight="1" hidden="1">
      <c r="A55" s="1150"/>
      <c r="B55" s="1172"/>
      <c r="C55" s="1174"/>
      <c r="D55" s="1174"/>
      <c r="E55" s="1174"/>
      <c r="F55" s="1174"/>
      <c r="G55" s="1174"/>
      <c r="H55" s="1174"/>
      <c r="I55" s="1174"/>
      <c r="J55" s="1174"/>
      <c r="K55" s="1174"/>
      <c r="L55" s="1174"/>
      <c r="M55" s="1174"/>
      <c r="N55" s="1174"/>
      <c r="O55" s="1174"/>
      <c r="P55" s="1174"/>
      <c r="Q55" s="1174"/>
      <c r="R55" s="1125"/>
      <c r="S55" s="1125"/>
    </row>
    <row r="56" spans="1:19" ht="10.5" customHeight="1" hidden="1">
      <c r="A56" s="1150"/>
      <c r="B56" s="1172"/>
      <c r="C56" s="1174"/>
      <c r="D56" s="1176"/>
      <c r="E56" s="1176"/>
      <c r="F56" s="1176"/>
      <c r="G56" s="1176"/>
      <c r="H56" s="1176"/>
      <c r="I56" s="1176"/>
      <c r="J56" s="1176"/>
      <c r="K56" s="1176"/>
      <c r="L56" s="1176"/>
      <c r="M56" s="1176"/>
      <c r="N56" s="1176"/>
      <c r="O56" s="1176"/>
      <c r="P56" s="1176"/>
      <c r="Q56" s="1176"/>
      <c r="R56" s="1125"/>
      <c r="S56" s="1125"/>
    </row>
    <row r="57" spans="1:19" ht="10.5" customHeight="1" hidden="1">
      <c r="A57" s="1150"/>
      <c r="B57" s="1172"/>
      <c r="C57" s="1174"/>
      <c r="D57" s="1176"/>
      <c r="E57" s="1176"/>
      <c r="F57" s="1176"/>
      <c r="G57" s="1176"/>
      <c r="H57" s="1176"/>
      <c r="I57" s="1176"/>
      <c r="J57" s="1176"/>
      <c r="K57" s="1176"/>
      <c r="L57" s="1176"/>
      <c r="M57" s="1176"/>
      <c r="N57" s="1176"/>
      <c r="O57" s="1176"/>
      <c r="P57" s="1176"/>
      <c r="Q57" s="1176"/>
      <c r="R57" s="1125"/>
      <c r="S57" s="1125"/>
    </row>
    <row r="58" spans="1:19" ht="10.5" customHeight="1" hidden="1">
      <c r="A58" s="1150"/>
      <c r="B58" s="1172"/>
      <c r="C58" s="1174"/>
      <c r="D58" s="1176"/>
      <c r="E58" s="1176"/>
      <c r="F58" s="1176"/>
      <c r="G58" s="1176"/>
      <c r="H58" s="1176"/>
      <c r="I58" s="1176"/>
      <c r="J58" s="1176"/>
      <c r="K58" s="1176"/>
      <c r="L58" s="1176"/>
      <c r="M58" s="1176"/>
      <c r="N58" s="1176"/>
      <c r="O58" s="1176"/>
      <c r="P58" s="1176"/>
      <c r="Q58" s="1176"/>
      <c r="R58" s="1125"/>
      <c r="S58" s="1125"/>
    </row>
    <row r="59" spans="1:19" ht="10.5" customHeight="1" hidden="1">
      <c r="A59" s="1150"/>
      <c r="B59" s="1172"/>
      <c r="C59" s="1174"/>
      <c r="D59" s="1176"/>
      <c r="E59" s="1176"/>
      <c r="F59" s="1176"/>
      <c r="G59" s="1176"/>
      <c r="H59" s="1176"/>
      <c r="I59" s="1176"/>
      <c r="J59" s="1176"/>
      <c r="K59" s="1176"/>
      <c r="L59" s="1176"/>
      <c r="M59" s="1176"/>
      <c r="N59" s="1176"/>
      <c r="O59" s="1176"/>
      <c r="P59" s="1176"/>
      <c r="Q59" s="1176"/>
      <c r="R59" s="1125"/>
      <c r="S59" s="1125"/>
    </row>
    <row r="60" spans="1:19" ht="10.5" customHeight="1" hidden="1">
      <c r="A60" s="1150"/>
      <c r="B60" s="1172"/>
      <c r="C60" s="1174"/>
      <c r="D60" s="1176"/>
      <c r="E60" s="1176"/>
      <c r="F60" s="1176"/>
      <c r="G60" s="1176"/>
      <c r="H60" s="1176"/>
      <c r="I60" s="1176"/>
      <c r="J60" s="1176"/>
      <c r="K60" s="1176"/>
      <c r="L60" s="1176"/>
      <c r="M60" s="1176"/>
      <c r="N60" s="1176"/>
      <c r="O60" s="1176"/>
      <c r="P60" s="1176"/>
      <c r="Q60" s="1176"/>
      <c r="R60" s="1125"/>
      <c r="S60" s="1125"/>
    </row>
    <row r="61" spans="1:19" ht="10.5" customHeight="1" hidden="1">
      <c r="A61" s="1150"/>
      <c r="B61" s="1172"/>
      <c r="C61" s="1174"/>
      <c r="D61" s="1176"/>
      <c r="E61" s="1176"/>
      <c r="F61" s="1176"/>
      <c r="G61" s="1176"/>
      <c r="H61" s="1176"/>
      <c r="I61" s="1176"/>
      <c r="J61" s="1176"/>
      <c r="K61" s="1176"/>
      <c r="L61" s="1176"/>
      <c r="M61" s="1176"/>
      <c r="N61" s="1176"/>
      <c r="O61" s="1176"/>
      <c r="P61" s="1176"/>
      <c r="Q61" s="1176"/>
      <c r="R61" s="1125"/>
      <c r="S61" s="1125"/>
    </row>
    <row r="62" spans="1:19" ht="10.5" customHeight="1" hidden="1">
      <c r="A62" s="1150"/>
      <c r="B62" s="1172"/>
      <c r="C62" s="1174"/>
      <c r="D62" s="1176"/>
      <c r="E62" s="1176"/>
      <c r="F62" s="1176"/>
      <c r="G62" s="1176"/>
      <c r="H62" s="1176"/>
      <c r="I62" s="1176"/>
      <c r="J62" s="1176"/>
      <c r="K62" s="1176"/>
      <c r="L62" s="1176"/>
      <c r="M62" s="1176"/>
      <c r="N62" s="1176"/>
      <c r="O62" s="1176"/>
      <c r="P62" s="1176"/>
      <c r="Q62" s="1176"/>
      <c r="R62" s="1125"/>
      <c r="S62" s="1125"/>
    </row>
    <row r="63" spans="1:19" ht="10.5" customHeight="1" hidden="1">
      <c r="A63" s="1150"/>
      <c r="B63" s="1172"/>
      <c r="C63" s="1174"/>
      <c r="D63" s="1176"/>
      <c r="E63" s="1176"/>
      <c r="F63" s="1176"/>
      <c r="G63" s="1176"/>
      <c r="H63" s="1176"/>
      <c r="I63" s="1176"/>
      <c r="J63" s="1176"/>
      <c r="K63" s="1176"/>
      <c r="L63" s="1176"/>
      <c r="M63" s="1176"/>
      <c r="N63" s="1176"/>
      <c r="O63" s="1176"/>
      <c r="P63" s="1176"/>
      <c r="Q63" s="1176"/>
      <c r="R63" s="1125"/>
      <c r="S63" s="1125"/>
    </row>
    <row r="64" spans="1:19" ht="10.5" customHeight="1" hidden="1">
      <c r="A64" s="1150"/>
      <c r="B64" s="1172"/>
      <c r="C64" s="1174"/>
      <c r="D64" s="1176"/>
      <c r="E64" s="1176"/>
      <c r="F64" s="1176"/>
      <c r="G64" s="1176"/>
      <c r="H64" s="1176"/>
      <c r="I64" s="1176"/>
      <c r="J64" s="1176"/>
      <c r="K64" s="1176"/>
      <c r="L64" s="1176"/>
      <c r="M64" s="1176"/>
      <c r="N64" s="1176"/>
      <c r="O64" s="1176"/>
      <c r="P64" s="1176"/>
      <c r="Q64" s="1176"/>
      <c r="R64" s="1125"/>
      <c r="S64" s="1125"/>
    </row>
    <row r="65" spans="1:19" ht="10.5" customHeight="1" hidden="1">
      <c r="A65" s="1150"/>
      <c r="B65" s="1172"/>
      <c r="C65" s="1174"/>
      <c r="D65" s="1176"/>
      <c r="E65" s="1176"/>
      <c r="F65" s="1176"/>
      <c r="G65" s="1176"/>
      <c r="H65" s="1176"/>
      <c r="I65" s="1176"/>
      <c r="J65" s="1176"/>
      <c r="K65" s="1176"/>
      <c r="L65" s="1176"/>
      <c r="M65" s="1176"/>
      <c r="N65" s="1176"/>
      <c r="O65" s="1176"/>
      <c r="P65" s="1176"/>
      <c r="Q65" s="1176"/>
      <c r="R65" s="1125"/>
      <c r="S65" s="1125"/>
    </row>
    <row r="66" spans="1:19" ht="10.5" customHeight="1" hidden="1">
      <c r="A66" s="1150"/>
      <c r="B66" s="1172"/>
      <c r="C66" s="1174"/>
      <c r="D66" s="1176"/>
      <c r="E66" s="1176"/>
      <c r="F66" s="1176"/>
      <c r="G66" s="1176"/>
      <c r="H66" s="1176"/>
      <c r="I66" s="1176"/>
      <c r="J66" s="1176"/>
      <c r="K66" s="1176"/>
      <c r="L66" s="1176"/>
      <c r="M66" s="1176"/>
      <c r="N66" s="1176"/>
      <c r="O66" s="1176"/>
      <c r="P66" s="1176"/>
      <c r="Q66" s="1176"/>
      <c r="R66" s="1125"/>
      <c r="S66" s="1125"/>
    </row>
    <row r="67" spans="1:19" ht="10.5" customHeight="1" hidden="1">
      <c r="A67" s="1150"/>
      <c r="B67" s="1172"/>
      <c r="C67" s="1174"/>
      <c r="D67" s="1176"/>
      <c r="E67" s="1176"/>
      <c r="F67" s="1176"/>
      <c r="G67" s="1176"/>
      <c r="H67" s="1176"/>
      <c r="I67" s="1176"/>
      <c r="J67" s="1176"/>
      <c r="K67" s="1176"/>
      <c r="L67" s="1176"/>
      <c r="M67" s="1176"/>
      <c r="N67" s="1176"/>
      <c r="O67" s="1176"/>
      <c r="P67" s="1176"/>
      <c r="Q67" s="1176"/>
      <c r="R67" s="1125"/>
      <c r="S67" s="1125"/>
    </row>
    <row r="68" spans="1:19" ht="10.5" customHeight="1" hidden="1">
      <c r="A68" s="1150"/>
      <c r="B68" s="1172"/>
      <c r="C68" s="1174"/>
      <c r="D68" s="1176"/>
      <c r="E68" s="1176"/>
      <c r="F68" s="1176"/>
      <c r="G68" s="1176"/>
      <c r="H68" s="1176"/>
      <c r="I68" s="1176"/>
      <c r="J68" s="1176"/>
      <c r="K68" s="1176"/>
      <c r="L68" s="1176"/>
      <c r="M68" s="1176"/>
      <c r="N68" s="1176"/>
      <c r="O68" s="1176"/>
      <c r="P68" s="1176"/>
      <c r="Q68" s="1176"/>
      <c r="R68" s="1125"/>
      <c r="S68" s="1125"/>
    </row>
    <row r="69" spans="1:19" ht="10.5" customHeight="1" hidden="1">
      <c r="A69" s="1150"/>
      <c r="B69" s="1172"/>
      <c r="C69" s="1174"/>
      <c r="D69" s="1176"/>
      <c r="E69" s="1176"/>
      <c r="F69" s="1176"/>
      <c r="G69" s="1176"/>
      <c r="H69" s="1176"/>
      <c r="I69" s="1176"/>
      <c r="J69" s="1176"/>
      <c r="K69" s="1176"/>
      <c r="L69" s="1176"/>
      <c r="M69" s="1176"/>
      <c r="N69" s="1176"/>
      <c r="O69" s="1176"/>
      <c r="P69" s="1176"/>
      <c r="Q69" s="1176"/>
      <c r="R69" s="1125"/>
      <c r="S69" s="1125"/>
    </row>
    <row r="70" spans="1:19" ht="11.25" customHeight="1" hidden="1">
      <c r="A70" s="1150"/>
      <c r="B70" s="1172"/>
      <c r="C70" s="1174"/>
      <c r="D70" s="1176"/>
      <c r="E70" s="1176"/>
      <c r="F70" s="1176"/>
      <c r="G70" s="1176"/>
      <c r="H70" s="1176"/>
      <c r="I70" s="1176"/>
      <c r="J70" s="1176"/>
      <c r="K70" s="1176"/>
      <c r="L70" s="1176"/>
      <c r="M70" s="1176"/>
      <c r="N70" s="1176"/>
      <c r="O70" s="1176"/>
      <c r="P70" s="1176"/>
      <c r="Q70" s="1176"/>
      <c r="R70" s="1125"/>
      <c r="S70" s="1125"/>
    </row>
    <row r="71" spans="1:19" ht="10.5" customHeight="1" hidden="1">
      <c r="A71" s="1150"/>
      <c r="B71" s="1172"/>
      <c r="C71" s="1174"/>
      <c r="D71" s="1176"/>
      <c r="E71" s="1176"/>
      <c r="F71" s="1176"/>
      <c r="G71" s="1176"/>
      <c r="H71" s="1176"/>
      <c r="I71" s="1176"/>
      <c r="J71" s="1176"/>
      <c r="K71" s="1176"/>
      <c r="L71" s="1176"/>
      <c r="M71" s="1176"/>
      <c r="N71" s="1176"/>
      <c r="O71" s="1176"/>
      <c r="P71" s="1176"/>
      <c r="Q71" s="1176"/>
      <c r="R71" s="1125"/>
      <c r="S71" s="1125"/>
    </row>
    <row r="72" spans="1:19" ht="10.5" customHeight="1" hidden="1">
      <c r="A72" s="1150"/>
      <c r="B72" s="1172"/>
      <c r="C72" s="1174"/>
      <c r="D72" s="1176"/>
      <c r="E72" s="1176"/>
      <c r="F72" s="1176"/>
      <c r="G72" s="1176"/>
      <c r="H72" s="1176"/>
      <c r="I72" s="1176"/>
      <c r="J72" s="1176"/>
      <c r="K72" s="1176"/>
      <c r="L72" s="1176"/>
      <c r="M72" s="1176"/>
      <c r="N72" s="1176"/>
      <c r="O72" s="1176"/>
      <c r="P72" s="1176"/>
      <c r="Q72" s="1176"/>
      <c r="R72" s="1125"/>
      <c r="S72" s="1125"/>
    </row>
    <row r="73" spans="1:19" ht="10.5" customHeight="1" hidden="1">
      <c r="A73" s="1150"/>
      <c r="B73" s="1172"/>
      <c r="C73" s="1174"/>
      <c r="D73" s="1176"/>
      <c r="E73" s="1176"/>
      <c r="F73" s="1176"/>
      <c r="G73" s="1176"/>
      <c r="H73" s="1176"/>
      <c r="I73" s="1176"/>
      <c r="J73" s="1176"/>
      <c r="K73" s="1176"/>
      <c r="L73" s="1176"/>
      <c r="M73" s="1176"/>
      <c r="N73" s="1176"/>
      <c r="O73" s="1176"/>
      <c r="P73" s="1176"/>
      <c r="Q73" s="1176"/>
      <c r="R73" s="1125"/>
      <c r="S73" s="1125"/>
    </row>
    <row r="74" spans="1:19" ht="10.5" customHeight="1" hidden="1">
      <c r="A74" s="1150"/>
      <c r="B74" s="1172"/>
      <c r="C74" s="1174"/>
      <c r="D74" s="1176"/>
      <c r="E74" s="1176"/>
      <c r="F74" s="1176"/>
      <c r="G74" s="1176"/>
      <c r="H74" s="1176"/>
      <c r="I74" s="1176"/>
      <c r="J74" s="1176"/>
      <c r="K74" s="1176"/>
      <c r="L74" s="1176"/>
      <c r="M74" s="1176"/>
      <c r="N74" s="1176"/>
      <c r="O74" s="1176"/>
      <c r="P74" s="1176"/>
      <c r="Q74" s="1176"/>
      <c r="R74" s="1125"/>
      <c r="S74" s="1125"/>
    </row>
    <row r="75" spans="1:19" ht="10.5" customHeight="1" hidden="1">
      <c r="A75" s="1150"/>
      <c r="B75" s="1172"/>
      <c r="C75" s="1174"/>
      <c r="D75" s="1176"/>
      <c r="E75" s="1176"/>
      <c r="F75" s="1176"/>
      <c r="G75" s="1176"/>
      <c r="H75" s="1176"/>
      <c r="I75" s="1176"/>
      <c r="J75" s="1176"/>
      <c r="K75" s="1176"/>
      <c r="L75" s="1176"/>
      <c r="M75" s="1176"/>
      <c r="N75" s="1176"/>
      <c r="O75" s="1176"/>
      <c r="P75" s="1176"/>
      <c r="Q75" s="1176"/>
      <c r="R75" s="1125"/>
      <c r="S75" s="1125"/>
    </row>
    <row r="76" spans="1:19" ht="10.5" customHeight="1" hidden="1">
      <c r="A76" s="1150"/>
      <c r="B76" s="1172"/>
      <c r="C76" s="1174"/>
      <c r="D76" s="1176"/>
      <c r="E76" s="1176"/>
      <c r="F76" s="1176"/>
      <c r="G76" s="1176"/>
      <c r="H76" s="1176"/>
      <c r="I76" s="1176"/>
      <c r="J76" s="1176"/>
      <c r="K76" s="1176"/>
      <c r="L76" s="1176"/>
      <c r="M76" s="1176"/>
      <c r="N76" s="1176"/>
      <c r="O76" s="1176"/>
      <c r="P76" s="1176"/>
      <c r="Q76" s="1176"/>
      <c r="R76" s="1125"/>
      <c r="S76" s="1125"/>
    </row>
    <row r="77" spans="1:19" ht="12.75" customHeight="1" hidden="1">
      <c r="A77" s="1150"/>
      <c r="B77" s="1172"/>
      <c r="C77" s="1174"/>
      <c r="D77" s="1176"/>
      <c r="E77" s="1176"/>
      <c r="F77" s="1176"/>
      <c r="G77" s="1176"/>
      <c r="H77" s="1176"/>
      <c r="I77" s="1176"/>
      <c r="J77" s="1176"/>
      <c r="K77" s="1176"/>
      <c r="L77" s="1176"/>
      <c r="M77" s="1176"/>
      <c r="N77" s="1176"/>
      <c r="O77" s="1176"/>
      <c r="P77" s="1176"/>
      <c r="Q77" s="1176"/>
      <c r="R77" s="1125"/>
      <c r="S77" s="1125"/>
    </row>
    <row r="78" spans="1:19" ht="12.75" customHeight="1" hidden="1">
      <c r="A78" s="1150"/>
      <c r="B78" s="1172"/>
      <c r="C78" s="1174"/>
      <c r="D78" s="1176"/>
      <c r="E78" s="1176"/>
      <c r="F78" s="1176"/>
      <c r="G78" s="1176"/>
      <c r="H78" s="1176"/>
      <c r="I78" s="1176"/>
      <c r="J78" s="1176"/>
      <c r="K78" s="1176"/>
      <c r="L78" s="1176"/>
      <c r="M78" s="1176"/>
      <c r="N78" s="1176"/>
      <c r="O78" s="1176"/>
      <c r="P78" s="1176"/>
      <c r="Q78" s="1176"/>
      <c r="R78" s="1125"/>
      <c r="S78" s="1125"/>
    </row>
    <row r="79" spans="1:19" ht="10.5" customHeight="1" hidden="1">
      <c r="A79" s="1150"/>
      <c r="B79" s="1172"/>
      <c r="C79" s="1174"/>
      <c r="D79" s="1176"/>
      <c r="E79" s="1176"/>
      <c r="F79" s="1176"/>
      <c r="G79" s="1176"/>
      <c r="H79" s="1176"/>
      <c r="I79" s="1176"/>
      <c r="J79" s="1176"/>
      <c r="K79" s="1176"/>
      <c r="L79" s="1176"/>
      <c r="M79" s="1176"/>
      <c r="N79" s="1176"/>
      <c r="O79" s="1176"/>
      <c r="P79" s="1176"/>
      <c r="Q79" s="1176"/>
      <c r="R79" s="1125"/>
      <c r="S79" s="1125"/>
    </row>
    <row r="80" spans="1:19" ht="16.5" customHeight="1">
      <c r="A80" s="1150"/>
      <c r="B80" s="1172"/>
      <c r="C80" s="1174"/>
      <c r="D80" s="1174"/>
      <c r="E80" s="1174"/>
      <c r="F80" s="1174"/>
      <c r="G80" s="1174"/>
      <c r="H80" s="1174"/>
      <c r="I80" s="1174"/>
      <c r="J80" s="1174"/>
      <c r="K80" s="1174"/>
      <c r="L80" s="1174"/>
      <c r="M80" s="1174"/>
      <c r="N80" s="1174"/>
      <c r="O80" s="1174"/>
      <c r="P80" s="1174"/>
      <c r="Q80" s="1174"/>
      <c r="R80" s="1125"/>
      <c r="S80" s="1125"/>
    </row>
    <row r="81" spans="1:19" ht="10.5">
      <c r="A81" s="1177"/>
      <c r="B81" s="1178"/>
      <c r="C81" s="1163"/>
      <c r="D81" s="1163"/>
      <c r="E81" s="1163"/>
      <c r="F81" s="1163"/>
      <c r="G81" s="1163"/>
      <c r="H81" s="1163"/>
      <c r="I81" s="1163"/>
      <c r="J81" s="1163"/>
      <c r="K81" s="1163"/>
      <c r="L81" s="1163"/>
      <c r="M81" s="1163"/>
      <c r="N81" s="1163"/>
      <c r="O81" s="1163"/>
      <c r="P81" s="1163"/>
      <c r="Q81" s="1163"/>
      <c r="R81" s="1125"/>
      <c r="S81" s="1125"/>
    </row>
    <row r="82" spans="1:19" ht="10.5">
      <c r="A82" s="1177"/>
      <c r="B82" s="1178"/>
      <c r="C82" s="1125"/>
      <c r="D82" s="1125"/>
      <c r="E82" s="1125"/>
      <c r="F82" s="1125"/>
      <c r="G82" s="1125"/>
      <c r="H82" s="1125"/>
      <c r="I82" s="1125"/>
      <c r="J82" s="1125"/>
      <c r="K82" s="1125"/>
      <c r="L82" s="1125"/>
      <c r="M82" s="1125"/>
      <c r="P82" s="1125"/>
      <c r="Q82" s="1125"/>
      <c r="R82" s="1125"/>
      <c r="S82" s="1125"/>
    </row>
    <row r="83" spans="1:19" ht="10.5">
      <c r="A83" s="1177"/>
      <c r="B83" s="1178"/>
      <c r="C83" s="1125"/>
      <c r="D83" s="1125"/>
      <c r="E83" s="1125"/>
      <c r="F83" s="1125"/>
      <c r="G83" s="1125"/>
      <c r="H83" s="1125"/>
      <c r="I83" s="1125"/>
      <c r="J83" s="1125"/>
      <c r="K83" s="1125"/>
      <c r="L83" s="1125"/>
      <c r="M83" s="1125"/>
      <c r="P83" s="1125"/>
      <c r="Q83" s="1125"/>
      <c r="R83" s="1125"/>
      <c r="S83" s="1125"/>
    </row>
    <row r="84" spans="1:19" ht="10.5">
      <c r="A84" s="1177"/>
      <c r="B84" s="1178"/>
      <c r="C84" s="1125"/>
      <c r="D84" s="1125"/>
      <c r="E84" s="1125"/>
      <c r="F84" s="1125"/>
      <c r="G84" s="1125"/>
      <c r="H84" s="1125"/>
      <c r="I84" s="1125"/>
      <c r="J84" s="1125"/>
      <c r="K84" s="1125"/>
      <c r="L84" s="1125"/>
      <c r="M84" s="1125"/>
      <c r="N84" s="1125"/>
      <c r="O84" s="1125"/>
      <c r="P84" s="1125"/>
      <c r="Q84" s="1125"/>
      <c r="R84" s="1125"/>
      <c r="S84" s="1125"/>
    </row>
    <row r="85" spans="1:19" ht="10.5">
      <c r="A85" s="1179"/>
      <c r="B85" s="1125"/>
      <c r="C85" s="1125"/>
      <c r="D85" s="1125"/>
      <c r="E85" s="1125"/>
      <c r="F85" s="1125"/>
      <c r="G85" s="1125"/>
      <c r="H85" s="1125"/>
      <c r="I85" s="1125"/>
      <c r="J85" s="1125"/>
      <c r="K85" s="1125"/>
      <c r="L85" s="1125"/>
      <c r="M85" s="1125"/>
      <c r="N85" s="1125"/>
      <c r="O85" s="1125"/>
      <c r="P85" s="1125"/>
      <c r="Q85" s="1125"/>
      <c r="R85" s="1125"/>
      <c r="S85" s="1125"/>
    </row>
    <row r="86" spans="1:19" ht="10.5">
      <c r="A86" s="1179"/>
      <c r="B86" s="1125"/>
      <c r="C86" s="1125"/>
      <c r="D86" s="1125"/>
      <c r="E86" s="1125"/>
      <c r="F86" s="1125"/>
      <c r="G86" s="1125"/>
      <c r="H86" s="1125"/>
      <c r="I86" s="1125"/>
      <c r="J86" s="1125"/>
      <c r="K86" s="1125"/>
      <c r="L86" s="1125"/>
      <c r="M86" s="1125"/>
      <c r="N86" s="1125"/>
      <c r="O86" s="1125"/>
      <c r="P86" s="1125"/>
      <c r="Q86" s="1125"/>
      <c r="R86" s="1125"/>
      <c r="S86" s="1125"/>
    </row>
    <row r="87" spans="1:19" ht="10.5">
      <c r="A87" s="1179"/>
      <c r="B87" s="1125"/>
      <c r="C87" s="1125"/>
      <c r="D87" s="1125"/>
      <c r="E87" s="1125"/>
      <c r="F87" s="1125"/>
      <c r="G87" s="1125"/>
      <c r="H87" s="1125"/>
      <c r="I87" s="1125"/>
      <c r="J87" s="1125"/>
      <c r="K87" s="1125"/>
      <c r="L87" s="1125"/>
      <c r="M87" s="1125"/>
      <c r="N87" s="1125"/>
      <c r="O87" s="1125"/>
      <c r="P87" s="1125"/>
      <c r="Q87" s="1125"/>
      <c r="R87" s="1125"/>
      <c r="S87" s="1125"/>
    </row>
    <row r="88" spans="1:19" ht="10.5">
      <c r="A88" s="1179"/>
      <c r="B88" s="1125"/>
      <c r="C88" s="1125"/>
      <c r="D88" s="1125"/>
      <c r="E88" s="1125"/>
      <c r="F88" s="1125"/>
      <c r="G88" s="1125"/>
      <c r="H88" s="1125"/>
      <c r="I88" s="1125"/>
      <c r="J88" s="1125"/>
      <c r="K88" s="1125"/>
      <c r="L88" s="1125"/>
      <c r="M88" s="1125"/>
      <c r="N88" s="1125"/>
      <c r="O88" s="1125"/>
      <c r="P88" s="1125"/>
      <c r="Q88" s="1125"/>
      <c r="R88" s="1125"/>
      <c r="S88" s="1125"/>
    </row>
    <row r="89" spans="1:19" ht="10.5">
      <c r="A89" s="1179"/>
      <c r="B89" s="1125"/>
      <c r="C89" s="1125"/>
      <c r="D89" s="1125"/>
      <c r="E89" s="1125"/>
      <c r="F89" s="1125"/>
      <c r="G89" s="1125"/>
      <c r="H89" s="1125"/>
      <c r="I89" s="1125"/>
      <c r="J89" s="1125"/>
      <c r="K89" s="1125"/>
      <c r="L89" s="1125"/>
      <c r="M89" s="1125"/>
      <c r="N89" s="1125"/>
      <c r="O89" s="1125"/>
      <c r="P89" s="1125"/>
      <c r="Q89" s="1125"/>
      <c r="R89" s="1125"/>
      <c r="S89" s="1125"/>
    </row>
  </sheetData>
  <sheetProtection/>
  <mergeCells count="9">
    <mergeCell ref="A24:B24"/>
    <mergeCell ref="A25:B25"/>
    <mergeCell ref="A26:B26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84"/>
  <sheetViews>
    <sheetView zoomScalePageLayoutView="0" workbookViewId="0" topLeftCell="A9">
      <selection activeCell="D63" sqref="D63"/>
    </sheetView>
  </sheetViews>
  <sheetFormatPr defaultColWidth="9.00390625" defaultRowHeight="12.75"/>
  <cols>
    <col min="1" max="1" width="4.375" style="49" customWidth="1"/>
    <col min="2" max="2" width="10.25390625" style="49" customWidth="1"/>
    <col min="3" max="3" width="9.2539062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9.375" style="49" customWidth="1"/>
    <col min="11" max="11" width="10.00390625" style="49" customWidth="1"/>
    <col min="12" max="12" width="9.25390625" style="49" customWidth="1"/>
    <col min="13" max="13" width="9.125" style="49" customWidth="1"/>
    <col min="14" max="32" width="9.125" style="57" customWidth="1"/>
    <col min="33" max="33" width="33.25390625" style="57" customWidth="1"/>
    <col min="34" max="16384" width="9.125" style="57" customWidth="1"/>
  </cols>
  <sheetData>
    <row r="1" ht="6.75" customHeight="1"/>
    <row r="2" spans="6:37" ht="12.75">
      <c r="F2" s="163" t="s">
        <v>29</v>
      </c>
      <c r="G2" s="138"/>
      <c r="H2" s="140"/>
      <c r="I2" s="140"/>
      <c r="J2" s="140"/>
      <c r="AG2" s="67" t="s">
        <v>62</v>
      </c>
      <c r="AH2" s="63"/>
      <c r="AI2" s="63"/>
      <c r="AJ2" s="63"/>
      <c r="AK2" s="63"/>
    </row>
    <row r="3" spans="6:37" ht="12.75">
      <c r="F3" s="164" t="s">
        <v>30</v>
      </c>
      <c r="G3" s="138"/>
      <c r="H3" s="140"/>
      <c r="I3" s="140"/>
      <c r="J3" s="140"/>
      <c r="AG3" s="69" t="s">
        <v>522</v>
      </c>
      <c r="AH3" s="66"/>
      <c r="AI3" s="66"/>
      <c r="AJ3" s="66"/>
      <c r="AK3" s="66"/>
    </row>
    <row r="4" spans="6:37" ht="5.25" customHeight="1">
      <c r="F4" s="164"/>
      <c r="G4" s="138"/>
      <c r="H4" s="140"/>
      <c r="I4" s="140"/>
      <c r="J4" s="140"/>
      <c r="AG4" s="225"/>
      <c r="AH4" s="226"/>
      <c r="AI4" s="226"/>
      <c r="AJ4" s="226"/>
      <c r="AK4" s="226"/>
    </row>
    <row r="5" spans="3:37" ht="15.75" customHeight="1">
      <c r="C5" s="148" t="s">
        <v>890</v>
      </c>
      <c r="D5" s="114"/>
      <c r="E5" s="140"/>
      <c r="F5" s="140"/>
      <c r="G5" s="140"/>
      <c r="H5" s="140"/>
      <c r="I5" s="140"/>
      <c r="J5" s="140"/>
      <c r="K5" s="140"/>
      <c r="L5" s="140"/>
      <c r="AG5" s="59"/>
      <c r="AH5" s="58" t="s">
        <v>243</v>
      </c>
      <c r="AI5" s="70"/>
      <c r="AJ5" s="59" t="s">
        <v>241</v>
      </c>
      <c r="AK5" s="59"/>
    </row>
    <row r="6" spans="3:37" ht="13.5" customHeight="1">
      <c r="C6" s="136" t="s">
        <v>891</v>
      </c>
      <c r="D6" s="148"/>
      <c r="E6" s="140"/>
      <c r="F6" s="140"/>
      <c r="G6" s="140"/>
      <c r="H6" s="140"/>
      <c r="I6" s="140"/>
      <c r="J6" s="140"/>
      <c r="K6" s="140"/>
      <c r="L6" s="140"/>
      <c r="AG6" s="60"/>
      <c r="AH6" s="68" t="s">
        <v>316</v>
      </c>
      <c r="AI6" s="68" t="s">
        <v>315</v>
      </c>
      <c r="AJ6" s="64" t="s">
        <v>168</v>
      </c>
      <c r="AK6" s="60"/>
    </row>
    <row r="7" spans="3:37" ht="3.75" customHeight="1">
      <c r="C7" s="136"/>
      <c r="D7" s="148"/>
      <c r="E7" s="140"/>
      <c r="F7" s="140"/>
      <c r="G7" s="140"/>
      <c r="H7" s="140"/>
      <c r="I7" s="140"/>
      <c r="J7" s="140"/>
      <c r="K7" s="140"/>
      <c r="L7" s="140"/>
      <c r="AG7" s="61"/>
      <c r="AH7" s="227"/>
      <c r="AI7" s="227"/>
      <c r="AJ7" s="227"/>
      <c r="AK7" s="61"/>
    </row>
    <row r="8" spans="2:37" ht="44.25" customHeight="1">
      <c r="B8" s="146" t="s">
        <v>65</v>
      </c>
      <c r="C8" s="165" t="s">
        <v>636</v>
      </c>
      <c r="D8" s="145" t="s">
        <v>576</v>
      </c>
      <c r="E8" s="145" t="s">
        <v>322</v>
      </c>
      <c r="F8" s="145" t="s">
        <v>13</v>
      </c>
      <c r="G8" s="145" t="s">
        <v>524</v>
      </c>
      <c r="H8" s="145" t="s">
        <v>310</v>
      </c>
      <c r="I8" s="145" t="s">
        <v>148</v>
      </c>
      <c r="J8" s="145" t="s">
        <v>707</v>
      </c>
      <c r="K8" s="166" t="s">
        <v>464</v>
      </c>
      <c r="L8" s="146" t="s">
        <v>465</v>
      </c>
      <c r="AG8" s="57" t="s">
        <v>244</v>
      </c>
      <c r="AH8" s="62">
        <v>212139.6</v>
      </c>
      <c r="AI8" s="62" t="e">
        <f>SUM(#REF!)</f>
        <v>#REF!</v>
      </c>
      <c r="AJ8" s="62" t="e">
        <f>AI8/AH8*100</f>
        <v>#REF!</v>
      </c>
      <c r="AK8" s="57" t="s">
        <v>245</v>
      </c>
    </row>
    <row r="9" spans="2:12" ht="9.75" customHeight="1">
      <c r="B9" s="52" t="s">
        <v>439</v>
      </c>
      <c r="C9" s="100">
        <f>SUM(D9+E9+F9+G9+H9+J9+K9+L9+I9)</f>
        <v>954.6000000000001</v>
      </c>
      <c r="D9" s="100">
        <v>409.1</v>
      </c>
      <c r="E9" s="52">
        <v>14.5</v>
      </c>
      <c r="F9" s="52">
        <v>385.6</v>
      </c>
      <c r="G9" s="52"/>
      <c r="H9" s="100">
        <v>66.2</v>
      </c>
      <c r="I9" s="100">
        <v>10.4</v>
      </c>
      <c r="J9" s="52"/>
      <c r="K9" s="100">
        <v>66.2</v>
      </c>
      <c r="L9" s="52">
        <v>2.6</v>
      </c>
    </row>
    <row r="10" spans="2:19" ht="9.75" customHeight="1">
      <c r="B10" s="52" t="s">
        <v>589</v>
      </c>
      <c r="C10" s="100">
        <f>SUM(D10+E10+F10+G10+H10+J10+K10+L10+I10)</f>
        <v>767.8000000000001</v>
      </c>
      <c r="D10" s="100">
        <v>253.7</v>
      </c>
      <c r="E10" s="52">
        <v>14.4</v>
      </c>
      <c r="F10" s="52">
        <v>356.6</v>
      </c>
      <c r="G10" s="52"/>
      <c r="H10" s="100">
        <v>83.5</v>
      </c>
      <c r="I10" s="52">
        <v>6.4</v>
      </c>
      <c r="J10" s="52">
        <v>10.3</v>
      </c>
      <c r="K10" s="52">
        <v>30.2</v>
      </c>
      <c r="L10" s="52">
        <v>12.7</v>
      </c>
      <c r="M10" s="52"/>
      <c r="N10" s="61"/>
      <c r="O10" s="61"/>
      <c r="P10" s="61"/>
      <c r="Q10" s="61"/>
      <c r="R10" s="61"/>
      <c r="S10" s="61"/>
    </row>
    <row r="11" spans="2:19" ht="9.75" customHeight="1">
      <c r="B11" s="52" t="s">
        <v>679</v>
      </c>
      <c r="C11" s="100">
        <v>744.6</v>
      </c>
      <c r="D11" s="52">
        <v>146.7</v>
      </c>
      <c r="E11" s="100">
        <v>13.2</v>
      </c>
      <c r="F11" s="100">
        <v>337.9</v>
      </c>
      <c r="G11" s="52">
        <v>93.2</v>
      </c>
      <c r="H11" s="52">
        <v>83.7</v>
      </c>
      <c r="I11" s="52">
        <v>34.9</v>
      </c>
      <c r="J11" s="52">
        <v>3.1</v>
      </c>
      <c r="K11" s="52">
        <v>26.1</v>
      </c>
      <c r="L11" s="52">
        <v>5.8</v>
      </c>
      <c r="M11" s="52"/>
      <c r="N11" s="61"/>
      <c r="O11" s="61"/>
      <c r="P11" s="61"/>
      <c r="Q11" s="61"/>
      <c r="R11" s="61"/>
      <c r="S11" s="61"/>
    </row>
    <row r="12" spans="2:36" ht="9.75" customHeight="1">
      <c r="B12" s="52" t="s">
        <v>627</v>
      </c>
      <c r="C12" s="100">
        <f>SUM(D12:L12)</f>
        <v>790.2</v>
      </c>
      <c r="D12" s="52">
        <v>81.8</v>
      </c>
      <c r="E12" s="100">
        <v>18</v>
      </c>
      <c r="F12" s="100">
        <v>457.5</v>
      </c>
      <c r="G12" s="52">
        <v>105.1</v>
      </c>
      <c r="H12" s="52">
        <v>78.7</v>
      </c>
      <c r="I12" s="52">
        <v>29.3</v>
      </c>
      <c r="J12" s="52"/>
      <c r="K12" s="52">
        <v>17.1</v>
      </c>
      <c r="L12" s="52">
        <v>2.7</v>
      </c>
      <c r="M12" s="52"/>
      <c r="AH12" s="62"/>
      <c r="AI12" s="62"/>
      <c r="AJ12" s="62"/>
    </row>
    <row r="13" spans="1:36" s="61" customFormat="1" ht="9.75" customHeight="1">
      <c r="A13" s="52"/>
      <c r="B13" s="52" t="s">
        <v>535</v>
      </c>
      <c r="C13" s="100">
        <v>744.6</v>
      </c>
      <c r="D13" s="52">
        <v>137.4</v>
      </c>
      <c r="E13" s="100">
        <v>13.9</v>
      </c>
      <c r="F13" s="100">
        <v>519.9</v>
      </c>
      <c r="G13" s="52">
        <v>143</v>
      </c>
      <c r="H13" s="52">
        <v>99.5</v>
      </c>
      <c r="I13" s="52"/>
      <c r="J13" s="52"/>
      <c r="K13" s="52">
        <v>30.8</v>
      </c>
      <c r="L13" s="52">
        <v>3.7</v>
      </c>
      <c r="M13" s="52"/>
      <c r="AH13" s="195"/>
      <c r="AI13" s="195"/>
      <c r="AJ13" s="195"/>
    </row>
    <row r="14" spans="2:36" ht="9.75" customHeight="1">
      <c r="B14" s="52" t="s">
        <v>111</v>
      </c>
      <c r="C14" s="100">
        <v>1717.1</v>
      </c>
      <c r="D14" s="52">
        <v>805.8</v>
      </c>
      <c r="E14" s="100">
        <v>16</v>
      </c>
      <c r="F14" s="100">
        <v>607.7</v>
      </c>
      <c r="G14" s="52">
        <v>149.3</v>
      </c>
      <c r="H14" s="52">
        <v>100.9</v>
      </c>
      <c r="I14" s="52"/>
      <c r="J14" s="52"/>
      <c r="K14" s="52">
        <v>36.8</v>
      </c>
      <c r="L14" s="52">
        <v>0.6</v>
      </c>
      <c r="M14" s="52"/>
      <c r="AH14" s="62"/>
      <c r="AI14" s="62"/>
      <c r="AJ14" s="62"/>
    </row>
    <row r="15" spans="2:36" ht="9.75" customHeight="1">
      <c r="B15" s="52" t="s">
        <v>683</v>
      </c>
      <c r="C15" s="100">
        <v>3319.4</v>
      </c>
      <c r="D15" s="100">
        <v>1971.5</v>
      </c>
      <c r="E15" s="100">
        <v>18.6</v>
      </c>
      <c r="F15" s="100">
        <v>882.9</v>
      </c>
      <c r="G15" s="52">
        <v>247.6</v>
      </c>
      <c r="H15" s="100">
        <v>128.8</v>
      </c>
      <c r="I15" s="52"/>
      <c r="J15" s="52"/>
      <c r="K15" s="100">
        <v>63.5</v>
      </c>
      <c r="L15" s="52">
        <v>6.5</v>
      </c>
      <c r="M15" s="52"/>
      <c r="AH15" s="62"/>
      <c r="AI15" s="62"/>
      <c r="AJ15" s="62"/>
    </row>
    <row r="16" spans="2:36" ht="9.75" customHeight="1">
      <c r="B16" s="52" t="s">
        <v>684</v>
      </c>
      <c r="C16" s="100">
        <v>4027.0000000000005</v>
      </c>
      <c r="D16" s="100">
        <v>2257.2000000000003</v>
      </c>
      <c r="E16" s="100">
        <v>15.1</v>
      </c>
      <c r="F16" s="100">
        <v>1195.6</v>
      </c>
      <c r="G16" s="52">
        <v>370.8</v>
      </c>
      <c r="H16" s="100">
        <v>115.5</v>
      </c>
      <c r="I16" s="52"/>
      <c r="J16" s="52"/>
      <c r="K16" s="100">
        <v>56.4</v>
      </c>
      <c r="L16" s="52">
        <v>16.4</v>
      </c>
      <c r="M16" s="52"/>
      <c r="AH16" s="62"/>
      <c r="AI16" s="62"/>
      <c r="AJ16" s="62"/>
    </row>
    <row r="17" spans="2:36" ht="9.75" customHeight="1">
      <c r="B17" s="52" t="s">
        <v>685</v>
      </c>
      <c r="C17" s="100">
        <v>4282.5</v>
      </c>
      <c r="D17" s="100">
        <v>2151.8</v>
      </c>
      <c r="E17" s="100">
        <v>17.6</v>
      </c>
      <c r="F17" s="100">
        <v>1478</v>
      </c>
      <c r="G17" s="52">
        <v>450.5</v>
      </c>
      <c r="H17" s="100">
        <v>119</v>
      </c>
      <c r="I17" s="52"/>
      <c r="J17" s="52"/>
      <c r="K17" s="100">
        <v>61.7</v>
      </c>
      <c r="L17" s="52">
        <v>3.9</v>
      </c>
      <c r="M17" s="52"/>
      <c r="AH17" s="62"/>
      <c r="AI17" s="62"/>
      <c r="AJ17" s="62"/>
    </row>
    <row r="18" spans="2:12" ht="9.75" customHeight="1" hidden="1">
      <c r="B18" s="52" t="s">
        <v>686</v>
      </c>
      <c r="C18" s="100">
        <v>4282.5</v>
      </c>
      <c r="D18" s="100">
        <v>2151.8</v>
      </c>
      <c r="E18" s="100">
        <v>17.6</v>
      </c>
      <c r="F18" s="100">
        <v>1478</v>
      </c>
      <c r="G18" s="52">
        <v>450.5</v>
      </c>
      <c r="H18" s="100">
        <v>119</v>
      </c>
      <c r="I18" s="52"/>
      <c r="J18" s="52"/>
      <c r="K18" s="100">
        <v>61.7</v>
      </c>
      <c r="L18" s="52">
        <v>3.9</v>
      </c>
    </row>
    <row r="19" spans="2:12" ht="9.75" customHeight="1" hidden="1">
      <c r="B19" s="52" t="s">
        <v>687</v>
      </c>
      <c r="C19" s="100">
        <v>4282.5</v>
      </c>
      <c r="D19" s="100">
        <v>2151.8</v>
      </c>
      <c r="E19" s="100">
        <v>17.6</v>
      </c>
      <c r="F19" s="100">
        <v>1478</v>
      </c>
      <c r="G19" s="52">
        <v>450.5</v>
      </c>
      <c r="H19" s="100">
        <v>119</v>
      </c>
      <c r="I19" s="52"/>
      <c r="J19" s="52"/>
      <c r="K19" s="100">
        <v>61.7</v>
      </c>
      <c r="L19" s="52">
        <v>3.9</v>
      </c>
    </row>
    <row r="20" spans="2:12" ht="9.75" customHeight="1" hidden="1">
      <c r="B20" s="52" t="s">
        <v>688</v>
      </c>
      <c r="C20" s="100">
        <v>4282.5</v>
      </c>
      <c r="D20" s="100">
        <v>2151.8</v>
      </c>
      <c r="E20" s="100">
        <v>17.6</v>
      </c>
      <c r="F20" s="100">
        <v>1478</v>
      </c>
      <c r="G20" s="52">
        <v>450.5</v>
      </c>
      <c r="H20" s="100">
        <v>119</v>
      </c>
      <c r="I20" s="52"/>
      <c r="J20" s="52"/>
      <c r="K20" s="100">
        <v>61.7</v>
      </c>
      <c r="L20" s="52">
        <v>3.9</v>
      </c>
    </row>
    <row r="21" spans="2:12" ht="9.75" customHeight="1" hidden="1">
      <c r="B21" s="52" t="s">
        <v>689</v>
      </c>
      <c r="C21" s="100">
        <v>4282.5</v>
      </c>
      <c r="D21" s="100">
        <v>2151.8</v>
      </c>
      <c r="E21" s="100">
        <v>17.6</v>
      </c>
      <c r="F21" s="100">
        <v>1478</v>
      </c>
      <c r="G21" s="52">
        <v>450.5</v>
      </c>
      <c r="H21" s="100">
        <v>119</v>
      </c>
      <c r="I21" s="52"/>
      <c r="J21" s="52"/>
      <c r="K21" s="100">
        <v>61.7</v>
      </c>
      <c r="L21" s="52">
        <v>3.9</v>
      </c>
    </row>
    <row r="22" spans="2:12" ht="9.75" customHeight="1" hidden="1">
      <c r="B22" s="52" t="s">
        <v>690</v>
      </c>
      <c r="C22" s="100">
        <v>4282.5</v>
      </c>
      <c r="D22" s="100">
        <v>2151.8</v>
      </c>
      <c r="E22" s="100">
        <v>17.6</v>
      </c>
      <c r="F22" s="100">
        <v>1478</v>
      </c>
      <c r="G22" s="52">
        <v>450.5</v>
      </c>
      <c r="H22" s="100">
        <v>119</v>
      </c>
      <c r="I22" s="52"/>
      <c r="J22" s="52"/>
      <c r="K22" s="100">
        <v>61.7</v>
      </c>
      <c r="L22" s="52">
        <v>3.9</v>
      </c>
    </row>
    <row r="23" spans="2:12" ht="9.75" customHeight="1" hidden="1">
      <c r="B23" s="52" t="s">
        <v>691</v>
      </c>
      <c r="C23" s="100">
        <v>4282.5</v>
      </c>
      <c r="D23" s="100">
        <v>2151.8</v>
      </c>
      <c r="E23" s="100">
        <v>17.6</v>
      </c>
      <c r="F23" s="100">
        <v>1478</v>
      </c>
      <c r="G23" s="52">
        <v>450.5</v>
      </c>
      <c r="H23" s="100">
        <v>119</v>
      </c>
      <c r="I23" s="52"/>
      <c r="J23" s="52"/>
      <c r="K23" s="100">
        <v>61.7</v>
      </c>
      <c r="L23" s="52">
        <v>3.9</v>
      </c>
    </row>
    <row r="24" spans="2:12" ht="9.75" customHeight="1" hidden="1">
      <c r="B24" s="52" t="s">
        <v>692</v>
      </c>
      <c r="C24" s="100">
        <v>4282.5</v>
      </c>
      <c r="D24" s="100">
        <v>2151.8</v>
      </c>
      <c r="E24" s="100">
        <v>17.6</v>
      </c>
      <c r="F24" s="100">
        <v>1478</v>
      </c>
      <c r="G24" s="52">
        <v>450.5</v>
      </c>
      <c r="H24" s="100">
        <v>119</v>
      </c>
      <c r="I24" s="52"/>
      <c r="J24" s="52"/>
      <c r="K24" s="100">
        <v>61.7</v>
      </c>
      <c r="L24" s="52">
        <v>3.9</v>
      </c>
    </row>
    <row r="25" spans="1:13" s="61" customFormat="1" ht="9.75" customHeight="1" hidden="1">
      <c r="A25" s="52"/>
      <c r="B25" s="52" t="s">
        <v>693</v>
      </c>
      <c r="C25" s="100">
        <v>4282.5</v>
      </c>
      <c r="D25" s="100">
        <v>2151.8</v>
      </c>
      <c r="E25" s="100">
        <v>17.6</v>
      </c>
      <c r="F25" s="100">
        <v>1478</v>
      </c>
      <c r="G25" s="52">
        <v>450.5</v>
      </c>
      <c r="H25" s="100">
        <v>119</v>
      </c>
      <c r="I25" s="52"/>
      <c r="J25" s="52"/>
      <c r="K25" s="100">
        <v>61.7</v>
      </c>
      <c r="L25" s="52">
        <v>3.9</v>
      </c>
      <c r="M25" s="52"/>
    </row>
    <row r="26" spans="2:12" ht="9.75" customHeight="1" hidden="1">
      <c r="B26" s="52" t="s">
        <v>710</v>
      </c>
      <c r="C26" s="100">
        <v>4282.5</v>
      </c>
      <c r="D26" s="100">
        <v>2151.8</v>
      </c>
      <c r="E26" s="100">
        <v>17.6</v>
      </c>
      <c r="F26" s="100">
        <v>1478</v>
      </c>
      <c r="G26" s="52">
        <v>450.5</v>
      </c>
      <c r="H26" s="100">
        <v>119</v>
      </c>
      <c r="I26" s="52"/>
      <c r="J26" s="52"/>
      <c r="K26" s="100">
        <v>61.7</v>
      </c>
      <c r="L26" s="52">
        <v>3.9</v>
      </c>
    </row>
    <row r="27" spans="2:12" ht="9.75" customHeight="1" hidden="1">
      <c r="B27" s="52" t="s">
        <v>711</v>
      </c>
      <c r="C27" s="100">
        <v>4282.5</v>
      </c>
      <c r="D27" s="100">
        <v>2151.8</v>
      </c>
      <c r="E27" s="100">
        <v>17.6</v>
      </c>
      <c r="F27" s="100">
        <v>1478</v>
      </c>
      <c r="G27" s="52">
        <v>450.5</v>
      </c>
      <c r="H27" s="100">
        <v>119</v>
      </c>
      <c r="I27" s="52"/>
      <c r="J27" s="52"/>
      <c r="K27" s="100">
        <v>61.7</v>
      </c>
      <c r="L27" s="52">
        <v>3.9</v>
      </c>
    </row>
    <row r="28" spans="2:12" ht="9.75" customHeight="1" hidden="1">
      <c r="B28" s="52" t="s">
        <v>712</v>
      </c>
      <c r="C28" s="100">
        <v>4282.5</v>
      </c>
      <c r="D28" s="100">
        <v>2151.8</v>
      </c>
      <c r="E28" s="100">
        <v>17.6</v>
      </c>
      <c r="F28" s="100">
        <v>1478</v>
      </c>
      <c r="G28" s="52">
        <v>450.5</v>
      </c>
      <c r="H28" s="100">
        <v>119</v>
      </c>
      <c r="I28" s="52"/>
      <c r="J28" s="52"/>
      <c r="K28" s="100">
        <v>61.7</v>
      </c>
      <c r="L28" s="52">
        <v>3.9</v>
      </c>
    </row>
    <row r="29" spans="2:12" ht="9.75" customHeight="1">
      <c r="B29" s="52" t="s">
        <v>686</v>
      </c>
      <c r="C29" s="100">
        <v>4610.6</v>
      </c>
      <c r="D29" s="100">
        <v>2343.3</v>
      </c>
      <c r="E29" s="100">
        <v>28.5</v>
      </c>
      <c r="F29" s="100">
        <v>1583.1</v>
      </c>
      <c r="G29" s="52">
        <v>453.1</v>
      </c>
      <c r="H29" s="100">
        <v>95.3</v>
      </c>
      <c r="I29" s="52"/>
      <c r="J29" s="52">
        <v>27.4</v>
      </c>
      <c r="K29" s="100">
        <v>73.1</v>
      </c>
      <c r="L29" s="52">
        <v>6.8</v>
      </c>
    </row>
    <row r="30" spans="2:12" ht="9.75" customHeight="1">
      <c r="B30" s="52" t="s">
        <v>687</v>
      </c>
      <c r="C30" s="100">
        <v>5111.6</v>
      </c>
      <c r="D30" s="100">
        <v>1941.6</v>
      </c>
      <c r="E30" s="100">
        <v>42.4</v>
      </c>
      <c r="F30" s="100">
        <v>2449.8</v>
      </c>
      <c r="G30" s="52">
        <v>466.6</v>
      </c>
      <c r="H30" s="100">
        <v>106.6</v>
      </c>
      <c r="I30" s="52"/>
      <c r="J30" s="52">
        <v>22.3</v>
      </c>
      <c r="K30" s="100">
        <v>77.3</v>
      </c>
      <c r="L30" s="100">
        <v>5</v>
      </c>
    </row>
    <row r="31" spans="2:12" ht="9.75" customHeight="1">
      <c r="B31" s="52" t="s">
        <v>688</v>
      </c>
      <c r="C31" s="100">
        <v>5054.3</v>
      </c>
      <c r="D31" s="100">
        <v>1542</v>
      </c>
      <c r="E31" s="100">
        <v>40.1</v>
      </c>
      <c r="F31" s="100">
        <v>2665.8</v>
      </c>
      <c r="G31" s="52">
        <v>563.1</v>
      </c>
      <c r="H31" s="100">
        <v>65.3</v>
      </c>
      <c r="I31" s="52">
        <v>51.6</v>
      </c>
      <c r="J31" s="52">
        <v>26.4</v>
      </c>
      <c r="K31" s="100">
        <v>96.2</v>
      </c>
      <c r="L31" s="100">
        <v>3.8</v>
      </c>
    </row>
    <row r="32" spans="2:12" ht="9" customHeight="1">
      <c r="B32" s="50" t="s">
        <v>689</v>
      </c>
      <c r="C32" s="193">
        <v>5181.3</v>
      </c>
      <c r="D32" s="193">
        <v>1196.1</v>
      </c>
      <c r="E32" s="193">
        <v>48.3</v>
      </c>
      <c r="F32" s="193">
        <v>2737.9</v>
      </c>
      <c r="G32" s="50">
        <v>639.9</v>
      </c>
      <c r="H32" s="193">
        <v>158.2</v>
      </c>
      <c r="I32" s="50">
        <v>25.3</v>
      </c>
      <c r="J32" s="50">
        <v>205.2</v>
      </c>
      <c r="K32" s="193">
        <v>166</v>
      </c>
      <c r="L32" s="193">
        <v>4.4</v>
      </c>
    </row>
    <row r="33" spans="2:12" ht="11.25" customHeight="1">
      <c r="B33" s="52" t="s">
        <v>773</v>
      </c>
      <c r="C33" s="100">
        <v>401.4000000000001</v>
      </c>
      <c r="D33" s="100">
        <v>26.799999999999997</v>
      </c>
      <c r="E33" s="100">
        <v>0</v>
      </c>
      <c r="F33" s="100">
        <v>302.8</v>
      </c>
      <c r="G33" s="52">
        <v>41.6</v>
      </c>
      <c r="H33" s="100">
        <v>6.1</v>
      </c>
      <c r="I33" s="52"/>
      <c r="J33" s="52"/>
      <c r="K33" s="100">
        <v>23.6</v>
      </c>
      <c r="L33" s="52">
        <v>0.5</v>
      </c>
    </row>
    <row r="34" spans="2:12" ht="11.25" customHeight="1">
      <c r="B34" s="52" t="s">
        <v>870</v>
      </c>
      <c r="C34" s="100">
        <v>856.3</v>
      </c>
      <c r="D34" s="52">
        <v>64.2</v>
      </c>
      <c r="E34" s="52">
        <v>3.2</v>
      </c>
      <c r="F34" s="52">
        <v>654.2</v>
      </c>
      <c r="G34" s="52">
        <v>83.1</v>
      </c>
      <c r="H34" s="52">
        <v>13.5</v>
      </c>
      <c r="I34" s="174"/>
      <c r="J34" s="174"/>
      <c r="K34" s="52">
        <v>37.6</v>
      </c>
      <c r="L34" s="52">
        <v>0.5</v>
      </c>
    </row>
    <row r="35" spans="2:13" ht="11.25" customHeight="1">
      <c r="B35" s="50" t="s">
        <v>878</v>
      </c>
      <c r="C35" s="193">
        <v>1339.7</v>
      </c>
      <c r="D35" s="193">
        <v>102.30000000000001</v>
      </c>
      <c r="E35" s="193">
        <v>8</v>
      </c>
      <c r="F35" s="193">
        <v>1023</v>
      </c>
      <c r="G35" s="50">
        <v>138</v>
      </c>
      <c r="H35" s="193">
        <v>22</v>
      </c>
      <c r="I35" s="50"/>
      <c r="J35" s="50"/>
      <c r="K35" s="193">
        <v>45.2</v>
      </c>
      <c r="L35" s="50">
        <v>1.2</v>
      </c>
      <c r="M35" s="52"/>
    </row>
    <row r="36" spans="2:13" ht="11.25" customHeight="1">
      <c r="B36" s="52" t="s">
        <v>776</v>
      </c>
      <c r="C36" s="100">
        <f>SUM(D36:L36)</f>
        <v>487.7</v>
      </c>
      <c r="D36" s="100">
        <f>'[1]Gross'!I50+'[1]Gross'!K50+'[1]Gross'!M50+'[1]Gross'!O50+'[1]Gross'!W50</f>
        <v>37.300000000000004</v>
      </c>
      <c r="E36" s="100">
        <f>'[1]Gross'!E50+'[1]Gross'!F50</f>
        <v>0</v>
      </c>
      <c r="F36" s="100">
        <f>'[1]Gross'!H50</f>
        <v>358.9</v>
      </c>
      <c r="G36" s="52">
        <f>'[1]Gross'!Q50</f>
        <v>59.6</v>
      </c>
      <c r="H36" s="100">
        <f>'[1]Gross'!Y50+'[1]Gross'!T50</f>
        <v>4.2</v>
      </c>
      <c r="I36" s="52"/>
      <c r="J36" s="52"/>
      <c r="K36" s="100">
        <f>'[1]Gross'!X50</f>
        <v>27.4</v>
      </c>
      <c r="L36" s="52">
        <f>'[1]Gross'!Z50</f>
        <v>0.3</v>
      </c>
      <c r="M36" s="52"/>
    </row>
    <row r="37" spans="2:13" ht="11.25" customHeight="1">
      <c r="B37" s="52" t="s">
        <v>869</v>
      </c>
      <c r="C37" s="100">
        <f>SUM(D37:L37)</f>
        <v>1043.1</v>
      </c>
      <c r="D37" s="100">
        <f>'[1]Gross'!I51+'[1]Gross'!K51+'[1]Gross'!M51+'[1]Gross'!O51+'[1]Gross'!W51</f>
        <v>70.8</v>
      </c>
      <c r="E37" s="100">
        <f>'[1]Gross'!E51+'[1]Gross'!F51</f>
        <v>7</v>
      </c>
      <c r="F37" s="100">
        <f>'[1]Gross'!H51</f>
        <v>774.1</v>
      </c>
      <c r="G37" s="52">
        <f>'[1]Gross'!Q51</f>
        <v>138.9</v>
      </c>
      <c r="H37" s="100">
        <f>'[1]Gross'!Y51+'[1]Gross'!T51</f>
        <v>10.2</v>
      </c>
      <c r="I37" s="52"/>
      <c r="J37" s="52"/>
      <c r="K37" s="100">
        <f>'[1]Gross'!X51</f>
        <v>41</v>
      </c>
      <c r="L37" s="52">
        <f>'[1]Gross'!Z51</f>
        <v>1.1</v>
      </c>
      <c r="M37" s="52"/>
    </row>
    <row r="38" spans="2:12" ht="11.25" customHeight="1">
      <c r="B38" s="50" t="s">
        <v>879</v>
      </c>
      <c r="C38" s="193">
        <f>SUM(D38:L38)</f>
        <v>1609.6</v>
      </c>
      <c r="D38" s="193">
        <f>'[1]Gross'!I52+'[1]Gross'!K52+'[1]Gross'!M52+'[1]Gross'!O52+'[1]Gross'!W52</f>
        <v>122.89999999999999</v>
      </c>
      <c r="E38" s="193">
        <f>'[1]Gross'!E52+'[1]Gross'!F52</f>
        <v>15.5</v>
      </c>
      <c r="F38" s="193">
        <f>'[1]Gross'!H52</f>
        <v>1189.3</v>
      </c>
      <c r="G38" s="50">
        <f>'[1]Gross'!Q52</f>
        <v>215.9</v>
      </c>
      <c r="H38" s="193">
        <f>'[1]Gross'!Y52+'[1]Gross'!T52</f>
        <v>11.7</v>
      </c>
      <c r="I38" s="50"/>
      <c r="J38" s="50"/>
      <c r="K38" s="193">
        <f>'[1]Gross'!X52</f>
        <v>52.8</v>
      </c>
      <c r="L38" s="50">
        <f>'[1]Gross'!Z52</f>
        <v>1.5</v>
      </c>
    </row>
    <row r="39" spans="2:12" ht="11.25" customHeight="1" hidden="1">
      <c r="B39" s="52"/>
      <c r="C39" s="100"/>
      <c r="D39" s="100"/>
      <c r="E39" s="100"/>
      <c r="F39" s="100"/>
      <c r="G39" s="52"/>
      <c r="H39" s="100"/>
      <c r="I39" s="52"/>
      <c r="J39" s="52"/>
      <c r="K39" s="100"/>
      <c r="L39" s="52"/>
    </row>
    <row r="40" spans="2:12" ht="11.25" customHeight="1" hidden="1">
      <c r="B40" s="52"/>
      <c r="C40" s="100"/>
      <c r="D40" s="100"/>
      <c r="E40" s="100"/>
      <c r="F40" s="100"/>
      <c r="G40" s="52"/>
      <c r="H40" s="100"/>
      <c r="I40" s="52"/>
      <c r="J40" s="52"/>
      <c r="K40" s="100"/>
      <c r="L40" s="52"/>
    </row>
    <row r="41" spans="2:12" ht="11.25" customHeight="1" hidden="1">
      <c r="B41" s="52"/>
      <c r="C41" s="100"/>
      <c r="D41" s="100"/>
      <c r="E41" s="100"/>
      <c r="F41" s="100"/>
      <c r="G41" s="52"/>
      <c r="H41" s="100"/>
      <c r="I41" s="52"/>
      <c r="J41" s="52"/>
      <c r="K41" s="100"/>
      <c r="L41" s="52"/>
    </row>
    <row r="42" spans="2:12" ht="11.25" customHeight="1" hidden="1">
      <c r="B42" s="52"/>
      <c r="C42" s="100"/>
      <c r="D42" s="100"/>
      <c r="E42" s="100"/>
      <c r="F42" s="100"/>
      <c r="G42" s="52"/>
      <c r="H42" s="100"/>
      <c r="I42" s="52"/>
      <c r="J42" s="52"/>
      <c r="K42" s="100"/>
      <c r="L42" s="52"/>
    </row>
    <row r="43" spans="2:12" ht="11.25" customHeight="1" hidden="1">
      <c r="B43" s="52"/>
      <c r="C43" s="100"/>
      <c r="D43" s="100"/>
      <c r="E43" s="100"/>
      <c r="F43" s="100"/>
      <c r="G43" s="52"/>
      <c r="H43" s="100"/>
      <c r="I43" s="52"/>
      <c r="J43" s="52"/>
      <c r="K43" s="100"/>
      <c r="L43" s="52"/>
    </row>
    <row r="44" spans="2:12" ht="11.25" customHeight="1" hidden="1">
      <c r="B44" s="52"/>
      <c r="C44" s="100"/>
      <c r="D44" s="100"/>
      <c r="E44" s="100"/>
      <c r="F44" s="100"/>
      <c r="G44" s="52"/>
      <c r="H44" s="100"/>
      <c r="I44" s="52"/>
      <c r="J44" s="52"/>
      <c r="K44" s="100"/>
      <c r="L44" s="52"/>
    </row>
    <row r="45" spans="2:12" ht="11.25" customHeight="1" hidden="1">
      <c r="B45" s="52"/>
      <c r="C45" s="100"/>
      <c r="D45" s="100"/>
      <c r="E45" s="100"/>
      <c r="F45" s="100"/>
      <c r="G45" s="52"/>
      <c r="H45" s="100"/>
      <c r="I45" s="52"/>
      <c r="J45" s="52"/>
      <c r="K45" s="100"/>
      <c r="L45" s="52"/>
    </row>
    <row r="46" spans="2:12" ht="11.25" customHeight="1" hidden="1">
      <c r="B46" s="52"/>
      <c r="C46" s="100"/>
      <c r="D46" s="100"/>
      <c r="E46" s="100"/>
      <c r="F46" s="100"/>
      <c r="G46" s="52"/>
      <c r="H46" s="100"/>
      <c r="I46" s="52"/>
      <c r="J46" s="52"/>
      <c r="K46" s="100"/>
      <c r="L46" s="52"/>
    </row>
    <row r="47" spans="2:12" ht="11.25" customHeight="1" hidden="1">
      <c r="B47" s="52"/>
      <c r="C47" s="100"/>
      <c r="D47" s="100"/>
      <c r="E47" s="100"/>
      <c r="F47" s="100"/>
      <c r="G47" s="52"/>
      <c r="H47" s="100"/>
      <c r="I47" s="52"/>
      <c r="J47" s="52"/>
      <c r="K47" s="100"/>
      <c r="L47" s="52"/>
    </row>
    <row r="48" spans="2:12" ht="11.25" customHeight="1" hidden="1">
      <c r="B48" s="52"/>
      <c r="C48" s="100"/>
      <c r="D48" s="100"/>
      <c r="E48" s="100"/>
      <c r="F48" s="100"/>
      <c r="G48" s="52"/>
      <c r="H48" s="100"/>
      <c r="I48" s="52"/>
      <c r="J48" s="52"/>
      <c r="K48" s="100"/>
      <c r="L48" s="52"/>
    </row>
    <row r="49" spans="2:12" ht="11.25" customHeight="1" hidden="1">
      <c r="B49" s="52"/>
      <c r="C49" s="100"/>
      <c r="D49" s="100"/>
      <c r="E49" s="100"/>
      <c r="F49" s="100"/>
      <c r="G49" s="52"/>
      <c r="H49" s="100"/>
      <c r="I49" s="52"/>
      <c r="J49" s="52"/>
      <c r="K49" s="100"/>
      <c r="L49" s="52"/>
    </row>
    <row r="50" spans="2:12" ht="11.25" customHeight="1">
      <c r="B50" s="52"/>
      <c r="C50" s="100"/>
      <c r="D50" s="100"/>
      <c r="E50" s="100"/>
      <c r="F50" s="100"/>
      <c r="G50" s="52"/>
      <c r="H50" s="100"/>
      <c r="I50" s="52"/>
      <c r="J50" s="52"/>
      <c r="K50" s="100"/>
      <c r="L50" s="52"/>
    </row>
    <row r="51" spans="3:12" ht="9.75" customHeight="1">
      <c r="C51" s="148" t="s">
        <v>892</v>
      </c>
      <c r="D51" s="140"/>
      <c r="E51" s="140"/>
      <c r="F51" s="140"/>
      <c r="G51" s="140"/>
      <c r="H51" s="140"/>
      <c r="I51" s="140"/>
      <c r="J51" s="140"/>
      <c r="K51" s="140"/>
      <c r="L51" s="140"/>
    </row>
    <row r="52" spans="3:12" ht="12.75" customHeight="1">
      <c r="C52" s="136" t="s">
        <v>893</v>
      </c>
      <c r="D52" s="140"/>
      <c r="E52" s="140"/>
      <c r="F52" s="140"/>
      <c r="G52" s="140"/>
      <c r="H52" s="140"/>
      <c r="I52" s="140"/>
      <c r="J52" s="140"/>
      <c r="K52" s="140"/>
      <c r="L52" s="140"/>
    </row>
    <row r="53" spans="3:12" ht="6.75" customHeight="1">
      <c r="C53" s="136"/>
      <c r="D53" s="140"/>
      <c r="E53" s="140"/>
      <c r="F53" s="140"/>
      <c r="G53" s="140"/>
      <c r="H53" s="140"/>
      <c r="I53" s="140"/>
      <c r="J53" s="140"/>
      <c r="K53" s="140"/>
      <c r="L53" s="140"/>
    </row>
    <row r="54" spans="2:13" ht="44.25" customHeight="1">
      <c r="B54" s="146" t="s">
        <v>65</v>
      </c>
      <c r="C54" s="165" t="s">
        <v>636</v>
      </c>
      <c r="D54" s="145" t="s">
        <v>576</v>
      </c>
      <c r="E54" s="145" t="s">
        <v>322</v>
      </c>
      <c r="F54" s="145" t="s">
        <v>13</v>
      </c>
      <c r="G54" s="145" t="s">
        <v>524</v>
      </c>
      <c r="H54" s="145" t="s">
        <v>310</v>
      </c>
      <c r="I54" s="145" t="s">
        <v>148</v>
      </c>
      <c r="J54" s="145" t="s">
        <v>707</v>
      </c>
      <c r="K54" s="166" t="s">
        <v>464</v>
      </c>
      <c r="L54" s="146" t="s">
        <v>465</v>
      </c>
      <c r="M54" s="140"/>
    </row>
    <row r="55" spans="2:12" ht="9.75" customHeight="1" hidden="1">
      <c r="B55" s="52" t="s">
        <v>634</v>
      </c>
      <c r="C55" s="100">
        <f>SUM(D55+E55+F55+G55+H55+J55+K55+L55+I55)</f>
        <v>927.9</v>
      </c>
      <c r="D55" s="100">
        <v>419.2</v>
      </c>
      <c r="E55" s="100">
        <v>14.2</v>
      </c>
      <c r="F55" s="100">
        <v>348.9</v>
      </c>
      <c r="G55" s="52"/>
      <c r="H55" s="100">
        <v>66</v>
      </c>
      <c r="I55" s="52">
        <v>10.4</v>
      </c>
      <c r="J55" s="52"/>
      <c r="K55" s="100">
        <v>66.6</v>
      </c>
      <c r="L55" s="100">
        <v>2.6</v>
      </c>
    </row>
    <row r="56" spans="2:12" ht="9.75" customHeight="1" hidden="1">
      <c r="B56" s="52" t="s">
        <v>590</v>
      </c>
      <c r="C56" s="100">
        <f>SUM(D56+E56+F56+G56+H56+J56+K56+L56+I56)</f>
        <v>792.2000000000002</v>
      </c>
      <c r="D56" s="100">
        <v>252.8</v>
      </c>
      <c r="E56" s="100">
        <v>17</v>
      </c>
      <c r="F56" s="100">
        <v>381.3</v>
      </c>
      <c r="G56" s="52"/>
      <c r="H56" s="100">
        <v>82.7</v>
      </c>
      <c r="I56" s="52">
        <v>6.3</v>
      </c>
      <c r="J56" s="52">
        <v>9.2</v>
      </c>
      <c r="K56" s="100">
        <v>30.2</v>
      </c>
      <c r="L56" s="100">
        <v>12.7</v>
      </c>
    </row>
    <row r="57" spans="2:12" ht="9.75" customHeight="1">
      <c r="B57" s="52" t="s">
        <v>438</v>
      </c>
      <c r="C57" s="100">
        <v>745.3</v>
      </c>
      <c r="D57" s="52">
        <v>146.7</v>
      </c>
      <c r="E57" s="100">
        <v>14</v>
      </c>
      <c r="F57" s="100">
        <v>337.9</v>
      </c>
      <c r="G57" s="52">
        <v>93.2</v>
      </c>
      <c r="H57" s="52">
        <v>83.7</v>
      </c>
      <c r="I57" s="52">
        <v>34.9</v>
      </c>
      <c r="J57" s="52">
        <v>3.1</v>
      </c>
      <c r="K57" s="52">
        <v>26.1</v>
      </c>
      <c r="L57" s="52">
        <v>5.7</v>
      </c>
    </row>
    <row r="58" spans="2:12" ht="9.75" customHeight="1">
      <c r="B58" s="52" t="s">
        <v>626</v>
      </c>
      <c r="C58" s="100">
        <f>SUM(D58+E58+F58+G58+H58+J58+K58+L58+I58)</f>
        <v>800.1</v>
      </c>
      <c r="D58" s="52">
        <v>81.7</v>
      </c>
      <c r="E58" s="100">
        <v>18.1</v>
      </c>
      <c r="F58" s="52">
        <v>465.5</v>
      </c>
      <c r="G58" s="52">
        <v>105.1</v>
      </c>
      <c r="H58" s="52">
        <v>78.7</v>
      </c>
      <c r="I58" s="100">
        <v>29.3</v>
      </c>
      <c r="J58" s="100"/>
      <c r="K58" s="100">
        <v>17.1</v>
      </c>
      <c r="L58" s="52">
        <v>4.6</v>
      </c>
    </row>
    <row r="59" spans="2:12" ht="9.75" customHeight="1">
      <c r="B59" s="52" t="s">
        <v>116</v>
      </c>
      <c r="C59" s="100">
        <v>949</v>
      </c>
      <c r="D59" s="52">
        <v>137.4</v>
      </c>
      <c r="E59" s="100">
        <v>14</v>
      </c>
      <c r="F59" s="52">
        <v>519.9</v>
      </c>
      <c r="G59" s="100">
        <v>143</v>
      </c>
      <c r="H59" s="52">
        <v>100.1</v>
      </c>
      <c r="I59" s="100"/>
      <c r="J59" s="100"/>
      <c r="K59" s="100">
        <v>30.8</v>
      </c>
      <c r="L59" s="52">
        <v>3.8</v>
      </c>
    </row>
    <row r="60" spans="2:12" ht="9.75" customHeight="1">
      <c r="B60" s="52" t="s">
        <v>228</v>
      </c>
      <c r="C60" s="100">
        <v>1717.1</v>
      </c>
      <c r="D60" s="52">
        <v>805.8</v>
      </c>
      <c r="E60" s="100">
        <v>16</v>
      </c>
      <c r="F60" s="100">
        <v>607.7</v>
      </c>
      <c r="G60" s="52">
        <v>149.3</v>
      </c>
      <c r="H60" s="52">
        <v>100.9</v>
      </c>
      <c r="I60" s="52"/>
      <c r="J60" s="52"/>
      <c r="K60" s="52">
        <v>36.8</v>
      </c>
      <c r="L60" s="52">
        <v>0.6</v>
      </c>
    </row>
    <row r="61" spans="2:13" ht="9.75" customHeight="1">
      <c r="B61" s="52" t="s">
        <v>683</v>
      </c>
      <c r="C61" s="100">
        <v>3319.3</v>
      </c>
      <c r="D61" s="100">
        <v>1971.5</v>
      </c>
      <c r="E61" s="100">
        <v>18.5</v>
      </c>
      <c r="F61" s="100">
        <v>882.9</v>
      </c>
      <c r="G61" s="52">
        <v>247.6</v>
      </c>
      <c r="H61" s="100">
        <v>128.8</v>
      </c>
      <c r="I61" s="52"/>
      <c r="J61" s="52"/>
      <c r="K61" s="100">
        <v>63.5</v>
      </c>
      <c r="L61" s="52">
        <v>6.5</v>
      </c>
      <c r="M61" s="52"/>
    </row>
    <row r="62" spans="2:13" ht="9.75" customHeight="1">
      <c r="B62" s="52" t="s">
        <v>684</v>
      </c>
      <c r="C62" s="100">
        <v>4035.5000000000005</v>
      </c>
      <c r="D62" s="100">
        <v>2263.5</v>
      </c>
      <c r="E62" s="100">
        <v>17.299999999999997</v>
      </c>
      <c r="F62" s="100">
        <v>1195.6</v>
      </c>
      <c r="G62" s="52">
        <v>370.8</v>
      </c>
      <c r="H62" s="100">
        <v>115.5</v>
      </c>
      <c r="I62" s="52"/>
      <c r="J62" s="52"/>
      <c r="K62" s="100">
        <v>56.4</v>
      </c>
      <c r="L62" s="52">
        <v>16.4</v>
      </c>
      <c r="M62" s="52"/>
    </row>
    <row r="63" spans="2:12" ht="9.75" customHeight="1">
      <c r="B63" s="52" t="s">
        <v>685</v>
      </c>
      <c r="C63" s="100">
        <v>4283.3</v>
      </c>
      <c r="D63" s="100">
        <v>2151.8</v>
      </c>
      <c r="E63" s="100">
        <v>17.5</v>
      </c>
      <c r="F63" s="100">
        <v>1478</v>
      </c>
      <c r="G63" s="52">
        <v>450.5</v>
      </c>
      <c r="H63" s="100">
        <v>119</v>
      </c>
      <c r="I63" s="52"/>
      <c r="J63" s="52"/>
      <c r="K63" s="100">
        <v>61.7</v>
      </c>
      <c r="L63" s="52">
        <v>4.8</v>
      </c>
    </row>
    <row r="64" spans="1:12" ht="1.5" customHeight="1" hidden="1">
      <c r="A64" s="75"/>
      <c r="B64" s="50" t="s">
        <v>686</v>
      </c>
      <c r="C64" s="193">
        <v>4283.3</v>
      </c>
      <c r="D64" s="193">
        <v>2151.8</v>
      </c>
      <c r="E64" s="193">
        <v>17.5</v>
      </c>
      <c r="F64" s="193">
        <v>1478</v>
      </c>
      <c r="G64" s="50">
        <v>450.5</v>
      </c>
      <c r="H64" s="193">
        <v>119</v>
      </c>
      <c r="I64" s="50"/>
      <c r="J64" s="50"/>
      <c r="K64" s="193">
        <v>61.7</v>
      </c>
      <c r="L64" s="50">
        <v>4.8</v>
      </c>
    </row>
    <row r="65" spans="1:12" ht="1.5" customHeight="1" hidden="1">
      <c r="A65" s="75"/>
      <c r="B65" s="50" t="s">
        <v>687</v>
      </c>
      <c r="C65" s="193">
        <v>4283.3</v>
      </c>
      <c r="D65" s="193">
        <v>2151.8</v>
      </c>
      <c r="E65" s="193">
        <v>17.5</v>
      </c>
      <c r="F65" s="193">
        <v>1478</v>
      </c>
      <c r="G65" s="50">
        <v>450.5</v>
      </c>
      <c r="H65" s="193">
        <v>119</v>
      </c>
      <c r="I65" s="50"/>
      <c r="J65" s="50"/>
      <c r="K65" s="193">
        <v>61.7</v>
      </c>
      <c r="L65" s="50">
        <v>4.8</v>
      </c>
    </row>
    <row r="66" spans="1:12" ht="1.5" customHeight="1" hidden="1">
      <c r="A66" s="75"/>
      <c r="B66" s="50" t="s">
        <v>688</v>
      </c>
      <c r="C66" s="193">
        <v>4283.3</v>
      </c>
      <c r="D66" s="193">
        <v>2151.8</v>
      </c>
      <c r="E66" s="193">
        <v>17.5</v>
      </c>
      <c r="F66" s="193">
        <v>1478</v>
      </c>
      <c r="G66" s="50">
        <v>450.5</v>
      </c>
      <c r="H66" s="193">
        <v>119</v>
      </c>
      <c r="I66" s="50"/>
      <c r="J66" s="50"/>
      <c r="K66" s="193">
        <v>61.7</v>
      </c>
      <c r="L66" s="50">
        <v>4.8</v>
      </c>
    </row>
    <row r="67" spans="1:12" ht="1.5" customHeight="1" hidden="1">
      <c r="A67" s="75"/>
      <c r="B67" s="50" t="s">
        <v>689</v>
      </c>
      <c r="C67" s="193">
        <v>4283.3</v>
      </c>
      <c r="D67" s="193">
        <v>2151.8</v>
      </c>
      <c r="E67" s="193">
        <v>17.5</v>
      </c>
      <c r="F67" s="193">
        <v>1478</v>
      </c>
      <c r="G67" s="50">
        <v>450.5</v>
      </c>
      <c r="H67" s="193">
        <v>119</v>
      </c>
      <c r="I67" s="50"/>
      <c r="J67" s="50"/>
      <c r="K67" s="193">
        <v>61.7</v>
      </c>
      <c r="L67" s="50">
        <v>4.8</v>
      </c>
    </row>
    <row r="68" spans="1:12" ht="1.5" customHeight="1" hidden="1">
      <c r="A68" s="75"/>
      <c r="B68" s="50" t="s">
        <v>690</v>
      </c>
      <c r="C68" s="193">
        <v>4283.3</v>
      </c>
      <c r="D68" s="193">
        <v>2151.8</v>
      </c>
      <c r="E68" s="193">
        <v>17.5</v>
      </c>
      <c r="F68" s="193">
        <v>1478</v>
      </c>
      <c r="G68" s="50">
        <v>450.5</v>
      </c>
      <c r="H68" s="193">
        <v>119</v>
      </c>
      <c r="I68" s="50"/>
      <c r="J68" s="50"/>
      <c r="K68" s="193">
        <v>61.7</v>
      </c>
      <c r="L68" s="50">
        <v>4.8</v>
      </c>
    </row>
    <row r="69" spans="1:12" ht="1.5" customHeight="1" hidden="1">
      <c r="A69" s="75"/>
      <c r="B69" s="50" t="s">
        <v>691</v>
      </c>
      <c r="C69" s="193">
        <v>4283.3</v>
      </c>
      <c r="D69" s="193">
        <v>2151.8</v>
      </c>
      <c r="E69" s="193">
        <v>17.5</v>
      </c>
      <c r="F69" s="193">
        <v>1478</v>
      </c>
      <c r="G69" s="50">
        <v>450.5</v>
      </c>
      <c r="H69" s="193">
        <v>119</v>
      </c>
      <c r="I69" s="50"/>
      <c r="J69" s="50"/>
      <c r="K69" s="193">
        <v>61.7</v>
      </c>
      <c r="L69" s="50">
        <v>4.8</v>
      </c>
    </row>
    <row r="70" spans="1:12" ht="1.5" customHeight="1" hidden="1">
      <c r="A70" s="75"/>
      <c r="B70" s="50" t="s">
        <v>692</v>
      </c>
      <c r="C70" s="193">
        <v>4283.3</v>
      </c>
      <c r="D70" s="193">
        <v>2151.8</v>
      </c>
      <c r="E70" s="193">
        <v>17.5</v>
      </c>
      <c r="F70" s="193">
        <v>1478</v>
      </c>
      <c r="G70" s="50">
        <v>450.5</v>
      </c>
      <c r="H70" s="193">
        <v>119</v>
      </c>
      <c r="I70" s="50"/>
      <c r="J70" s="50"/>
      <c r="K70" s="193">
        <v>61.7</v>
      </c>
      <c r="L70" s="50">
        <v>4.8</v>
      </c>
    </row>
    <row r="71" spans="1:13" s="61" customFormat="1" ht="1.5" customHeight="1" hidden="1">
      <c r="A71" s="192"/>
      <c r="B71" s="50" t="s">
        <v>693</v>
      </c>
      <c r="C71" s="193">
        <v>4283.3</v>
      </c>
      <c r="D71" s="193">
        <v>2151.8</v>
      </c>
      <c r="E71" s="193">
        <v>17.5</v>
      </c>
      <c r="F71" s="193">
        <v>1478</v>
      </c>
      <c r="G71" s="50">
        <v>450.5</v>
      </c>
      <c r="H71" s="193">
        <v>119</v>
      </c>
      <c r="I71" s="50"/>
      <c r="J71" s="50"/>
      <c r="K71" s="193">
        <v>61.7</v>
      </c>
      <c r="L71" s="50">
        <v>4.8</v>
      </c>
      <c r="M71" s="52"/>
    </row>
    <row r="72" spans="1:12" ht="1.5" customHeight="1" hidden="1">
      <c r="A72" s="75"/>
      <c r="B72" s="50" t="s">
        <v>710</v>
      </c>
      <c r="C72" s="193">
        <v>4283.3</v>
      </c>
      <c r="D72" s="193">
        <v>2151.8</v>
      </c>
      <c r="E72" s="193">
        <v>17.5</v>
      </c>
      <c r="F72" s="193">
        <v>1478</v>
      </c>
      <c r="G72" s="50">
        <v>450.5</v>
      </c>
      <c r="H72" s="193">
        <v>119</v>
      </c>
      <c r="I72" s="50"/>
      <c r="J72" s="50"/>
      <c r="K72" s="193">
        <v>61.7</v>
      </c>
      <c r="L72" s="50">
        <v>4.8</v>
      </c>
    </row>
    <row r="73" spans="1:12" ht="1.5" customHeight="1" hidden="1">
      <c r="A73" s="75"/>
      <c r="B73" s="50" t="s">
        <v>711</v>
      </c>
      <c r="C73" s="193">
        <v>4283.3</v>
      </c>
      <c r="D73" s="193">
        <v>2151.8</v>
      </c>
      <c r="E73" s="193">
        <v>17.5</v>
      </c>
      <c r="F73" s="193">
        <v>1478</v>
      </c>
      <c r="G73" s="50">
        <v>450.5</v>
      </c>
      <c r="H73" s="193">
        <v>119</v>
      </c>
      <c r="I73" s="50"/>
      <c r="J73" s="50"/>
      <c r="K73" s="193">
        <v>61.7</v>
      </c>
      <c r="L73" s="50">
        <v>4.8</v>
      </c>
    </row>
    <row r="74" spans="1:12" ht="1.5" customHeight="1" hidden="1">
      <c r="A74" s="75"/>
      <c r="B74" s="52" t="s">
        <v>712</v>
      </c>
      <c r="C74" s="100">
        <v>4283.3</v>
      </c>
      <c r="D74" s="100">
        <v>2151.8</v>
      </c>
      <c r="E74" s="100">
        <v>17.5</v>
      </c>
      <c r="F74" s="100">
        <v>1478</v>
      </c>
      <c r="G74" s="52">
        <v>450.5</v>
      </c>
      <c r="H74" s="100">
        <v>119</v>
      </c>
      <c r="I74" s="52"/>
      <c r="J74" s="52"/>
      <c r="K74" s="100">
        <v>61.7</v>
      </c>
      <c r="L74" s="52">
        <v>4.8</v>
      </c>
    </row>
    <row r="75" spans="1:12" ht="10.5" customHeight="1">
      <c r="A75" s="75"/>
      <c r="B75" s="52" t="s">
        <v>686</v>
      </c>
      <c r="C75" s="100">
        <v>4609.7</v>
      </c>
      <c r="D75" s="100">
        <v>2343.3</v>
      </c>
      <c r="E75" s="100">
        <v>27.6</v>
      </c>
      <c r="F75" s="100">
        <v>1583.1</v>
      </c>
      <c r="G75" s="52">
        <v>453.1</v>
      </c>
      <c r="H75" s="100">
        <v>95.3</v>
      </c>
      <c r="I75" s="52"/>
      <c r="J75" s="52">
        <v>27.4</v>
      </c>
      <c r="K75" s="100">
        <v>73.1</v>
      </c>
      <c r="L75" s="52">
        <v>6.8</v>
      </c>
    </row>
    <row r="76" spans="1:12" ht="10.5" customHeight="1">
      <c r="A76" s="75"/>
      <c r="B76" s="52" t="s">
        <v>687</v>
      </c>
      <c r="C76" s="100">
        <v>5113</v>
      </c>
      <c r="D76" s="100">
        <v>1941.6</v>
      </c>
      <c r="E76" s="100">
        <v>43.8</v>
      </c>
      <c r="F76" s="100">
        <v>2449.8</v>
      </c>
      <c r="G76" s="52">
        <v>466.6</v>
      </c>
      <c r="H76" s="100">
        <v>106.6</v>
      </c>
      <c r="I76" s="52"/>
      <c r="J76" s="52">
        <v>22.3</v>
      </c>
      <c r="K76" s="100">
        <v>77.3</v>
      </c>
      <c r="L76" s="100">
        <v>5</v>
      </c>
    </row>
    <row r="77" spans="1:12" ht="10.5" customHeight="1">
      <c r="A77" s="75"/>
      <c r="B77" s="52" t="s">
        <v>688</v>
      </c>
      <c r="C77" s="100">
        <v>5054.3</v>
      </c>
      <c r="D77" s="100">
        <v>1542</v>
      </c>
      <c r="E77" s="100">
        <v>39.8</v>
      </c>
      <c r="F77" s="100">
        <v>2665.8</v>
      </c>
      <c r="G77" s="52">
        <v>563.1</v>
      </c>
      <c r="H77" s="100">
        <v>65.3</v>
      </c>
      <c r="I77" s="52">
        <v>51.6</v>
      </c>
      <c r="J77" s="52">
        <v>26.4</v>
      </c>
      <c r="K77" s="100">
        <v>96.2</v>
      </c>
      <c r="L77" s="100">
        <v>3.8</v>
      </c>
    </row>
    <row r="78" spans="2:12" ht="11.25">
      <c r="B78" s="50" t="s">
        <v>689</v>
      </c>
      <c r="C78" s="193">
        <v>5181.3</v>
      </c>
      <c r="D78" s="193">
        <v>1196.1</v>
      </c>
      <c r="E78" s="193">
        <v>48.3</v>
      </c>
      <c r="F78" s="193">
        <v>2737.9</v>
      </c>
      <c r="G78" s="50">
        <v>639.9</v>
      </c>
      <c r="H78" s="193">
        <v>158.2</v>
      </c>
      <c r="I78" s="50">
        <v>25.3</v>
      </c>
      <c r="J78" s="50">
        <v>205.2</v>
      </c>
      <c r="K78" s="193">
        <v>166</v>
      </c>
      <c r="L78" s="193">
        <v>4.4</v>
      </c>
    </row>
    <row r="79" spans="2:12" ht="11.25">
      <c r="B79" s="52" t="s">
        <v>773</v>
      </c>
      <c r="C79" s="100">
        <v>401.4000000000001</v>
      </c>
      <c r="D79" s="100">
        <v>26.799999999999997</v>
      </c>
      <c r="E79" s="100">
        <v>0</v>
      </c>
      <c r="F79" s="100">
        <v>302.8</v>
      </c>
      <c r="G79" s="52">
        <v>41.6</v>
      </c>
      <c r="H79" s="100">
        <v>6.1</v>
      </c>
      <c r="I79" s="52"/>
      <c r="J79" s="52"/>
      <c r="K79" s="100">
        <v>23.6</v>
      </c>
      <c r="L79" s="52">
        <v>0.5</v>
      </c>
    </row>
    <row r="80" spans="2:12" ht="12.75">
      <c r="B80" s="52" t="s">
        <v>870</v>
      </c>
      <c r="C80" s="100">
        <v>856.3</v>
      </c>
      <c r="D80" s="52">
        <v>64.2</v>
      </c>
      <c r="E80" s="52">
        <v>3.2</v>
      </c>
      <c r="F80" s="52">
        <v>654.2</v>
      </c>
      <c r="G80" s="52">
        <v>83.1</v>
      </c>
      <c r="H80" s="52">
        <v>13.5</v>
      </c>
      <c r="I80" s="174"/>
      <c r="J80" s="174"/>
      <c r="K80" s="52">
        <v>37.6</v>
      </c>
      <c r="L80" s="52">
        <v>0.5</v>
      </c>
    </row>
    <row r="81" spans="2:12" ht="12.75">
      <c r="B81" s="50" t="s">
        <v>878</v>
      </c>
      <c r="C81" s="193">
        <v>1339.7</v>
      </c>
      <c r="D81" s="50">
        <v>102.3</v>
      </c>
      <c r="E81" s="50">
        <v>8</v>
      </c>
      <c r="F81" s="50">
        <v>1023</v>
      </c>
      <c r="G81" s="50">
        <v>138</v>
      </c>
      <c r="H81" s="50">
        <v>22</v>
      </c>
      <c r="I81" s="381"/>
      <c r="J81" s="381"/>
      <c r="K81" s="50">
        <v>45.2</v>
      </c>
      <c r="L81" s="50">
        <v>1.2</v>
      </c>
    </row>
    <row r="82" spans="2:12" ht="11.25">
      <c r="B82" s="52" t="s">
        <v>776</v>
      </c>
      <c r="C82" s="100">
        <f>SUM(D82:L82)</f>
        <v>487.7</v>
      </c>
      <c r="D82" s="100">
        <f>'[1]Gross'!D99+'[1]Gross'!I99+'[1]Gross'!K99+'[1]Gross'!M99+'[1]Gross'!O99+'[1]Gross'!W99</f>
        <v>37.300000000000004</v>
      </c>
      <c r="E82" s="100">
        <f>'[1]Gross'!E99+'[1]Gross'!F99</f>
        <v>0</v>
      </c>
      <c r="F82" s="100">
        <f>'[1]Gross'!H99</f>
        <v>358.9</v>
      </c>
      <c r="G82" s="52">
        <f>'[1]Gross'!Q99</f>
        <v>59.6</v>
      </c>
      <c r="H82" s="100">
        <f>'[1]Gross'!R99+'[1]Gross'!T99+'[1]Gross'!Y99</f>
        <v>4.2</v>
      </c>
      <c r="I82" s="52"/>
      <c r="J82" s="52"/>
      <c r="K82" s="100">
        <f>'[1]Gross'!X99</f>
        <v>27.4</v>
      </c>
      <c r="L82" s="52">
        <f>'[1]Gross'!Z99</f>
        <v>0.3</v>
      </c>
    </row>
    <row r="83" spans="2:13" ht="11.25">
      <c r="B83" s="52" t="s">
        <v>869</v>
      </c>
      <c r="C83" s="100">
        <f>SUM(D83:L83)</f>
        <v>1043.1</v>
      </c>
      <c r="D83" s="100">
        <f>'[1]Gross'!D100+'[1]Gross'!I100+'[1]Gross'!K100+'[1]Gross'!M100+'[1]Gross'!O100+'[1]Gross'!W100</f>
        <v>70.8</v>
      </c>
      <c r="E83" s="100">
        <f>'[1]Gross'!E100+'[1]Gross'!F100</f>
        <v>7</v>
      </c>
      <c r="F83" s="100">
        <f>'[1]Gross'!H100</f>
        <v>774.1</v>
      </c>
      <c r="G83" s="52">
        <f>'[1]Gross'!Q100</f>
        <v>138.9</v>
      </c>
      <c r="H83" s="100">
        <f>'[1]Gross'!R100+'[1]Gross'!T100+'[1]Gross'!Y100</f>
        <v>10.2</v>
      </c>
      <c r="I83" s="52"/>
      <c r="J83" s="52"/>
      <c r="K83" s="100">
        <f>'[1]Gross'!X100</f>
        <v>41</v>
      </c>
      <c r="L83" s="52">
        <f>'[1]Gross'!Z100</f>
        <v>1.1</v>
      </c>
      <c r="M83" s="52"/>
    </row>
    <row r="84" spans="2:12" ht="11.25">
      <c r="B84" s="50" t="s">
        <v>879</v>
      </c>
      <c r="C84" s="193">
        <f>SUM(D84:L84)</f>
        <v>1609.6</v>
      </c>
      <c r="D84" s="193">
        <f>'[1]Gross'!D101+'[1]Gross'!I101+'[1]Gross'!K101+'[1]Gross'!M101+'[1]Gross'!O101+'[1]Gross'!W101</f>
        <v>122.89999999999999</v>
      </c>
      <c r="E84" s="193">
        <f>'[1]Gross'!E101+'[1]Gross'!F101</f>
        <v>15.5</v>
      </c>
      <c r="F84" s="193">
        <f>'[1]Gross'!H101</f>
        <v>1189.3</v>
      </c>
      <c r="G84" s="50">
        <f>'[1]Gross'!Q101</f>
        <v>215.9</v>
      </c>
      <c r="H84" s="193">
        <f>'[1]Gross'!R101+'[1]Gross'!T101+'[1]Gross'!Y101</f>
        <v>11.7</v>
      </c>
      <c r="I84" s="50"/>
      <c r="J84" s="50"/>
      <c r="K84" s="193">
        <f>'[1]Gross'!X101</f>
        <v>52.8</v>
      </c>
      <c r="L84" s="50">
        <f>'[1]Gross'!Z101</f>
        <v>1.5</v>
      </c>
    </row>
  </sheetData>
  <sheetProtection/>
  <printOptions/>
  <pageMargins left="0.748031496062992" right="0.354330708661417" top="0.24" bottom="0" header="0.2" footer="0.17"/>
  <pageSetup horizontalDpi="600" verticalDpi="600" orientation="landscape" paperSize="9" r:id="rId1"/>
  <headerFooter alignWithMargins="0">
    <oddHeader>&amp;R&amp;8&amp;UБүлэг 10. Аж үйлдвэр</oddHeader>
    <oddFooter xml:space="preserve">&amp;R&amp;18 40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CU80"/>
  <sheetViews>
    <sheetView zoomScalePageLayoutView="0" workbookViewId="0" topLeftCell="A1">
      <selection activeCell="B23" sqref="A22:B23"/>
    </sheetView>
  </sheetViews>
  <sheetFormatPr defaultColWidth="9.00390625" defaultRowHeight="12.75"/>
  <cols>
    <col min="1" max="1" width="77.00390625" style="1185" customWidth="1"/>
    <col min="2" max="2" width="10.125" style="256" customWidth="1"/>
    <col min="3" max="3" width="10.375" style="256" bestFit="1" customWidth="1"/>
    <col min="4" max="4" width="10.75390625" style="1122" customWidth="1"/>
    <col min="5" max="5" width="8.625" style="256" customWidth="1"/>
    <col min="6" max="6" width="10.375" style="256" customWidth="1"/>
    <col min="7" max="7" width="11.375" style="1184" customWidth="1"/>
    <col min="8" max="8" width="11.75390625" style="1184" customWidth="1"/>
    <col min="9" max="99" width="9.125" style="1184" customWidth="1"/>
    <col min="100" max="16384" width="9.125" style="1185" customWidth="1"/>
  </cols>
  <sheetData>
    <row r="1" spans="1:6" s="97" customFormat="1" ht="12">
      <c r="A1" s="705" t="s">
        <v>1744</v>
      </c>
      <c r="B1" s="178"/>
      <c r="C1" s="49"/>
      <c r="D1" s="1180"/>
      <c r="E1" s="49"/>
      <c r="F1" s="49"/>
    </row>
    <row r="2" spans="1:6" s="97" customFormat="1" ht="12">
      <c r="A2" s="113" t="s">
        <v>1745</v>
      </c>
      <c r="B2" s="92"/>
      <c r="C2" s="92"/>
      <c r="D2" s="208"/>
      <c r="E2" s="52"/>
      <c r="F2" s="49"/>
    </row>
    <row r="3" spans="1:5" ht="12">
      <c r="A3" s="1181"/>
      <c r="B3" s="1182"/>
      <c r="C3" s="1182"/>
      <c r="D3" s="1183"/>
      <c r="E3" s="256" t="s">
        <v>1746</v>
      </c>
    </row>
    <row r="4" spans="1:6" ht="15" customHeight="1">
      <c r="A4" s="1186"/>
      <c r="B4" s="1187" t="s">
        <v>965</v>
      </c>
      <c r="C4" s="1188" t="s">
        <v>1747</v>
      </c>
      <c r="D4" s="870"/>
      <c r="E4" s="871"/>
      <c r="F4" s="1189"/>
    </row>
    <row r="5" spans="1:6" ht="10.5" customHeight="1">
      <c r="A5" s="1190" t="s">
        <v>1748</v>
      </c>
      <c r="B5" s="1191" t="s">
        <v>1749</v>
      </c>
      <c r="C5" s="448" t="s">
        <v>1750</v>
      </c>
      <c r="D5" s="1192" t="s">
        <v>1749</v>
      </c>
      <c r="E5" s="1193" t="s">
        <v>1589</v>
      </c>
      <c r="F5" s="517"/>
    </row>
    <row r="6" spans="1:6" ht="10.5" customHeight="1">
      <c r="A6" s="1194"/>
      <c r="B6" s="1195" t="s">
        <v>1751</v>
      </c>
      <c r="C6" s="1196" t="s">
        <v>1752</v>
      </c>
      <c r="D6" s="1197" t="s">
        <v>1751</v>
      </c>
      <c r="E6" s="1198" t="s">
        <v>1592</v>
      </c>
      <c r="F6" s="1199"/>
    </row>
    <row r="7" spans="1:6" ht="12.75" customHeight="1">
      <c r="A7" s="1200" t="s">
        <v>1753</v>
      </c>
      <c r="B7" s="1201"/>
      <c r="D7" s="1202"/>
      <c r="E7" s="311"/>
      <c r="F7" s="752" t="s">
        <v>1754</v>
      </c>
    </row>
    <row r="8" spans="1:7" ht="12.75" customHeight="1">
      <c r="A8" s="1190" t="s">
        <v>1755</v>
      </c>
      <c r="B8" s="1203">
        <v>1132601.8</v>
      </c>
      <c r="C8" s="1204"/>
      <c r="D8" s="1205">
        <v>410576.6</v>
      </c>
      <c r="E8" s="1204"/>
      <c r="F8" s="1204"/>
      <c r="G8" s="1206"/>
    </row>
    <row r="9" spans="1:7" ht="12.75" customHeight="1">
      <c r="A9" s="1190" t="s">
        <v>1756</v>
      </c>
      <c r="B9" s="1190">
        <v>4784775.3</v>
      </c>
      <c r="C9" s="1203">
        <v>6489528.6</v>
      </c>
      <c r="D9" s="1207">
        <v>5175170.2</v>
      </c>
      <c r="E9" s="1203">
        <f>D9/C9*100</f>
        <v>79.74647341873184</v>
      </c>
      <c r="F9" s="1203">
        <f>+D9/B9*100</f>
        <v>108.15910623848941</v>
      </c>
      <c r="G9" s="1206"/>
    </row>
    <row r="10" spans="1:7" ht="12.75" customHeight="1">
      <c r="A10" s="1190" t="s">
        <v>1757</v>
      </c>
      <c r="B10" s="1208">
        <v>4443771</v>
      </c>
      <c r="C10" s="1203">
        <v>6489528.6</v>
      </c>
      <c r="D10" s="1207">
        <v>5033296.1</v>
      </c>
      <c r="E10" s="1203">
        <f aca="true" t="shared" si="0" ref="E10:E15">D10/C10*100</f>
        <v>77.56027302198807</v>
      </c>
      <c r="F10" s="1203">
        <f aca="true" t="shared" si="1" ref="F10:F17">+D10/B10*100</f>
        <v>113.266324929885</v>
      </c>
      <c r="G10" s="1206"/>
    </row>
    <row r="11" spans="1:7" ht="15" customHeight="1">
      <c r="A11" s="1190" t="s">
        <v>1758</v>
      </c>
      <c r="B11" s="1203">
        <v>4443771</v>
      </c>
      <c r="C11" s="1203">
        <f>+C12</f>
        <v>6489528.599999999</v>
      </c>
      <c r="D11" s="1207">
        <f>+D12</f>
        <v>5033296.1</v>
      </c>
      <c r="E11" s="1203">
        <f t="shared" si="0"/>
        <v>77.56027302198808</v>
      </c>
      <c r="F11" s="1203">
        <f t="shared" si="1"/>
        <v>113.266324929885</v>
      </c>
      <c r="G11" s="1206"/>
    </row>
    <row r="12" spans="1:7" ht="15" customHeight="1">
      <c r="A12" s="1190" t="s">
        <v>1759</v>
      </c>
      <c r="B12" s="1203">
        <f>SUM(B13:B15)</f>
        <v>4443771</v>
      </c>
      <c r="C12" s="1203">
        <f>C13+C14+C15</f>
        <v>6489528.599999999</v>
      </c>
      <c r="D12" s="1207">
        <f>D13+D14+D15</f>
        <v>5033296.1</v>
      </c>
      <c r="E12" s="1203">
        <f t="shared" si="0"/>
        <v>77.56027302198808</v>
      </c>
      <c r="F12" s="1203">
        <f t="shared" si="1"/>
        <v>113.266324929885</v>
      </c>
      <c r="G12" s="1206"/>
    </row>
    <row r="13" spans="1:7" ht="15" customHeight="1">
      <c r="A13" s="1190" t="s">
        <v>1760</v>
      </c>
      <c r="B13" s="1203">
        <v>1289540</v>
      </c>
      <c r="C13" s="1203">
        <v>1631064.9</v>
      </c>
      <c r="D13" s="1207">
        <v>1543443.4</v>
      </c>
      <c r="E13" s="1203">
        <f t="shared" si="0"/>
        <v>94.62795747735115</v>
      </c>
      <c r="F13" s="1203">
        <f t="shared" si="1"/>
        <v>119.68945515455123</v>
      </c>
      <c r="G13" s="1206"/>
    </row>
    <row r="14" spans="1:7" ht="15" customHeight="1">
      <c r="A14" s="1190" t="s">
        <v>1761</v>
      </c>
      <c r="B14" s="1203">
        <v>137575.3</v>
      </c>
      <c r="C14" s="1203">
        <v>179400.4</v>
      </c>
      <c r="D14" s="1207">
        <v>165086.9</v>
      </c>
      <c r="E14" s="1203">
        <f t="shared" si="0"/>
        <v>92.02147821298057</v>
      </c>
      <c r="F14" s="1203">
        <f t="shared" si="1"/>
        <v>119.9974850136616</v>
      </c>
      <c r="G14" s="1206"/>
    </row>
    <row r="15" spans="1:8" ht="15" customHeight="1">
      <c r="A15" s="1190" t="s">
        <v>1762</v>
      </c>
      <c r="B15" s="1203">
        <v>3016655.7</v>
      </c>
      <c r="C15" s="1203">
        <f>+G15</f>
        <v>4679063.299999999</v>
      </c>
      <c r="D15" s="1207">
        <f>+H15</f>
        <v>3324765.8</v>
      </c>
      <c r="E15" s="1203">
        <f t="shared" si="0"/>
        <v>71.05622614680166</v>
      </c>
      <c r="F15" s="1203">
        <f t="shared" si="1"/>
        <v>110.21363160535687</v>
      </c>
      <c r="G15" s="1206">
        <f>+C10-C13-C14</f>
        <v>4679063.299999999</v>
      </c>
      <c r="H15" s="1206">
        <f>+D10-D13-D14</f>
        <v>3324765.8</v>
      </c>
    </row>
    <row r="16" spans="1:7" ht="15" customHeight="1">
      <c r="A16" s="1190" t="s">
        <v>1763</v>
      </c>
      <c r="B16" s="1190"/>
      <c r="C16" s="1190"/>
      <c r="D16" s="1209"/>
      <c r="E16" s="1203"/>
      <c r="F16" s="1203"/>
      <c r="G16" s="1206"/>
    </row>
    <row r="17" spans="1:7" ht="15" customHeight="1">
      <c r="A17" s="1194" t="s">
        <v>1764</v>
      </c>
      <c r="B17" s="1203">
        <f>+B8+B9-B10</f>
        <v>1473606.0999999996</v>
      </c>
      <c r="C17" s="1190"/>
      <c r="D17" s="1207">
        <f>D8+D9-D10</f>
        <v>552450.7000000002</v>
      </c>
      <c r="E17" s="1203"/>
      <c r="F17" s="1203">
        <f t="shared" si="1"/>
        <v>37.48971316011791</v>
      </c>
      <c r="G17" s="1206"/>
    </row>
    <row r="18" spans="1:7" ht="12.75" customHeight="1">
      <c r="A18" s="1200" t="s">
        <v>1765</v>
      </c>
      <c r="B18" s="1200"/>
      <c r="C18" s="1210"/>
      <c r="D18" s="1211"/>
      <c r="E18" s="1210"/>
      <c r="F18" s="1210"/>
      <c r="G18" s="1206"/>
    </row>
    <row r="19" spans="1:7" ht="14.25" customHeight="1">
      <c r="A19" s="1190" t="s">
        <v>1755</v>
      </c>
      <c r="B19" s="1212">
        <v>2</v>
      </c>
      <c r="C19" s="1204"/>
      <c r="D19" s="1205"/>
      <c r="E19" s="1204"/>
      <c r="F19" s="1204"/>
      <c r="G19" s="1206"/>
    </row>
    <row r="20" spans="1:7" ht="14.25" customHeight="1">
      <c r="A20" s="1190" t="s">
        <v>1766</v>
      </c>
      <c r="B20" s="1208">
        <v>7938667</v>
      </c>
      <c r="C20" s="1203">
        <v>8321861.2</v>
      </c>
      <c r="D20" s="1207">
        <v>8188911.9</v>
      </c>
      <c r="E20" s="1203">
        <f>D20/C20*100</f>
        <v>98.40240906685635</v>
      </c>
      <c r="F20" s="1203">
        <f aca="true" t="shared" si="2" ref="F20:F26">+D20/B20*100</f>
        <v>103.1522282015356</v>
      </c>
      <c r="G20" s="1206"/>
    </row>
    <row r="21" spans="1:7" ht="14.25" customHeight="1">
      <c r="A21" s="1190" t="s">
        <v>1757</v>
      </c>
      <c r="B21" s="1208">
        <v>6940037.9</v>
      </c>
      <c r="C21" s="1203">
        <v>8321861.4</v>
      </c>
      <c r="D21" s="1213">
        <v>6857485.9</v>
      </c>
      <c r="E21" s="1203">
        <f aca="true" t="shared" si="3" ref="E21:E26">D21/C21*100</f>
        <v>82.40326977808114</v>
      </c>
      <c r="F21" s="1203">
        <f t="shared" si="2"/>
        <v>98.8104964095369</v>
      </c>
      <c r="G21" s="1206"/>
    </row>
    <row r="22" spans="1:7" ht="14.25" customHeight="1">
      <c r="A22" s="1190" t="s">
        <v>1758</v>
      </c>
      <c r="B22" s="1208">
        <v>6940037.9</v>
      </c>
      <c r="C22" s="1203">
        <f>+C23</f>
        <v>8321861.4</v>
      </c>
      <c r="D22" s="1207">
        <f>+D23</f>
        <v>6857485.9</v>
      </c>
      <c r="E22" s="1203">
        <f t="shared" si="3"/>
        <v>82.40326977808114</v>
      </c>
      <c r="F22" s="1203">
        <f t="shared" si="2"/>
        <v>98.8104964095369</v>
      </c>
      <c r="G22" s="1206"/>
    </row>
    <row r="23" spans="1:8" ht="14.25" customHeight="1">
      <c r="A23" s="1190" t="s">
        <v>1767</v>
      </c>
      <c r="B23" s="1203">
        <f>SUM(B24:B26)</f>
        <v>6940037.9</v>
      </c>
      <c r="C23" s="1203">
        <f>C24+C25+C26</f>
        <v>8321861.4</v>
      </c>
      <c r="D23" s="1207">
        <f>D24+D25+D26</f>
        <v>6857485.9</v>
      </c>
      <c r="E23" s="1203">
        <f t="shared" si="3"/>
        <v>82.40326977808114</v>
      </c>
      <c r="F23" s="1203">
        <f t="shared" si="2"/>
        <v>98.8104964095369</v>
      </c>
      <c r="G23" s="1206">
        <f>+C21-C24-C25</f>
        <v>2210893.900000001</v>
      </c>
      <c r="H23" s="1206">
        <f>+D21-D24-D25</f>
        <v>1714042.5000000007</v>
      </c>
    </row>
    <row r="24" spans="1:7" ht="14.25" customHeight="1">
      <c r="A24" s="1190" t="s">
        <v>1768</v>
      </c>
      <c r="B24" s="1214">
        <v>3635157.1</v>
      </c>
      <c r="C24" s="1203">
        <v>5505373.6</v>
      </c>
      <c r="D24" s="1207">
        <v>4634783.1</v>
      </c>
      <c r="E24" s="1203">
        <f t="shared" si="3"/>
        <v>84.18653186406823</v>
      </c>
      <c r="F24" s="1203">
        <f t="shared" si="2"/>
        <v>127.49883904604837</v>
      </c>
      <c r="G24" s="1206"/>
    </row>
    <row r="25" spans="1:7" ht="14.25" customHeight="1">
      <c r="A25" s="1190" t="s">
        <v>1769</v>
      </c>
      <c r="B25" s="1208">
        <v>401259.2</v>
      </c>
      <c r="C25" s="1203">
        <v>605593.9</v>
      </c>
      <c r="D25" s="1207">
        <v>508660.3</v>
      </c>
      <c r="E25" s="1203">
        <f t="shared" si="3"/>
        <v>83.99363005472809</v>
      </c>
      <c r="F25" s="1203">
        <f t="shared" si="2"/>
        <v>126.76601558294489</v>
      </c>
      <c r="G25" s="1206"/>
    </row>
    <row r="26" spans="1:7" ht="14.25" customHeight="1">
      <c r="A26" s="1190" t="s">
        <v>1762</v>
      </c>
      <c r="B26" s="1208">
        <v>2903621.6</v>
      </c>
      <c r="C26" s="1203">
        <f>+G23</f>
        <v>2210893.900000001</v>
      </c>
      <c r="D26" s="1207">
        <f>+H23</f>
        <v>1714042.5000000007</v>
      </c>
      <c r="E26" s="1203">
        <f t="shared" si="3"/>
        <v>77.52712601902788</v>
      </c>
      <c r="F26" s="1203">
        <f t="shared" si="2"/>
        <v>59.03119400957758</v>
      </c>
      <c r="G26" s="1206"/>
    </row>
    <row r="27" spans="1:7" ht="17.25" customHeight="1">
      <c r="A27" s="1190" t="s">
        <v>1770</v>
      </c>
      <c r="B27" s="1190"/>
      <c r="C27" s="1190"/>
      <c r="D27" s="1209"/>
      <c r="E27" s="1203"/>
      <c r="F27" s="1203"/>
      <c r="G27" s="1206"/>
    </row>
    <row r="28" spans="1:7" ht="14.25" customHeight="1">
      <c r="A28" s="1190" t="s">
        <v>1771</v>
      </c>
      <c r="B28" s="1203">
        <f>+B19+B20-B21</f>
        <v>998631.0999999996</v>
      </c>
      <c r="C28" s="1190"/>
      <c r="D28" s="1207">
        <f>D19+D20-D21</f>
        <v>1331426</v>
      </c>
      <c r="E28" s="1203"/>
      <c r="F28" s="1203">
        <f>+D28/B28*100</f>
        <v>133.3251087413561</v>
      </c>
      <c r="G28" s="1206"/>
    </row>
    <row r="29" spans="1:7" ht="11.25" customHeight="1">
      <c r="A29" s="1215" t="s">
        <v>1772</v>
      </c>
      <c r="B29" s="1200"/>
      <c r="C29" s="1210"/>
      <c r="D29" s="1211"/>
      <c r="E29" s="1210"/>
      <c r="F29" s="1210"/>
      <c r="G29" s="1206"/>
    </row>
    <row r="30" spans="1:7" ht="14.25" customHeight="1">
      <c r="A30" s="1190" t="s">
        <v>1755</v>
      </c>
      <c r="B30" s="1203"/>
      <c r="C30" s="1204"/>
      <c r="D30" s="1205"/>
      <c r="E30" s="1204"/>
      <c r="F30" s="1204"/>
      <c r="G30" s="1206"/>
    </row>
    <row r="31" spans="1:7" ht="14.25" customHeight="1">
      <c r="A31" s="1190" t="s">
        <v>1766</v>
      </c>
      <c r="B31" s="1203">
        <v>1243217.5</v>
      </c>
      <c r="C31" s="1203">
        <v>1355759.1</v>
      </c>
      <c r="D31" s="1207">
        <v>1301075.4</v>
      </c>
      <c r="E31" s="1203">
        <f aca="true" t="shared" si="4" ref="E31:E37">D31/C31*100</f>
        <v>95.96656220120519</v>
      </c>
      <c r="F31" s="1203">
        <f aca="true" t="shared" si="5" ref="F31:F39">+D31/B31*100</f>
        <v>104.65388397444532</v>
      </c>
      <c r="G31" s="1206"/>
    </row>
    <row r="32" spans="1:7" ht="12" customHeight="1">
      <c r="A32" s="1190" t="s">
        <v>1757</v>
      </c>
      <c r="B32" s="1208">
        <v>1118106.2</v>
      </c>
      <c r="C32" s="1203">
        <v>1355759.1</v>
      </c>
      <c r="D32" s="1213">
        <v>1168923</v>
      </c>
      <c r="E32" s="1203">
        <f t="shared" si="4"/>
        <v>86.21907830085742</v>
      </c>
      <c r="F32" s="1203">
        <f t="shared" si="5"/>
        <v>104.54489922334749</v>
      </c>
      <c r="G32" s="1206"/>
    </row>
    <row r="33" spans="1:7" ht="12" customHeight="1">
      <c r="A33" s="1190" t="s">
        <v>1773</v>
      </c>
      <c r="B33" s="1203">
        <v>1118106.2</v>
      </c>
      <c r="C33" s="1203">
        <f>+C32</f>
        <v>1355759.1</v>
      </c>
      <c r="D33" s="1207">
        <f>+D32</f>
        <v>1168923</v>
      </c>
      <c r="E33" s="1203">
        <f t="shared" si="4"/>
        <v>86.21907830085742</v>
      </c>
      <c r="F33" s="1203">
        <f t="shared" si="5"/>
        <v>104.54489922334749</v>
      </c>
      <c r="G33" s="1206"/>
    </row>
    <row r="34" spans="1:7" ht="12.75" customHeight="1">
      <c r="A34" s="1190" t="s">
        <v>1767</v>
      </c>
      <c r="B34" s="1208">
        <f>SUM(B35:B37)</f>
        <v>1118106.2000000002</v>
      </c>
      <c r="C34" s="1208">
        <f>C35+C36+C37</f>
        <v>1355759.1</v>
      </c>
      <c r="D34" s="1213">
        <f>D35+D36+D37</f>
        <v>1168923</v>
      </c>
      <c r="E34" s="1203">
        <f t="shared" si="4"/>
        <v>86.21907830085742</v>
      </c>
      <c r="F34" s="1203">
        <f t="shared" si="5"/>
        <v>104.54489922334747</v>
      </c>
      <c r="G34" s="1206"/>
    </row>
    <row r="35" spans="1:7" ht="15.75" customHeight="1">
      <c r="A35" s="1190" t="s">
        <v>1768</v>
      </c>
      <c r="B35" s="1203">
        <v>780937.4</v>
      </c>
      <c r="C35" s="1203">
        <v>989969.5</v>
      </c>
      <c r="D35" s="1207">
        <v>945637.8</v>
      </c>
      <c r="E35" s="1203">
        <f t="shared" si="4"/>
        <v>95.5219125437703</v>
      </c>
      <c r="F35" s="1203">
        <f t="shared" si="5"/>
        <v>121.09008993550572</v>
      </c>
      <c r="G35" s="1206"/>
    </row>
    <row r="36" spans="1:7" ht="15.75" customHeight="1">
      <c r="A36" s="1190" t="s">
        <v>1769</v>
      </c>
      <c r="B36" s="1203">
        <v>85493.3</v>
      </c>
      <c r="C36" s="1203">
        <v>108897.5</v>
      </c>
      <c r="D36" s="1207">
        <v>103247.2</v>
      </c>
      <c r="E36" s="1203">
        <f t="shared" si="4"/>
        <v>94.81135930576919</v>
      </c>
      <c r="F36" s="1203">
        <f t="shared" si="5"/>
        <v>120.76642263194893</v>
      </c>
      <c r="G36" s="1206"/>
    </row>
    <row r="37" spans="1:7" ht="15.75" customHeight="1">
      <c r="A37" s="1190" t="s">
        <v>1762</v>
      </c>
      <c r="B37" s="1203">
        <v>251675.5</v>
      </c>
      <c r="C37" s="1216">
        <f>+C32-C35-C36</f>
        <v>256892.1000000001</v>
      </c>
      <c r="D37" s="1217">
        <f>+D32-D35-D36</f>
        <v>120037.99999999996</v>
      </c>
      <c r="E37" s="1203">
        <f t="shared" si="4"/>
        <v>46.72701106807096</v>
      </c>
      <c r="F37" s="1203">
        <f t="shared" si="5"/>
        <v>47.69554446102221</v>
      </c>
      <c r="G37" s="1206"/>
    </row>
    <row r="38" spans="1:7" ht="12" customHeight="1">
      <c r="A38" s="1184" t="s">
        <v>1770</v>
      </c>
      <c r="B38" s="1218"/>
      <c r="C38" s="1184"/>
      <c r="D38" s="1207"/>
      <c r="E38" s="1203"/>
      <c r="F38" s="1203"/>
      <c r="G38" s="1206"/>
    </row>
    <row r="39" spans="1:7" ht="12" customHeight="1">
      <c r="A39" s="1190" t="s">
        <v>1771</v>
      </c>
      <c r="B39" s="1203">
        <f>+B30+B31-B32</f>
        <v>125111.30000000005</v>
      </c>
      <c r="C39" s="1190"/>
      <c r="D39" s="1207">
        <f>D30+D31-D32</f>
        <v>132152.3999999999</v>
      </c>
      <c r="E39" s="1203"/>
      <c r="F39" s="1203">
        <f t="shared" si="5"/>
        <v>105.6278689454908</v>
      </c>
      <c r="G39" s="1206"/>
    </row>
    <row r="40" spans="1:7" ht="12" customHeight="1">
      <c r="A40" s="1190" t="s">
        <v>1774</v>
      </c>
      <c r="B40" s="1190"/>
      <c r="C40" s="1190"/>
      <c r="D40" s="1209"/>
      <c r="E40" s="1190"/>
      <c r="F40" s="1190"/>
      <c r="G40" s="1206"/>
    </row>
    <row r="41" spans="1:7" ht="13.5" customHeight="1">
      <c r="A41" s="1194" t="s">
        <v>1775</v>
      </c>
      <c r="B41" s="1194"/>
      <c r="C41" s="1194"/>
      <c r="D41" s="1219"/>
      <c r="E41" s="1194"/>
      <c r="F41" s="1194"/>
      <c r="G41" s="1206"/>
    </row>
    <row r="42" spans="1:7" ht="14.25" customHeight="1">
      <c r="A42" s="1215" t="s">
        <v>1776</v>
      </c>
      <c r="B42" s="1215"/>
      <c r="C42" s="1210"/>
      <c r="D42" s="1211"/>
      <c r="E42" s="1210"/>
      <c r="F42" s="1210"/>
      <c r="G42" s="1206"/>
    </row>
    <row r="43" spans="1:7" ht="12" customHeight="1">
      <c r="A43" s="1220" t="s">
        <v>1755</v>
      </c>
      <c r="B43" s="716"/>
      <c r="C43" s="1221"/>
      <c r="D43" s="1222"/>
      <c r="E43" s="1221"/>
      <c r="F43" s="1221"/>
      <c r="G43" s="1206"/>
    </row>
    <row r="44" spans="1:7" ht="12" customHeight="1">
      <c r="A44" s="1220" t="s">
        <v>1766</v>
      </c>
      <c r="B44" s="716">
        <v>72699.2</v>
      </c>
      <c r="C44" s="716">
        <v>63006.3</v>
      </c>
      <c r="D44" s="1223">
        <v>67373.1</v>
      </c>
      <c r="E44" s="716">
        <f>D44/C44*100</f>
        <v>106.9307354978788</v>
      </c>
      <c r="F44" s="1203">
        <f aca="true" t="shared" si="6" ref="F44:F52">+D44/B44*100</f>
        <v>92.67378458084822</v>
      </c>
      <c r="G44" s="1206"/>
    </row>
    <row r="45" spans="1:7" ht="12" customHeight="1">
      <c r="A45" s="1220" t="s">
        <v>1757</v>
      </c>
      <c r="B45" s="1224">
        <v>68852.4</v>
      </c>
      <c r="C45" s="716">
        <v>63006.3</v>
      </c>
      <c r="D45" s="1225">
        <v>59729.2</v>
      </c>
      <c r="E45" s="716">
        <f aca="true" t="shared" si="7" ref="E45:E50">D45/C45*100</f>
        <v>94.79877409084487</v>
      </c>
      <c r="F45" s="1203">
        <f t="shared" si="6"/>
        <v>86.7496267377753</v>
      </c>
      <c r="G45" s="1206"/>
    </row>
    <row r="46" spans="1:7" ht="12" customHeight="1">
      <c r="A46" s="1220" t="s">
        <v>1773</v>
      </c>
      <c r="B46" s="716">
        <v>72699.2</v>
      </c>
      <c r="C46" s="716">
        <v>63006.3</v>
      </c>
      <c r="D46" s="1207">
        <v>59729.2</v>
      </c>
      <c r="E46" s="716">
        <f t="shared" si="7"/>
        <v>94.79877409084487</v>
      </c>
      <c r="F46" s="1203">
        <f t="shared" si="6"/>
        <v>82.15936351431652</v>
      </c>
      <c r="G46" s="1206"/>
    </row>
    <row r="47" spans="1:7" ht="12" customHeight="1">
      <c r="A47" s="1220" t="s">
        <v>1767</v>
      </c>
      <c r="B47" s="1203">
        <f>SUM(B48:B50)</f>
        <v>72699.2</v>
      </c>
      <c r="C47" s="1203">
        <f>C48+C49+C50</f>
        <v>63006.3</v>
      </c>
      <c r="D47" s="1207">
        <f>D48+D49+D50</f>
        <v>59729.2</v>
      </c>
      <c r="E47" s="716">
        <f t="shared" si="7"/>
        <v>94.79877409084487</v>
      </c>
      <c r="F47" s="1203">
        <f t="shared" si="6"/>
        <v>82.15936351431652</v>
      </c>
      <c r="G47" s="1206"/>
    </row>
    <row r="48" spans="1:7" ht="12" customHeight="1">
      <c r="A48" s="1220" t="s">
        <v>1768</v>
      </c>
      <c r="B48" s="716">
        <v>34892.1</v>
      </c>
      <c r="C48" s="1203">
        <v>39185.4</v>
      </c>
      <c r="D48" s="1207">
        <v>39163.1</v>
      </c>
      <c r="E48" s="716">
        <f t="shared" si="7"/>
        <v>99.9430910492173</v>
      </c>
      <c r="F48" s="1203">
        <f t="shared" si="6"/>
        <v>112.2405931428604</v>
      </c>
      <c r="G48" s="1206"/>
    </row>
    <row r="49" spans="1:7" ht="12" customHeight="1">
      <c r="A49" s="1220" t="s">
        <v>1769</v>
      </c>
      <c r="B49" s="716">
        <v>3893.5</v>
      </c>
      <c r="C49" s="1203">
        <v>4310.1</v>
      </c>
      <c r="D49" s="1207">
        <v>4240.8</v>
      </c>
      <c r="E49" s="716">
        <f t="shared" si="7"/>
        <v>98.39214867404468</v>
      </c>
      <c r="F49" s="1203">
        <f t="shared" si="6"/>
        <v>108.9199948632336</v>
      </c>
      <c r="G49" s="1206"/>
    </row>
    <row r="50" spans="1:8" ht="12" customHeight="1">
      <c r="A50" s="1220" t="s">
        <v>1762</v>
      </c>
      <c r="B50" s="1220">
        <v>33913.6</v>
      </c>
      <c r="C50" s="1203">
        <f>+G50</f>
        <v>19510.800000000003</v>
      </c>
      <c r="D50" s="1207">
        <f>+H50</f>
        <v>16325.3</v>
      </c>
      <c r="E50" s="716">
        <f t="shared" si="7"/>
        <v>83.67314512987677</v>
      </c>
      <c r="F50" s="1203">
        <f t="shared" si="6"/>
        <v>48.13791517267409</v>
      </c>
      <c r="G50" s="1206">
        <f>+C46-C48-C49</f>
        <v>19510.800000000003</v>
      </c>
      <c r="H50" s="1206">
        <f>+D46-D48-D49</f>
        <v>16325.3</v>
      </c>
    </row>
    <row r="51" spans="1:7" ht="10.5" customHeight="1">
      <c r="A51" s="1220" t="s">
        <v>1770</v>
      </c>
      <c r="B51" s="1220"/>
      <c r="C51" s="1203"/>
      <c r="D51" s="1207"/>
      <c r="E51" s="716"/>
      <c r="F51" s="1203"/>
      <c r="G51" s="1206"/>
    </row>
    <row r="52" spans="1:7" ht="10.5" customHeight="1">
      <c r="A52" s="1220" t="s">
        <v>1771</v>
      </c>
      <c r="B52" s="1203">
        <f>+B43+B44-B45</f>
        <v>3846.800000000003</v>
      </c>
      <c r="C52" s="1190"/>
      <c r="D52" s="1207">
        <f>D43+D44-D45</f>
        <v>7643.900000000009</v>
      </c>
      <c r="E52" s="716"/>
      <c r="F52" s="1203">
        <f t="shared" si="6"/>
        <v>198.70801705313514</v>
      </c>
      <c r="G52" s="1206"/>
    </row>
    <row r="53" spans="1:7" ht="17.25" customHeight="1">
      <c r="A53" s="1226" t="s">
        <v>1777</v>
      </c>
      <c r="B53" s="1215"/>
      <c r="C53" s="1210"/>
      <c r="D53" s="1211"/>
      <c r="E53" s="1210"/>
      <c r="F53" s="1210"/>
      <c r="G53" s="1206"/>
    </row>
    <row r="54" spans="1:7" ht="13.5" customHeight="1">
      <c r="A54" s="1220" t="s">
        <v>1755</v>
      </c>
      <c r="B54" s="1185">
        <v>0.02</v>
      </c>
      <c r="C54" s="1221"/>
      <c r="D54" s="1222"/>
      <c r="E54" s="1221"/>
      <c r="F54" s="716"/>
      <c r="G54" s="1206"/>
    </row>
    <row r="55" spans="1:7" ht="13.5" customHeight="1">
      <c r="A55" s="1220" t="s">
        <v>1766</v>
      </c>
      <c r="B55" s="1227">
        <v>26432.2</v>
      </c>
      <c r="C55" s="716">
        <v>43219.2</v>
      </c>
      <c r="D55" s="1223">
        <v>46084.8</v>
      </c>
      <c r="E55" s="716">
        <f aca="true" t="shared" si="8" ref="E55:E61">D55/C55*100</f>
        <v>106.63038649489118</v>
      </c>
      <c r="F55" s="1203">
        <f aca="true" t="shared" si="9" ref="F55:F61">+D55/B55*100</f>
        <v>174.35098100044644</v>
      </c>
      <c r="G55" s="1206"/>
    </row>
    <row r="56" spans="1:7" ht="13.5" customHeight="1">
      <c r="A56" s="1220" t="s">
        <v>1757</v>
      </c>
      <c r="B56" s="1227">
        <v>21147</v>
      </c>
      <c r="C56" s="716">
        <v>43219.2</v>
      </c>
      <c r="D56" s="1225">
        <v>42224.6</v>
      </c>
      <c r="E56" s="716">
        <f t="shared" si="8"/>
        <v>97.6987079816378</v>
      </c>
      <c r="F56" s="1203">
        <f t="shared" si="9"/>
        <v>199.67182106208918</v>
      </c>
      <c r="G56" s="1206"/>
    </row>
    <row r="57" spans="1:7" ht="13.5" customHeight="1">
      <c r="A57" s="1220" t="s">
        <v>1773</v>
      </c>
      <c r="B57" s="1227">
        <v>21147</v>
      </c>
      <c r="C57" s="716">
        <f>+C56</f>
        <v>43219.2</v>
      </c>
      <c r="D57" s="1223">
        <f>+D56</f>
        <v>42224.6</v>
      </c>
      <c r="E57" s="716">
        <f t="shared" si="8"/>
        <v>97.6987079816378</v>
      </c>
      <c r="F57" s="1203">
        <f t="shared" si="9"/>
        <v>199.67182106208918</v>
      </c>
      <c r="G57" s="1206"/>
    </row>
    <row r="58" spans="1:7" ht="15" customHeight="1">
      <c r="A58" s="1220" t="s">
        <v>1767</v>
      </c>
      <c r="B58" s="1203">
        <f>SUM(B59:B61)</f>
        <v>21147</v>
      </c>
      <c r="C58" s="1203">
        <f>+C59+C60+C61</f>
        <v>43219.2</v>
      </c>
      <c r="D58" s="1207">
        <f>+D59+D60+D61</f>
        <v>42224.6</v>
      </c>
      <c r="E58" s="716">
        <f t="shared" si="8"/>
        <v>97.6987079816378</v>
      </c>
      <c r="F58" s="1203">
        <f t="shared" si="9"/>
        <v>199.67182106208918</v>
      </c>
      <c r="G58" s="1206"/>
    </row>
    <row r="59" spans="1:7" ht="15" customHeight="1">
      <c r="A59" s="1220" t="s">
        <v>1768</v>
      </c>
      <c r="B59" s="1185">
        <v>15224.1</v>
      </c>
      <c r="C59" s="1203">
        <v>28113.9</v>
      </c>
      <c r="D59" s="1207">
        <v>27540.2</v>
      </c>
      <c r="E59" s="716">
        <f t="shared" si="8"/>
        <v>97.95937241008895</v>
      </c>
      <c r="F59" s="1203">
        <f t="shared" si="9"/>
        <v>180.89870665589427</v>
      </c>
      <c r="G59" s="1206"/>
    </row>
    <row r="60" spans="1:7" ht="15" customHeight="1">
      <c r="A60" s="1220" t="s">
        <v>1769</v>
      </c>
      <c r="B60" s="1185">
        <v>1544.1</v>
      </c>
      <c r="C60" s="1203">
        <v>3092.4</v>
      </c>
      <c r="D60" s="1207">
        <v>3082.2</v>
      </c>
      <c r="E60" s="716">
        <f t="shared" si="8"/>
        <v>99.67015909972837</v>
      </c>
      <c r="F60" s="1203">
        <f t="shared" si="9"/>
        <v>199.6114241305615</v>
      </c>
      <c r="G60" s="1206"/>
    </row>
    <row r="61" spans="1:8" ht="15" customHeight="1">
      <c r="A61" s="1228" t="s">
        <v>1762</v>
      </c>
      <c r="B61" s="1185">
        <v>4378.8</v>
      </c>
      <c r="C61" s="1203">
        <f>+C57-C59-C60</f>
        <v>12012.899999999996</v>
      </c>
      <c r="D61" s="1207">
        <f>+D57-D59-D60</f>
        <v>11602.199999999997</v>
      </c>
      <c r="E61" s="716">
        <f t="shared" si="8"/>
        <v>96.58117523662064</v>
      </c>
      <c r="F61" s="1203">
        <f t="shared" si="9"/>
        <v>264.9630035626198</v>
      </c>
      <c r="G61" s="1206"/>
      <c r="H61" s="1206"/>
    </row>
    <row r="62" spans="1:7" ht="10.5" customHeight="1">
      <c r="A62" s="307" t="s">
        <v>1770</v>
      </c>
      <c r="B62" s="307"/>
      <c r="C62" s="1214"/>
      <c r="D62" s="1209"/>
      <c r="E62" s="1229"/>
      <c r="F62" s="716"/>
      <c r="G62" s="1206"/>
    </row>
    <row r="63" spans="1:7" ht="13.5" customHeight="1">
      <c r="A63" s="307" t="s">
        <v>1771</v>
      </c>
      <c r="B63" s="1203">
        <f>+B54+B55-B56</f>
        <v>5285.220000000001</v>
      </c>
      <c r="C63" s="1190"/>
      <c r="D63" s="1207">
        <f>+D54+D55-D56</f>
        <v>3860.2000000000044</v>
      </c>
      <c r="E63" s="1190"/>
      <c r="F63" s="1203">
        <f>+D63/B63*100</f>
        <v>73.03764081722244</v>
      </c>
      <c r="G63" s="1206"/>
    </row>
    <row r="64" spans="1:8" ht="13.5" customHeight="1">
      <c r="A64" s="1226" t="s">
        <v>1778</v>
      </c>
      <c r="B64" s="1230"/>
      <c r="C64" s="1231"/>
      <c r="D64" s="1232"/>
      <c r="E64" s="1231"/>
      <c r="F64" s="1231"/>
      <c r="G64" s="1206"/>
      <c r="H64" s="1206"/>
    </row>
    <row r="65" spans="1:11" ht="13.5" customHeight="1">
      <c r="A65" s="307" t="s">
        <v>1755</v>
      </c>
      <c r="B65" s="1233">
        <f>+B8+B19+B30+B43+B54</f>
        <v>1132603.82</v>
      </c>
      <c r="C65" s="1233"/>
      <c r="D65" s="1234">
        <f>+D8+D19+D30+D43+D54</f>
        <v>410576.6</v>
      </c>
      <c r="E65" s="716"/>
      <c r="F65" s="1203">
        <f aca="true" t="shared" si="10" ref="F65:F74">+D65/B65*100</f>
        <v>36.25068119583068</v>
      </c>
      <c r="G65" s="1206"/>
      <c r="H65" s="1206"/>
      <c r="I65" s="692"/>
      <c r="J65" s="1206"/>
      <c r="K65" s="1206"/>
    </row>
    <row r="66" spans="1:11" ht="17.25" customHeight="1">
      <c r="A66" s="307" t="s">
        <v>1766</v>
      </c>
      <c r="B66" s="1233">
        <f aca="true" t="shared" si="11" ref="B66:D74">+B9+B20+B31+B44+B55</f>
        <v>14065791.2</v>
      </c>
      <c r="C66" s="1233">
        <f t="shared" si="11"/>
        <v>16273374.4</v>
      </c>
      <c r="D66" s="1234">
        <f t="shared" si="11"/>
        <v>14778615.400000002</v>
      </c>
      <c r="E66" s="716">
        <f aca="true" t="shared" si="12" ref="E66:E72">D66/C66*100</f>
        <v>90.81469544509467</v>
      </c>
      <c r="F66" s="1203">
        <f t="shared" si="10"/>
        <v>105.06778601974416</v>
      </c>
      <c r="G66" s="1206"/>
      <c r="H66" s="1206"/>
      <c r="I66" s="692"/>
      <c r="J66" s="1206"/>
      <c r="K66" s="1206"/>
    </row>
    <row r="67" spans="1:11" ht="17.25" customHeight="1">
      <c r="A67" s="307" t="s">
        <v>1757</v>
      </c>
      <c r="B67" s="1233">
        <f t="shared" si="11"/>
        <v>12591914.5</v>
      </c>
      <c r="C67" s="1233">
        <f t="shared" si="11"/>
        <v>16273374.6</v>
      </c>
      <c r="D67" s="1234">
        <f t="shared" si="11"/>
        <v>13161658.799999999</v>
      </c>
      <c r="E67" s="716">
        <f t="shared" si="12"/>
        <v>80.87848478581694</v>
      </c>
      <c r="F67" s="1203">
        <f t="shared" si="10"/>
        <v>104.52468367697381</v>
      </c>
      <c r="G67" s="1206"/>
      <c r="H67" s="1206"/>
      <c r="I67" s="1206"/>
      <c r="J67" s="1206"/>
      <c r="K67" s="1206"/>
    </row>
    <row r="68" spans="1:11" ht="17.25" customHeight="1">
      <c r="A68" s="307" t="s">
        <v>1773</v>
      </c>
      <c r="B68" s="1233">
        <f t="shared" si="11"/>
        <v>12595761.299999999</v>
      </c>
      <c r="C68" s="1233">
        <f t="shared" si="11"/>
        <v>16273374.6</v>
      </c>
      <c r="D68" s="1234">
        <f t="shared" si="11"/>
        <v>13161658.799999999</v>
      </c>
      <c r="E68" s="716">
        <f t="shared" si="12"/>
        <v>80.87848478581694</v>
      </c>
      <c r="F68" s="1203">
        <f t="shared" si="10"/>
        <v>104.49276138632446</v>
      </c>
      <c r="G68" s="1206"/>
      <c r="H68" s="1206"/>
      <c r="I68" s="1206"/>
      <c r="J68" s="1206"/>
      <c r="K68" s="1206"/>
    </row>
    <row r="69" spans="1:11" ht="17.25" customHeight="1">
      <c r="A69" s="307" t="s">
        <v>1767</v>
      </c>
      <c r="B69" s="1233">
        <f t="shared" si="11"/>
        <v>12595761.3</v>
      </c>
      <c r="C69" s="1233">
        <f t="shared" si="11"/>
        <v>16273374.6</v>
      </c>
      <c r="D69" s="1234">
        <f t="shared" si="11"/>
        <v>13161658.799999999</v>
      </c>
      <c r="E69" s="716">
        <f t="shared" si="12"/>
        <v>80.87848478581694</v>
      </c>
      <c r="F69" s="1203">
        <f t="shared" si="10"/>
        <v>104.49276138632445</v>
      </c>
      <c r="G69" s="1206"/>
      <c r="H69" s="1206"/>
      <c r="I69" s="1206"/>
      <c r="J69" s="1206"/>
      <c r="K69" s="1206"/>
    </row>
    <row r="70" spans="1:11" ht="17.25" customHeight="1">
      <c r="A70" s="307" t="s">
        <v>1768</v>
      </c>
      <c r="B70" s="1233">
        <f t="shared" si="11"/>
        <v>5755750.699999999</v>
      </c>
      <c r="C70" s="1233">
        <f t="shared" si="11"/>
        <v>8193707.300000001</v>
      </c>
      <c r="D70" s="1234">
        <f t="shared" si="11"/>
        <v>7190567.6</v>
      </c>
      <c r="E70" s="716">
        <f t="shared" si="12"/>
        <v>87.75719386510181</v>
      </c>
      <c r="F70" s="1203">
        <f t="shared" si="10"/>
        <v>124.9284059505913</v>
      </c>
      <c r="G70" s="1206"/>
      <c r="H70" s="1206"/>
      <c r="I70" s="1206"/>
      <c r="J70" s="1206"/>
      <c r="K70" s="1206"/>
    </row>
    <row r="71" spans="1:11" ht="17.25" customHeight="1">
      <c r="A71" s="307" t="s">
        <v>1769</v>
      </c>
      <c r="B71" s="1233">
        <f t="shared" si="11"/>
        <v>629765.4</v>
      </c>
      <c r="C71" s="1233">
        <f t="shared" si="11"/>
        <v>901294.3</v>
      </c>
      <c r="D71" s="1234">
        <f t="shared" si="11"/>
        <v>784317.3999999999</v>
      </c>
      <c r="E71" s="716">
        <f t="shared" si="12"/>
        <v>87.02123157774324</v>
      </c>
      <c r="F71" s="1203">
        <f t="shared" si="10"/>
        <v>124.54120216829946</v>
      </c>
      <c r="G71" s="1206"/>
      <c r="H71" s="1206"/>
      <c r="I71" s="1206"/>
      <c r="J71" s="1206"/>
      <c r="K71" s="1206"/>
    </row>
    <row r="72" spans="1:11" ht="17.25" customHeight="1">
      <c r="A72" s="307" t="s">
        <v>1762</v>
      </c>
      <c r="B72" s="1233">
        <f t="shared" si="11"/>
        <v>6210245.2</v>
      </c>
      <c r="C72" s="1233">
        <f t="shared" si="11"/>
        <v>7178372.999999999</v>
      </c>
      <c r="D72" s="1234">
        <f t="shared" si="11"/>
        <v>5186773.800000001</v>
      </c>
      <c r="E72" s="716">
        <f t="shared" si="12"/>
        <v>72.25556264629884</v>
      </c>
      <c r="F72" s="1203">
        <f t="shared" si="10"/>
        <v>83.51962978853075</v>
      </c>
      <c r="G72" s="1206"/>
      <c r="H72" s="1206"/>
      <c r="I72" s="1206"/>
      <c r="J72" s="1206"/>
      <c r="K72" s="1206"/>
    </row>
    <row r="73" spans="1:11" ht="17.25" customHeight="1">
      <c r="A73" s="307" t="s">
        <v>1770</v>
      </c>
      <c r="B73" s="1233"/>
      <c r="C73" s="1233"/>
      <c r="D73" s="1234"/>
      <c r="E73" s="716"/>
      <c r="F73" s="1203"/>
      <c r="G73" s="1206"/>
      <c r="H73" s="1206"/>
      <c r="J73" s="1206"/>
      <c r="K73" s="1206"/>
    </row>
    <row r="74" spans="1:11" ht="13.5" customHeight="1">
      <c r="A74" s="307" t="s">
        <v>1771</v>
      </c>
      <c r="B74" s="1233">
        <f t="shared" si="11"/>
        <v>2606480.519999999</v>
      </c>
      <c r="C74" s="1233"/>
      <c r="D74" s="1234">
        <f t="shared" si="11"/>
        <v>2027533.2</v>
      </c>
      <c r="E74" s="716"/>
      <c r="F74" s="1203">
        <f t="shared" si="10"/>
        <v>77.7881585702394</v>
      </c>
      <c r="G74" s="1206"/>
      <c r="H74" s="1206"/>
      <c r="I74" s="1206"/>
      <c r="J74" s="1206"/>
      <c r="K74" s="1206"/>
    </row>
    <row r="75" spans="1:99" s="256" customFormat="1" ht="10.5" customHeight="1">
      <c r="A75" s="54" t="s">
        <v>1774</v>
      </c>
      <c r="B75" s="1233"/>
      <c r="C75" s="1233"/>
      <c r="D75" s="1234"/>
      <c r="E75" s="514"/>
      <c r="F75" s="514"/>
      <c r="G75" s="262"/>
      <c r="H75" s="262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  <c r="BB75" s="261"/>
      <c r="BC75" s="261"/>
      <c r="BD75" s="261"/>
      <c r="BE75" s="261"/>
      <c r="BF75" s="261"/>
      <c r="BG75" s="261"/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261"/>
      <c r="CN75" s="261"/>
      <c r="CO75" s="261"/>
      <c r="CP75" s="261"/>
      <c r="CQ75" s="261"/>
      <c r="CR75" s="261"/>
      <c r="CS75" s="261"/>
      <c r="CT75" s="261"/>
      <c r="CU75" s="261"/>
    </row>
    <row r="76" spans="1:99" s="256" customFormat="1" ht="10.5" customHeight="1">
      <c r="A76" s="101" t="s">
        <v>1775</v>
      </c>
      <c r="B76" s="1235"/>
      <c r="C76" s="1235"/>
      <c r="D76" s="1236"/>
      <c r="E76" s="1237"/>
      <c r="F76" s="1237"/>
      <c r="G76" s="262"/>
      <c r="H76" s="262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J76" s="261"/>
      <c r="CK76" s="261"/>
      <c r="CL76" s="261"/>
      <c r="CM76" s="261"/>
      <c r="CN76" s="261"/>
      <c r="CO76" s="261"/>
      <c r="CP76" s="261"/>
      <c r="CQ76" s="261"/>
      <c r="CR76" s="261"/>
      <c r="CS76" s="261"/>
      <c r="CT76" s="261"/>
      <c r="CU76" s="261"/>
    </row>
    <row r="77" spans="1:8" ht="12">
      <c r="A77" s="97" t="s">
        <v>1779</v>
      </c>
      <c r="B77" s="76"/>
      <c r="C77" s="49"/>
      <c r="D77" s="1180"/>
      <c r="E77" s="49"/>
      <c r="F77" s="49"/>
      <c r="G77" s="1206"/>
      <c r="H77" s="1206"/>
    </row>
    <row r="78" spans="1:6" ht="12">
      <c r="A78" s="1238" t="s">
        <v>1780</v>
      </c>
      <c r="B78" s="1239"/>
      <c r="C78" s="76"/>
      <c r="D78" s="1240"/>
      <c r="E78" s="49"/>
      <c r="F78" s="49"/>
    </row>
    <row r="79" spans="1:4" ht="12">
      <c r="A79" s="97"/>
      <c r="B79" s="49"/>
      <c r="D79" s="1241"/>
    </row>
    <row r="80" spans="1:2" ht="12">
      <c r="A80" s="1242"/>
      <c r="B80" s="204"/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B24" sqref="B24"/>
    </sheetView>
  </sheetViews>
  <sheetFormatPr defaultColWidth="9.00390625" defaultRowHeight="12.75"/>
  <cols>
    <col min="2" max="2" width="23.125" style="0" customWidth="1"/>
    <col min="4" max="4" width="15.75390625" style="0" customWidth="1"/>
    <col min="5" max="5" width="13.875" style="1297" customWidth="1"/>
    <col min="6" max="6" width="12.125" style="1297" customWidth="1"/>
    <col min="7" max="7" width="13.875" style="1297" customWidth="1"/>
    <col min="8" max="8" width="10.75390625" style="0" customWidth="1"/>
    <col min="9" max="9" width="9.25390625" style="0" customWidth="1"/>
    <col min="10" max="11" width="10.00390625" style="0" bestFit="1" customWidth="1"/>
    <col min="17" max="17" width="10.25390625" style="0" customWidth="1"/>
  </cols>
  <sheetData>
    <row r="1" spans="1:18" ht="12.75">
      <c r="A1" s="49"/>
      <c r="B1" s="49"/>
      <c r="C1" s="49"/>
      <c r="D1" s="49"/>
      <c r="E1" s="1243"/>
      <c r="F1" s="1243"/>
      <c r="G1" s="1243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49"/>
      <c r="B2" s="49"/>
      <c r="C2" s="49"/>
      <c r="D2" s="49"/>
      <c r="E2" s="1243"/>
      <c r="F2" s="1243"/>
      <c r="G2" s="1243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9"/>
      <c r="B3" s="49"/>
      <c r="C3" s="49"/>
      <c r="D3" s="49"/>
      <c r="E3" s="1243"/>
      <c r="F3" s="1243"/>
      <c r="G3" s="1243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1125"/>
      <c r="B4" s="49"/>
      <c r="C4" s="1244" t="s">
        <v>1781</v>
      </c>
      <c r="D4" s="49"/>
      <c r="E4" s="1245"/>
      <c r="F4" s="1245"/>
      <c r="G4" s="1245"/>
      <c r="H4" s="1246"/>
      <c r="I4" s="1246"/>
      <c r="J4" s="1125"/>
      <c r="K4" s="1144"/>
      <c r="L4" s="1144"/>
      <c r="M4" s="1125"/>
      <c r="N4" s="1125"/>
      <c r="O4" s="1125"/>
      <c r="P4" s="49"/>
      <c r="Q4" s="49"/>
      <c r="R4" s="49"/>
    </row>
    <row r="5" spans="1:18" ht="12.75">
      <c r="A5" s="1125"/>
      <c r="B5" s="1247"/>
      <c r="C5" s="1246" t="s">
        <v>1782</v>
      </c>
      <c r="D5" s="49"/>
      <c r="E5" s="1245"/>
      <c r="F5" s="1245"/>
      <c r="G5" s="1245"/>
      <c r="H5" s="1246"/>
      <c r="I5" s="1246"/>
      <c r="J5" s="1144"/>
      <c r="K5" s="1246"/>
      <c r="L5" s="1144"/>
      <c r="M5" s="1125"/>
      <c r="N5" s="1125"/>
      <c r="O5" s="1125"/>
      <c r="P5" s="49"/>
      <c r="Q5" s="49"/>
      <c r="R5" s="49"/>
    </row>
    <row r="6" spans="1:18" ht="12.75">
      <c r="A6" s="1125"/>
      <c r="B6" s="1247"/>
      <c r="C6" s="1246"/>
      <c r="D6" s="1246"/>
      <c r="E6" s="1245"/>
      <c r="F6" s="1245"/>
      <c r="G6" s="1245"/>
      <c r="H6" s="1246"/>
      <c r="I6" s="1246"/>
      <c r="J6" s="1144"/>
      <c r="K6" s="1144"/>
      <c r="L6" s="1144"/>
      <c r="M6" s="1125"/>
      <c r="N6" s="1125"/>
      <c r="O6" s="1125"/>
      <c r="P6" s="49"/>
      <c r="Q6" s="49"/>
      <c r="R6" s="49"/>
    </row>
    <row r="7" spans="1:18" ht="12.75">
      <c r="A7" s="1125"/>
      <c r="B7" s="1125" t="s">
        <v>1783</v>
      </c>
      <c r="C7" s="1125"/>
      <c r="D7" s="1125"/>
      <c r="E7" s="1248"/>
      <c r="F7" s="1248"/>
      <c r="G7" s="1248"/>
      <c r="H7" s="1144"/>
      <c r="I7" s="1144"/>
      <c r="J7" s="1125"/>
      <c r="K7" s="1125"/>
      <c r="L7" s="1125"/>
      <c r="M7" s="1125"/>
      <c r="N7" s="1125"/>
      <c r="O7" s="1125"/>
      <c r="P7" s="49"/>
      <c r="Q7" s="49"/>
      <c r="R7" s="49"/>
    </row>
    <row r="8" spans="1:18" ht="12.75">
      <c r="A8" s="1125"/>
      <c r="B8" s="1125"/>
      <c r="C8" s="1125"/>
      <c r="D8" s="1125"/>
      <c r="E8" s="1248"/>
      <c r="F8" s="1248"/>
      <c r="G8" s="1248"/>
      <c r="H8" s="1144"/>
      <c r="I8" s="1144"/>
      <c r="J8" s="1125"/>
      <c r="K8" s="1125"/>
      <c r="L8" s="1125"/>
      <c r="M8" s="1125"/>
      <c r="N8" s="1125"/>
      <c r="O8" s="1125"/>
      <c r="P8" s="49"/>
      <c r="Q8" s="49"/>
      <c r="R8" s="49"/>
    </row>
    <row r="9" spans="1:18" ht="12.75">
      <c r="A9" s="1125"/>
      <c r="B9" s="1249" t="s">
        <v>1784</v>
      </c>
      <c r="C9" s="1144"/>
      <c r="D9" s="1144"/>
      <c r="E9" s="1248" t="s">
        <v>449</v>
      </c>
      <c r="F9" s="1248"/>
      <c r="G9" s="1248"/>
      <c r="H9" s="1144"/>
      <c r="I9" s="1144"/>
      <c r="J9" s="49"/>
      <c r="K9" s="49"/>
      <c r="L9" s="49"/>
      <c r="M9" s="49"/>
      <c r="N9" s="49"/>
      <c r="O9" s="1125"/>
      <c r="P9" s="49"/>
      <c r="Q9" s="49"/>
      <c r="R9" s="49"/>
    </row>
    <row r="10" spans="1:18" ht="12.75">
      <c r="A10" s="1125"/>
      <c r="B10" s="1125"/>
      <c r="C10" s="1127"/>
      <c r="D10" s="1127" t="s">
        <v>1785</v>
      </c>
      <c r="E10" s="1248"/>
      <c r="F10" s="1248"/>
      <c r="G10" s="1248"/>
      <c r="H10" s="1144"/>
      <c r="I10" s="1144"/>
      <c r="J10" s="1144"/>
      <c r="K10" s="1144"/>
      <c r="L10" s="1144"/>
      <c r="M10" s="1144"/>
      <c r="N10" s="1144"/>
      <c r="O10" s="1125"/>
      <c r="P10" s="49"/>
      <c r="Q10" s="49"/>
      <c r="R10" s="49"/>
    </row>
    <row r="11" spans="1:17" ht="24">
      <c r="A11" s="1250"/>
      <c r="B11" s="1250"/>
      <c r="C11" s="1251"/>
      <c r="D11" s="1252"/>
      <c r="E11" s="1253" t="s">
        <v>1786</v>
      </c>
      <c r="F11" s="1254"/>
      <c r="G11" s="1254"/>
      <c r="H11" s="1255"/>
      <c r="I11" s="1255"/>
      <c r="J11" s="1252"/>
      <c r="K11" s="1256"/>
      <c r="L11" s="1256"/>
      <c r="M11" s="1256"/>
      <c r="N11" s="1257"/>
      <c r="O11" s="49"/>
      <c r="P11" s="49"/>
      <c r="Q11" s="49"/>
    </row>
    <row r="12" spans="1:17" ht="12.75">
      <c r="A12" s="1258"/>
      <c r="B12" s="1258"/>
      <c r="C12" s="1144"/>
      <c r="D12" s="1259"/>
      <c r="E12" s="1260"/>
      <c r="F12" s="1261"/>
      <c r="G12" s="1261"/>
      <c r="H12" s="1262"/>
      <c r="I12" s="1262"/>
      <c r="J12" s="1263"/>
      <c r="K12" s="1264"/>
      <c r="L12" s="1265"/>
      <c r="M12" s="1266"/>
      <c r="N12" s="1267"/>
      <c r="O12" s="49"/>
      <c r="P12" s="49"/>
      <c r="Q12" s="49"/>
    </row>
    <row r="13" spans="1:17" ht="12.75">
      <c r="A13" s="1268"/>
      <c r="B13" s="1268"/>
      <c r="C13" s="1127"/>
      <c r="D13" s="1269"/>
      <c r="E13" s="1270" t="s">
        <v>1787</v>
      </c>
      <c r="F13" s="1270" t="s">
        <v>883</v>
      </c>
      <c r="G13" s="1270" t="s">
        <v>884</v>
      </c>
      <c r="H13" s="1271"/>
      <c r="I13" s="1271"/>
      <c r="J13" s="1272"/>
      <c r="K13" s="1273"/>
      <c r="L13" s="1274"/>
      <c r="M13" s="1274"/>
      <c r="N13" s="1275"/>
      <c r="O13" s="49"/>
      <c r="P13" s="49"/>
      <c r="Q13" s="49"/>
    </row>
    <row r="14" spans="1:17" ht="15" customHeight="1">
      <c r="A14" s="1143" t="s">
        <v>1788</v>
      </c>
      <c r="B14" s="1250" t="s">
        <v>1789</v>
      </c>
      <c r="C14" s="1141" t="s">
        <v>1790</v>
      </c>
      <c r="D14" s="1144"/>
      <c r="E14" s="1276">
        <v>6150000</v>
      </c>
      <c r="F14" s="1276">
        <v>5987000</v>
      </c>
      <c r="G14" s="1276">
        <v>7229000</v>
      </c>
      <c r="H14" s="1277">
        <f>G14/E14*100</f>
        <v>117.54471544715447</v>
      </c>
      <c r="I14" s="1277">
        <f>G14/F14*100</f>
        <v>120.744947386003</v>
      </c>
      <c r="J14" s="1278"/>
      <c r="K14" s="1279"/>
      <c r="L14" s="1163"/>
      <c r="M14" s="1279"/>
      <c r="N14" s="1280"/>
      <c r="O14" s="49"/>
      <c r="P14" s="76"/>
      <c r="Q14" s="49"/>
    </row>
    <row r="15" spans="1:17" ht="15" customHeight="1">
      <c r="A15" s="1281" t="s">
        <v>1791</v>
      </c>
      <c r="B15" s="1281" t="s">
        <v>1792</v>
      </c>
      <c r="C15" s="1282" t="s">
        <v>1793</v>
      </c>
      <c r="D15" s="1269"/>
      <c r="E15" s="1283">
        <v>6410476</v>
      </c>
      <c r="F15" s="1283">
        <v>4140865</v>
      </c>
      <c r="G15" s="1283">
        <v>6747267</v>
      </c>
      <c r="H15" s="1277">
        <f aca="true" t="shared" si="0" ref="H15:H25">G15/E15*100</f>
        <v>105.25375962721021</v>
      </c>
      <c r="I15" s="1277">
        <f aca="true" t="shared" si="1" ref="I15:I25">G15/F15*100</f>
        <v>162.94341882674271</v>
      </c>
      <c r="J15" s="1278"/>
      <c r="K15" s="1278"/>
      <c r="L15" s="1125"/>
      <c r="M15" s="1278"/>
      <c r="N15" s="1280"/>
      <c r="O15" s="49"/>
      <c r="P15" s="76"/>
      <c r="Q15" s="49"/>
    </row>
    <row r="16" spans="1:17" ht="15" customHeight="1">
      <c r="A16" s="1258" t="s">
        <v>1794</v>
      </c>
      <c r="B16" s="52"/>
      <c r="C16" s="1141" t="s">
        <v>1795</v>
      </c>
      <c r="D16" s="1144"/>
      <c r="E16" s="1283">
        <v>57403943.7</v>
      </c>
      <c r="F16" s="1283">
        <v>82041644.8</v>
      </c>
      <c r="G16" s="1283">
        <v>97204350</v>
      </c>
      <c r="H16" s="1277">
        <f t="shared" si="0"/>
        <v>169.33392330673615</v>
      </c>
      <c r="I16" s="1277">
        <f t="shared" si="1"/>
        <v>118.48171771417239</v>
      </c>
      <c r="J16" s="1284"/>
      <c r="K16" s="1144"/>
      <c r="L16" s="1125"/>
      <c r="M16" s="1278"/>
      <c r="N16" s="1280"/>
      <c r="O16" s="49"/>
      <c r="P16" s="76"/>
      <c r="Q16" s="76"/>
    </row>
    <row r="17" spans="1:17" ht="15" customHeight="1">
      <c r="A17" s="54" t="s">
        <v>1796</v>
      </c>
      <c r="B17" s="52"/>
      <c r="C17" s="149" t="s">
        <v>1797</v>
      </c>
      <c r="D17" s="1153"/>
      <c r="E17" s="1283">
        <v>563890.3</v>
      </c>
      <c r="F17" s="1283">
        <v>610210</v>
      </c>
      <c r="G17" s="1283">
        <v>558737.5</v>
      </c>
      <c r="H17" s="1277">
        <f t="shared" si="0"/>
        <v>99.08620524240264</v>
      </c>
      <c r="I17" s="1277">
        <f t="shared" si="1"/>
        <v>91.56478917094115</v>
      </c>
      <c r="J17" s="1278"/>
      <c r="K17" s="1144"/>
      <c r="L17" s="1125"/>
      <c r="M17" s="1278"/>
      <c r="N17" s="1280"/>
      <c r="O17" s="49"/>
      <c r="P17" s="76"/>
      <c r="Q17" s="49"/>
    </row>
    <row r="18" spans="1:17" ht="15" customHeight="1">
      <c r="A18" s="54" t="s">
        <v>1798</v>
      </c>
      <c r="B18" s="52"/>
      <c r="C18" s="149"/>
      <c r="D18" s="1153"/>
      <c r="E18" s="1283">
        <v>311301.5</v>
      </c>
      <c r="F18" s="1283">
        <v>142489.4</v>
      </c>
      <c r="G18" s="1283">
        <v>141666.5</v>
      </c>
      <c r="H18" s="1277">
        <f t="shared" si="0"/>
        <v>45.50781155889066</v>
      </c>
      <c r="I18" s="1277">
        <f t="shared" si="1"/>
        <v>99.42248335665671</v>
      </c>
      <c r="J18" s="1278"/>
      <c r="K18" s="1144"/>
      <c r="L18" s="1125"/>
      <c r="M18" s="1278"/>
      <c r="N18" s="1280"/>
      <c r="O18" s="49"/>
      <c r="P18" s="76"/>
      <c r="Q18" s="49"/>
    </row>
    <row r="19" spans="1:17" ht="15" customHeight="1">
      <c r="A19" s="1258" t="s">
        <v>1799</v>
      </c>
      <c r="B19" s="52"/>
      <c r="C19" s="1285" t="s">
        <v>1800</v>
      </c>
      <c r="D19" s="1153"/>
      <c r="E19" s="1283">
        <v>36277665.4</v>
      </c>
      <c r="F19" s="1283">
        <v>44734703.9</v>
      </c>
      <c r="G19" s="1283">
        <v>51536189.1</v>
      </c>
      <c r="H19" s="1277">
        <f t="shared" si="0"/>
        <v>142.06037938703741</v>
      </c>
      <c r="I19" s="1277">
        <f t="shared" si="1"/>
        <v>115.20404653891092</v>
      </c>
      <c r="J19" s="1278"/>
      <c r="K19" s="1144"/>
      <c r="L19" s="1125"/>
      <c r="M19" s="1278"/>
      <c r="N19" s="1280"/>
      <c r="O19" s="49"/>
      <c r="P19" s="76"/>
      <c r="Q19" s="49"/>
    </row>
    <row r="20" spans="1:17" ht="15" customHeight="1">
      <c r="A20" s="1258" t="s">
        <v>1801</v>
      </c>
      <c r="B20" s="52"/>
      <c r="C20" s="1285" t="s">
        <v>1802</v>
      </c>
      <c r="D20" s="1144"/>
      <c r="E20" s="1283">
        <v>19107310.8</v>
      </c>
      <c r="F20" s="1283">
        <v>24508087.6</v>
      </c>
      <c r="G20" s="1283">
        <v>28688461.7</v>
      </c>
      <c r="H20" s="1277">
        <f t="shared" si="0"/>
        <v>150.14390041742556</v>
      </c>
      <c r="I20" s="1277">
        <f t="shared" si="1"/>
        <v>117.05712076857435</v>
      </c>
      <c r="J20" s="1278"/>
      <c r="K20" s="1144"/>
      <c r="L20" s="1125"/>
      <c r="M20" s="1278"/>
      <c r="N20" s="1280"/>
      <c r="O20" s="49"/>
      <c r="P20" s="76"/>
      <c r="Q20" s="49"/>
    </row>
    <row r="21" spans="1:17" ht="15" customHeight="1">
      <c r="A21" s="1258" t="s">
        <v>1803</v>
      </c>
      <c r="B21" s="52"/>
      <c r="C21" s="1285" t="s">
        <v>1804</v>
      </c>
      <c r="D21" s="1144"/>
      <c r="E21" s="1283">
        <v>566078</v>
      </c>
      <c r="F21" s="1283">
        <v>2823200.1</v>
      </c>
      <c r="G21" s="1283">
        <v>2530136</v>
      </c>
      <c r="H21" s="1277">
        <f t="shared" si="0"/>
        <v>446.9588996569377</v>
      </c>
      <c r="I21" s="1277">
        <f t="shared" si="1"/>
        <v>89.61943576015034</v>
      </c>
      <c r="J21" s="1278"/>
      <c r="K21" s="1144"/>
      <c r="L21" s="1125"/>
      <c r="M21" s="1278"/>
      <c r="N21" s="1280"/>
      <c r="O21" s="49"/>
      <c r="P21" s="76"/>
      <c r="Q21" s="49"/>
    </row>
    <row r="22" spans="1:17" ht="15" customHeight="1">
      <c r="A22" s="1258" t="s">
        <v>1805</v>
      </c>
      <c r="B22" s="52"/>
      <c r="C22" s="1285" t="s">
        <v>1806</v>
      </c>
      <c r="D22" s="1144"/>
      <c r="E22" s="1283"/>
      <c r="F22" s="1283"/>
      <c r="G22" s="1283"/>
      <c r="H22" s="1277"/>
      <c r="I22" s="1277"/>
      <c r="J22" s="1278"/>
      <c r="K22" s="1278"/>
      <c r="L22" s="1278"/>
      <c r="M22" s="1278"/>
      <c r="N22" s="1280"/>
      <c r="O22" s="1278"/>
      <c r="P22" s="76"/>
      <c r="Q22" s="49"/>
    </row>
    <row r="23" spans="1:17" ht="15" customHeight="1">
      <c r="A23" s="1258" t="s">
        <v>1807</v>
      </c>
      <c r="B23" s="52"/>
      <c r="C23" s="1285" t="s">
        <v>1808</v>
      </c>
      <c r="D23" s="1144"/>
      <c r="E23" s="1286">
        <v>9494</v>
      </c>
      <c r="F23" s="1286">
        <v>18146</v>
      </c>
      <c r="G23" s="1286">
        <v>19870</v>
      </c>
      <c r="H23" s="1277">
        <f t="shared" si="0"/>
        <v>209.2900779439646</v>
      </c>
      <c r="I23" s="1277">
        <f t="shared" si="1"/>
        <v>109.50071641133033</v>
      </c>
      <c r="J23" s="1287"/>
      <c r="K23" s="1144"/>
      <c r="L23" s="1125"/>
      <c r="M23" s="1287"/>
      <c r="N23" s="1288"/>
      <c r="O23" s="49"/>
      <c r="P23" s="76"/>
      <c r="Q23" s="49"/>
    </row>
    <row r="24" spans="1:17" ht="15" customHeight="1">
      <c r="A24" s="1258" t="s">
        <v>1809</v>
      </c>
      <c r="B24" s="52"/>
      <c r="C24" s="1285" t="s">
        <v>1804</v>
      </c>
      <c r="D24" s="1144"/>
      <c r="E24" s="1286">
        <v>16</v>
      </c>
      <c r="F24" s="1286">
        <v>64</v>
      </c>
      <c r="G24" s="1286">
        <v>51</v>
      </c>
      <c r="H24" s="1277">
        <f t="shared" si="0"/>
        <v>318.75</v>
      </c>
      <c r="I24" s="1277">
        <f t="shared" si="1"/>
        <v>79.6875</v>
      </c>
      <c r="J24" s="1287"/>
      <c r="K24" s="1144"/>
      <c r="L24" s="1144"/>
      <c r="M24" s="1287"/>
      <c r="N24" s="1288"/>
      <c r="O24" s="49"/>
      <c r="P24" s="76"/>
      <c r="Q24" s="49"/>
    </row>
    <row r="25" spans="1:17" ht="15" customHeight="1">
      <c r="A25" s="1268" t="s">
        <v>1810</v>
      </c>
      <c r="B25" s="50"/>
      <c r="C25" s="1289"/>
      <c r="D25" s="1127"/>
      <c r="E25" s="1290">
        <v>13059272.8</v>
      </c>
      <c r="F25" s="1290">
        <v>16753230.6</v>
      </c>
      <c r="G25" s="1290">
        <v>24678181.2</v>
      </c>
      <c r="H25" s="1291">
        <f t="shared" si="0"/>
        <v>188.9705619749363</v>
      </c>
      <c r="I25" s="1292">
        <f t="shared" si="1"/>
        <v>147.30401430754497</v>
      </c>
      <c r="J25" s="1293"/>
      <c r="K25" s="1293"/>
      <c r="L25" s="1127"/>
      <c r="M25" s="1293"/>
      <c r="N25" s="1294"/>
      <c r="O25" s="49"/>
      <c r="P25" s="76"/>
      <c r="Q25" s="49"/>
    </row>
    <row r="26" spans="1:18" ht="12.75">
      <c r="A26" s="1125"/>
      <c r="B26" s="49"/>
      <c r="C26" s="1125"/>
      <c r="D26" s="1125"/>
      <c r="E26" s="1295"/>
      <c r="F26" s="1295"/>
      <c r="G26" s="1243"/>
      <c r="H26" s="49"/>
      <c r="I26" s="49"/>
      <c r="J26" s="1144"/>
      <c r="K26" s="1144"/>
      <c r="L26" s="1144"/>
      <c r="M26" s="1125"/>
      <c r="N26" s="1125"/>
      <c r="O26" s="1125"/>
      <c r="P26" s="49"/>
      <c r="Q26" s="49"/>
      <c r="R26" s="49"/>
    </row>
    <row r="27" spans="1:18" ht="12.75">
      <c r="A27" s="1125"/>
      <c r="B27" s="1144"/>
      <c r="C27" s="1144"/>
      <c r="D27" s="1144"/>
      <c r="E27" s="1248"/>
      <c r="F27" s="1248"/>
      <c r="G27" s="1248"/>
      <c r="H27" s="1144"/>
      <c r="I27" s="1144"/>
      <c r="J27" s="1144"/>
      <c r="K27" s="1144"/>
      <c r="L27" s="1144"/>
      <c r="M27" s="1144"/>
      <c r="N27" s="1144"/>
      <c r="O27" s="1144"/>
      <c r="P27" s="49"/>
      <c r="Q27" s="49"/>
      <c r="R27" s="49"/>
    </row>
    <row r="28" spans="1:18" ht="12.75">
      <c r="A28" s="49"/>
      <c r="B28" s="49"/>
      <c r="C28" s="49"/>
      <c r="D28" s="49"/>
      <c r="E28" s="1243"/>
      <c r="F28" s="1243"/>
      <c r="G28" s="1243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ht="12.75">
      <c r="A29" s="49"/>
      <c r="B29" s="49"/>
      <c r="C29" s="49"/>
      <c r="D29" s="49"/>
      <c r="E29" s="1243"/>
      <c r="F29" s="1243"/>
      <c r="G29" s="1243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ht="12.75">
      <c r="A30" s="49"/>
      <c r="B30" s="49"/>
      <c r="C30" s="1125" t="s">
        <v>1811</v>
      </c>
      <c r="D30" s="49"/>
      <c r="E30" s="1243"/>
      <c r="F30" s="1243"/>
      <c r="G30" s="1243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ht="12.75">
      <c r="A31" s="49"/>
      <c r="B31" s="49"/>
      <c r="C31" s="49"/>
      <c r="D31" s="49"/>
      <c r="E31" s="1243"/>
      <c r="F31" s="1243"/>
      <c r="G31" s="1243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ht="12.75">
      <c r="A32" s="49"/>
      <c r="B32" s="49"/>
      <c r="C32" s="1125" t="s">
        <v>1812</v>
      </c>
      <c r="D32" s="49"/>
      <c r="E32" s="1243"/>
      <c r="F32" s="1243"/>
      <c r="G32" s="1243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ht="12.75">
      <c r="A33" s="49"/>
      <c r="B33" s="49"/>
      <c r="C33" s="49"/>
      <c r="D33" s="49"/>
      <c r="E33" s="1243"/>
      <c r="F33" s="1243"/>
      <c r="G33" s="1243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2.75">
      <c r="A34" s="49"/>
      <c r="B34" s="49"/>
      <c r="C34" s="49"/>
      <c r="D34" s="49"/>
      <c r="E34" s="1243"/>
      <c r="F34" s="1243"/>
      <c r="G34" s="1243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2.75">
      <c r="A35" s="49"/>
      <c r="B35" s="49"/>
      <c r="C35" s="49"/>
      <c r="D35" s="49"/>
      <c r="E35" s="1243"/>
      <c r="F35" s="1243"/>
      <c r="G35" s="1243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.75">
      <c r="A36" s="49"/>
      <c r="B36" s="49"/>
      <c r="C36" s="49"/>
      <c r="D36" s="49"/>
      <c r="E36" s="1243"/>
      <c r="F36" s="1243"/>
      <c r="G36" s="1243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2.75">
      <c r="A37" s="49"/>
      <c r="B37" s="49"/>
      <c r="C37" s="49"/>
      <c r="D37" s="1296"/>
      <c r="E37" s="1243"/>
      <c r="F37" s="1243"/>
      <c r="G37" s="1243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2.75">
      <c r="A38" s="49"/>
      <c r="B38" s="49"/>
      <c r="C38" s="49"/>
      <c r="D38" s="49"/>
      <c r="E38" s="1243"/>
      <c r="F38" s="1243"/>
      <c r="G38" s="1243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</sheetData>
  <sheetProtection/>
  <mergeCells count="3">
    <mergeCell ref="E11:G12"/>
    <mergeCell ref="H11:H13"/>
    <mergeCell ref="I11:I13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2.375" style="91" customWidth="1"/>
    <col min="2" max="2" width="25.375" style="91" customWidth="1"/>
    <col min="3" max="3" width="22.75390625" style="91" customWidth="1"/>
    <col min="4" max="4" width="8.00390625" style="91" customWidth="1"/>
    <col min="5" max="5" width="7.875" style="91" customWidth="1"/>
    <col min="6" max="6" width="9.25390625" style="91" customWidth="1"/>
    <col min="7" max="7" width="9.125" style="91" customWidth="1"/>
    <col min="8" max="8" width="8.00390625" style="91" customWidth="1"/>
    <col min="9" max="9" width="10.00390625" style="91" customWidth="1"/>
    <col min="10" max="10" width="9.875" style="91" customWidth="1"/>
    <col min="11" max="11" width="11.75390625" style="91" customWidth="1"/>
    <col min="12" max="16384" width="9.125" style="91" customWidth="1"/>
  </cols>
  <sheetData>
    <row r="1" spans="1:11" ht="12.75">
      <c r="A1" s="1298"/>
      <c r="B1" s="1299"/>
      <c r="C1" s="1299"/>
      <c r="D1" s="1299"/>
      <c r="E1" s="1300" t="s">
        <v>1813</v>
      </c>
      <c r="F1" s="1301"/>
      <c r="G1" s="1301"/>
      <c r="H1" s="1299"/>
      <c r="I1" s="1299"/>
      <c r="J1" s="1299"/>
      <c r="K1" s="1299"/>
    </row>
    <row r="2" spans="1:11" ht="12.75">
      <c r="A2" s="1298"/>
      <c r="B2" s="1299"/>
      <c r="C2" s="1299"/>
      <c r="D2" s="1299"/>
      <c r="E2" s="1302" t="s">
        <v>1814</v>
      </c>
      <c r="F2" s="1301"/>
      <c r="G2" s="1301"/>
      <c r="H2" s="1299"/>
      <c r="I2" s="1299"/>
      <c r="J2" s="1299"/>
      <c r="K2" s="1299"/>
    </row>
    <row r="3" spans="1:11" ht="12.75">
      <c r="A3" s="1298"/>
      <c r="B3" s="1299"/>
      <c r="C3" s="1299"/>
      <c r="D3" s="1299"/>
      <c r="E3" s="1303"/>
      <c r="F3" s="1301"/>
      <c r="G3" s="1301"/>
      <c r="H3" s="1299"/>
      <c r="I3" s="1299"/>
      <c r="J3" s="1299"/>
      <c r="K3" s="1299"/>
    </row>
    <row r="4" spans="1:11" ht="12.75">
      <c r="A4" s="1298"/>
      <c r="B4" s="1299"/>
      <c r="C4" s="1299"/>
      <c r="D4" s="1299"/>
      <c r="E4" s="1303"/>
      <c r="F4" s="1301"/>
      <c r="G4" s="1301"/>
      <c r="H4" s="1299"/>
      <c r="I4" s="1299"/>
      <c r="J4" s="1299"/>
      <c r="K4" s="1299"/>
    </row>
    <row r="5" spans="1:11" ht="38.25" customHeight="1">
      <c r="A5" s="1304"/>
      <c r="B5" s="1305" t="s">
        <v>1815</v>
      </c>
      <c r="C5" s="1306" t="s">
        <v>1816</v>
      </c>
      <c r="D5" s="1307" t="s">
        <v>1817</v>
      </c>
      <c r="E5" s="1307" t="s">
        <v>1818</v>
      </c>
      <c r="F5" s="1307" t="s">
        <v>1819</v>
      </c>
      <c r="G5" s="1307" t="s">
        <v>1820</v>
      </c>
      <c r="H5" s="1307" t="s">
        <v>1821</v>
      </c>
      <c r="I5" s="1307" t="s">
        <v>1822</v>
      </c>
      <c r="J5" s="1307" t="s">
        <v>1823</v>
      </c>
      <c r="K5" s="1307" t="s">
        <v>1824</v>
      </c>
    </row>
    <row r="6" spans="1:11" ht="12.75" customHeight="1">
      <c r="A6" s="1308"/>
      <c r="B6" s="1309"/>
      <c r="C6" s="1310"/>
      <c r="D6" s="1311"/>
      <c r="E6" s="1311"/>
      <c r="F6" s="1311"/>
      <c r="G6" s="1311"/>
      <c r="H6" s="1311"/>
      <c r="I6" s="1311"/>
      <c r="J6" s="1311"/>
      <c r="K6" s="1311"/>
    </row>
    <row r="7" spans="1:11" ht="12.75">
      <c r="A7" s="1308"/>
      <c r="B7" s="1309"/>
      <c r="C7" s="1310"/>
      <c r="D7" s="1312" t="s">
        <v>1825</v>
      </c>
      <c r="E7" s="1313" t="s">
        <v>1826</v>
      </c>
      <c r="F7" s="1312" t="s">
        <v>1827</v>
      </c>
      <c r="G7" s="1314"/>
      <c r="H7" s="1315" t="s">
        <v>1828</v>
      </c>
      <c r="I7" s="1315" t="s">
        <v>1829</v>
      </c>
      <c r="J7" s="1315" t="s">
        <v>1828</v>
      </c>
      <c r="K7" s="1315" t="s">
        <v>1829</v>
      </c>
    </row>
    <row r="8" spans="1:11" ht="12.75">
      <c r="A8" s="1308"/>
      <c r="B8" s="1309"/>
      <c r="C8" s="1310"/>
      <c r="D8" s="1312"/>
      <c r="E8" s="1313" t="s">
        <v>1830</v>
      </c>
      <c r="F8" s="1312" t="s">
        <v>1831</v>
      </c>
      <c r="G8" s="1314"/>
      <c r="H8" s="51" t="s">
        <v>1832</v>
      </c>
      <c r="I8" s="1315" t="s">
        <v>1833</v>
      </c>
      <c r="J8" s="51" t="s">
        <v>1832</v>
      </c>
      <c r="K8" s="1315" t="s">
        <v>1833</v>
      </c>
    </row>
    <row r="9" spans="1:11" ht="12.75">
      <c r="A9" s="1308"/>
      <c r="B9" s="1309"/>
      <c r="C9" s="1310"/>
      <c r="D9" s="1314"/>
      <c r="E9" s="1313" t="s">
        <v>1834</v>
      </c>
      <c r="F9" s="1312"/>
      <c r="G9" s="1314"/>
      <c r="H9" s="1315" t="s">
        <v>1835</v>
      </c>
      <c r="J9" s="1315" t="s">
        <v>1835</v>
      </c>
      <c r="K9" s="1316"/>
    </row>
    <row r="10" spans="1:11" ht="12.75">
      <c r="A10" s="1317"/>
      <c r="B10" s="1318"/>
      <c r="C10" s="1319"/>
      <c r="D10" s="1320"/>
      <c r="E10" s="1321"/>
      <c r="F10" s="1320"/>
      <c r="G10" s="1320"/>
      <c r="H10" s="1320"/>
      <c r="I10" s="1321"/>
      <c r="J10" s="1320"/>
      <c r="K10" s="1320"/>
    </row>
    <row r="11" spans="1:11" ht="35.25" customHeight="1">
      <c r="A11" s="1322">
        <v>1</v>
      </c>
      <c r="B11" s="1323" t="s">
        <v>1836</v>
      </c>
      <c r="C11" s="1323" t="s">
        <v>1837</v>
      </c>
      <c r="D11" s="1299">
        <v>3</v>
      </c>
      <c r="E11" s="1299">
        <v>11</v>
      </c>
      <c r="F11" s="1324">
        <v>44</v>
      </c>
      <c r="G11" s="1324"/>
      <c r="H11" s="1325"/>
      <c r="I11" s="1326"/>
      <c r="J11" s="1327"/>
      <c r="K11" s="1327"/>
    </row>
    <row r="12" spans="1:11" ht="23.25" customHeight="1">
      <c r="A12" s="1322">
        <v>2</v>
      </c>
      <c r="B12" s="1323" t="s">
        <v>1838</v>
      </c>
      <c r="C12" s="1323" t="s">
        <v>1839</v>
      </c>
      <c r="D12" s="1299">
        <v>6</v>
      </c>
      <c r="E12" s="1299">
        <v>52</v>
      </c>
      <c r="F12" s="1299">
        <v>43</v>
      </c>
      <c r="G12" s="1324">
        <v>16</v>
      </c>
      <c r="H12" s="1325"/>
      <c r="I12" s="1327"/>
      <c r="J12" s="1327">
        <v>250</v>
      </c>
      <c r="K12" s="1327">
        <v>250</v>
      </c>
    </row>
    <row r="13" spans="1:11" ht="35.25" customHeight="1">
      <c r="A13" s="1322">
        <v>3</v>
      </c>
      <c r="B13" s="1323" t="s">
        <v>1840</v>
      </c>
      <c r="C13" s="1323" t="s">
        <v>1841</v>
      </c>
      <c r="D13" s="1328">
        <v>1</v>
      </c>
      <c r="E13" s="1328">
        <v>1</v>
      </c>
      <c r="F13" s="1328">
        <v>22</v>
      </c>
      <c r="G13" s="1328">
        <v>10</v>
      </c>
      <c r="H13" s="1328"/>
      <c r="I13" s="1328"/>
      <c r="J13" s="1328"/>
      <c r="K13" s="1328">
        <v>60</v>
      </c>
    </row>
    <row r="14" spans="1:11" ht="35.25" customHeight="1">
      <c r="A14" s="1322">
        <v>4</v>
      </c>
      <c r="B14" s="1323" t="s">
        <v>1842</v>
      </c>
      <c r="C14" s="1323" t="s">
        <v>1843</v>
      </c>
      <c r="D14" s="1328">
        <v>3</v>
      </c>
      <c r="E14" s="1328">
        <v>79</v>
      </c>
      <c r="F14" s="1328">
        <v>53</v>
      </c>
      <c r="G14" s="1328">
        <v>53</v>
      </c>
      <c r="H14" s="1328"/>
      <c r="I14" s="1328"/>
      <c r="J14" s="1328">
        <v>60</v>
      </c>
      <c r="K14" s="1328"/>
    </row>
    <row r="15" spans="1:11" ht="35.25" customHeight="1">
      <c r="A15" s="1322">
        <v>5</v>
      </c>
      <c r="B15" s="1323" t="s">
        <v>1844</v>
      </c>
      <c r="C15" s="1323" t="s">
        <v>1845</v>
      </c>
      <c r="D15" s="1299">
        <v>2</v>
      </c>
      <c r="E15" s="1299">
        <v>120</v>
      </c>
      <c r="F15" s="1299">
        <v>63</v>
      </c>
      <c r="G15" s="1324">
        <v>58</v>
      </c>
      <c r="H15" s="1325"/>
      <c r="I15" s="1299"/>
      <c r="J15" s="1327"/>
      <c r="K15" s="1327"/>
    </row>
    <row r="16" spans="1:11" ht="35.25" customHeight="1">
      <c r="A16" s="1322">
        <v>6</v>
      </c>
      <c r="B16" s="1323" t="s">
        <v>1846</v>
      </c>
      <c r="C16" s="1323" t="s">
        <v>1847</v>
      </c>
      <c r="D16" s="1299">
        <v>1</v>
      </c>
      <c r="E16" s="1299">
        <v>2</v>
      </c>
      <c r="F16" s="1299">
        <v>6</v>
      </c>
      <c r="G16" s="1324">
        <v>4</v>
      </c>
      <c r="H16" s="1325"/>
      <c r="I16" s="1325"/>
      <c r="J16" s="1327"/>
      <c r="K16" s="1327"/>
    </row>
    <row r="17" spans="1:11" ht="35.25" customHeight="1">
      <c r="A17" s="1322">
        <v>7</v>
      </c>
      <c r="B17" s="1323" t="s">
        <v>1848</v>
      </c>
      <c r="C17" s="1323" t="s">
        <v>1849</v>
      </c>
      <c r="D17" s="1299">
        <v>2</v>
      </c>
      <c r="E17" s="1299">
        <v>217</v>
      </c>
      <c r="F17" s="1299">
        <v>16</v>
      </c>
      <c r="G17" s="1324">
        <v>10</v>
      </c>
      <c r="H17" s="1325"/>
      <c r="I17" s="1325"/>
      <c r="J17" s="1327"/>
      <c r="K17" s="1327"/>
    </row>
    <row r="18" spans="1:11" ht="35.25" customHeight="1">
      <c r="A18" s="1322">
        <v>8</v>
      </c>
      <c r="B18" s="1323" t="s">
        <v>1850</v>
      </c>
      <c r="C18" s="1323" t="s">
        <v>1851</v>
      </c>
      <c r="D18" s="1299">
        <v>1</v>
      </c>
      <c r="E18" s="1299">
        <v>7</v>
      </c>
      <c r="F18" s="1299">
        <v>10</v>
      </c>
      <c r="G18" s="1324">
        <v>6</v>
      </c>
      <c r="H18" s="1325"/>
      <c r="I18" s="1325"/>
      <c r="J18" s="1327">
        <v>1920</v>
      </c>
      <c r="K18" s="1327">
        <v>1350</v>
      </c>
    </row>
    <row r="19" spans="1:11" ht="35.25" customHeight="1">
      <c r="A19" s="1322">
        <v>9</v>
      </c>
      <c r="B19" s="1323" t="s">
        <v>1852</v>
      </c>
      <c r="C19" s="1323" t="s">
        <v>1853</v>
      </c>
      <c r="D19" s="1299">
        <v>4</v>
      </c>
      <c r="E19" s="1299">
        <v>29</v>
      </c>
      <c r="F19" s="1299">
        <v>8</v>
      </c>
      <c r="G19" s="1324">
        <v>8</v>
      </c>
      <c r="H19" s="1325"/>
      <c r="I19" s="1325"/>
      <c r="J19" s="1327"/>
      <c r="K19" s="1327"/>
    </row>
    <row r="20" spans="1:11" ht="24" customHeight="1">
      <c r="A20" s="1322">
        <v>10</v>
      </c>
      <c r="B20" s="1323" t="s">
        <v>1854</v>
      </c>
      <c r="C20" s="1323" t="s">
        <v>1855</v>
      </c>
      <c r="D20" s="1299">
        <v>1</v>
      </c>
      <c r="E20" s="1299">
        <v>7</v>
      </c>
      <c r="F20" s="1299">
        <v>8</v>
      </c>
      <c r="G20" s="1329">
        <v>2</v>
      </c>
      <c r="H20" s="1325"/>
      <c r="I20" s="1325"/>
      <c r="J20" s="1327"/>
      <c r="K20" s="1327"/>
    </row>
    <row r="21" spans="1:11" ht="12.75">
      <c r="A21" s="1322"/>
      <c r="B21" s="1330" t="s">
        <v>1856</v>
      </c>
      <c r="C21" s="1330" t="s">
        <v>264</v>
      </c>
      <c r="D21" s="1331">
        <f aca="true" t="shared" si="0" ref="D21:K21">SUM(D11:D20)</f>
        <v>24</v>
      </c>
      <c r="E21" s="1331">
        <f t="shared" si="0"/>
        <v>525</v>
      </c>
      <c r="F21" s="1331">
        <f t="shared" si="0"/>
        <v>273</v>
      </c>
      <c r="G21" s="1331">
        <f t="shared" si="0"/>
        <v>167</v>
      </c>
      <c r="H21" s="1332">
        <f t="shared" si="0"/>
        <v>0</v>
      </c>
      <c r="I21" s="1332">
        <f t="shared" si="0"/>
        <v>0</v>
      </c>
      <c r="J21" s="1332">
        <f t="shared" si="0"/>
        <v>2230</v>
      </c>
      <c r="K21" s="1332">
        <f t="shared" si="0"/>
        <v>1660</v>
      </c>
    </row>
    <row r="22" spans="1:11" ht="12.75">
      <c r="A22" s="1299"/>
      <c r="B22" s="1333"/>
      <c r="C22" s="1333"/>
      <c r="D22" s="1334"/>
      <c r="E22" s="1333"/>
      <c r="F22" s="1333"/>
      <c r="G22" s="1335"/>
      <c r="H22" s="1335"/>
      <c r="I22" s="1336"/>
      <c r="J22" s="1335"/>
      <c r="K22" s="1337"/>
    </row>
    <row r="23" spans="1:11" ht="12.75">
      <c r="A23" s="1338"/>
      <c r="B23" s="1339"/>
      <c r="C23" s="1340"/>
      <c r="D23" s="1299"/>
      <c r="E23" s="1299"/>
      <c r="F23" s="1326"/>
      <c r="G23" s="1324"/>
      <c r="H23" s="1327"/>
      <c r="I23" s="1326"/>
      <c r="J23" s="1327"/>
      <c r="K23" s="1326"/>
    </row>
    <row r="24" spans="1:11" ht="12.75">
      <c r="A24" s="1338"/>
      <c r="B24" s="1299"/>
      <c r="C24" s="1341"/>
      <c r="D24" s="1299"/>
      <c r="E24" s="1299"/>
      <c r="F24" s="1299"/>
      <c r="G24" s="1324"/>
      <c r="H24" s="1325"/>
      <c r="I24" s="1325"/>
      <c r="J24" s="1327"/>
      <c r="K24" s="1325"/>
    </row>
    <row r="25" spans="1:11" ht="12.75">
      <c r="A25" s="1338"/>
      <c r="B25" s="1299"/>
      <c r="C25" s="1341"/>
      <c r="D25" s="1299"/>
      <c r="E25" s="1299"/>
      <c r="F25" s="1299"/>
      <c r="G25" s="1324"/>
      <c r="H25" s="1325"/>
      <c r="I25" s="1325"/>
      <c r="J25" s="1327"/>
      <c r="K25" s="1325"/>
    </row>
  </sheetData>
  <sheetProtection/>
  <mergeCells count="10">
    <mergeCell ref="H5:H6"/>
    <mergeCell ref="I5:I6"/>
    <mergeCell ref="J5:J6"/>
    <mergeCell ref="K5:K6"/>
    <mergeCell ref="B5:B10"/>
    <mergeCell ref="C5:C10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12" sqref="A11:A12"/>
    </sheetView>
  </sheetViews>
  <sheetFormatPr defaultColWidth="9.00390625" defaultRowHeight="12.75"/>
  <cols>
    <col min="1" max="1" width="10.625" style="1346" customWidth="1"/>
    <col min="2" max="2" width="10.875" style="1346" customWidth="1"/>
    <col min="3" max="4" width="9.125" style="1346" customWidth="1"/>
    <col min="5" max="5" width="7.875" style="1346" customWidth="1"/>
    <col min="6" max="7" width="9.125" style="1346" customWidth="1"/>
    <col min="8" max="9" width="8.125" style="1346" customWidth="1"/>
    <col min="10" max="10" width="9.125" style="1346" customWidth="1"/>
    <col min="11" max="11" width="6.875" style="1346" customWidth="1"/>
    <col min="12" max="12" width="9.125" style="1346" customWidth="1"/>
    <col min="13" max="13" width="7.625" style="1346" customWidth="1"/>
    <col min="14" max="14" width="7.75390625" style="1346" customWidth="1"/>
    <col min="15" max="17" width="9.125" style="1346" customWidth="1"/>
    <col min="18" max="18" width="7.00390625" style="1346" customWidth="1"/>
    <col min="19" max="16384" width="9.125" style="1346" customWidth="1"/>
  </cols>
  <sheetData>
    <row r="1" spans="1:15" ht="9">
      <c r="A1" s="1342" t="s">
        <v>1857</v>
      </c>
      <c r="B1" s="1342"/>
      <c r="C1" s="1342"/>
      <c r="D1" s="1343" t="s">
        <v>1858</v>
      </c>
      <c r="E1" s="1344"/>
      <c r="F1" s="1342"/>
      <c r="G1" s="1345"/>
      <c r="H1" s="1345"/>
      <c r="I1" s="1345"/>
      <c r="J1" s="1345"/>
      <c r="K1" s="1342"/>
      <c r="L1" s="1342"/>
      <c r="M1" s="1342"/>
      <c r="N1" s="1342"/>
      <c r="O1" s="1342"/>
    </row>
    <row r="2" spans="1:15" ht="9">
      <c r="A2" s="1342"/>
      <c r="B2" s="1342"/>
      <c r="C2" s="1342"/>
      <c r="D2" s="1347" t="s">
        <v>1859</v>
      </c>
      <c r="E2" s="1344"/>
      <c r="F2" s="1342"/>
      <c r="G2" s="1342"/>
      <c r="H2" s="1342"/>
      <c r="I2" s="1342"/>
      <c r="J2" s="1342"/>
      <c r="K2" s="1342"/>
      <c r="L2" s="1342"/>
      <c r="M2" s="1342"/>
      <c r="N2" s="1342"/>
      <c r="O2" s="1342"/>
    </row>
    <row r="3" spans="1:15" ht="9">
      <c r="A3" s="1342"/>
      <c r="B3" s="1342"/>
      <c r="C3" s="1342"/>
      <c r="D3" s="1347"/>
      <c r="E3" s="1344"/>
      <c r="F3" s="1342"/>
      <c r="G3" s="1342"/>
      <c r="H3" s="1342"/>
      <c r="I3" s="1342"/>
      <c r="J3" s="1342"/>
      <c r="K3" s="1342"/>
      <c r="L3" s="1342"/>
      <c r="M3" s="1342"/>
      <c r="N3" s="1342"/>
      <c r="O3" s="1342"/>
    </row>
    <row r="4" spans="1:15" ht="9">
      <c r="A4" s="1342"/>
      <c r="B4" s="1342"/>
      <c r="C4" s="1342"/>
      <c r="D4" s="1342"/>
      <c r="E4" s="1344"/>
      <c r="F4" s="1342"/>
      <c r="G4" s="1342"/>
      <c r="H4" s="1342"/>
      <c r="I4" s="1342"/>
      <c r="J4" s="1342"/>
      <c r="L4" s="1348" t="s">
        <v>1860</v>
      </c>
      <c r="M4" s="1348"/>
      <c r="N4" s="1348"/>
      <c r="O4" s="1342"/>
    </row>
    <row r="5" spans="1:15" ht="9">
      <c r="A5" s="1349"/>
      <c r="B5" s="1350"/>
      <c r="C5" s="1351" t="s">
        <v>1861</v>
      </c>
      <c r="D5" s="1352"/>
      <c r="E5" s="1353"/>
      <c r="F5" s="1351" t="s">
        <v>1862</v>
      </c>
      <c r="G5" s="1352"/>
      <c r="H5" s="1353"/>
      <c r="I5" s="1351" t="s">
        <v>1863</v>
      </c>
      <c r="J5" s="1352"/>
      <c r="K5" s="1352"/>
      <c r="L5" s="1351" t="s">
        <v>1864</v>
      </c>
      <c r="M5" s="1352"/>
      <c r="N5" s="1353"/>
      <c r="O5" s="1342"/>
    </row>
    <row r="6" spans="1:15" ht="9">
      <c r="A6" s="1354" t="s">
        <v>1865</v>
      </c>
      <c r="B6" s="1355" t="s">
        <v>1866</v>
      </c>
      <c r="C6" s="1356" t="s">
        <v>1867</v>
      </c>
      <c r="D6" s="1357"/>
      <c r="E6" s="1358"/>
      <c r="F6" s="1356" t="s">
        <v>1868</v>
      </c>
      <c r="G6" s="1357"/>
      <c r="H6" s="1358"/>
      <c r="I6" s="1356" t="s">
        <v>1869</v>
      </c>
      <c r="J6" s="1357"/>
      <c r="K6" s="1357"/>
      <c r="L6" s="1356" t="s">
        <v>1870</v>
      </c>
      <c r="M6" s="1357"/>
      <c r="N6" s="1358"/>
      <c r="O6" s="1342"/>
    </row>
    <row r="7" spans="1:15" ht="9">
      <c r="A7" s="1354" t="s">
        <v>1871</v>
      </c>
      <c r="B7" s="1355" t="s">
        <v>1872</v>
      </c>
      <c r="C7" s="1359"/>
      <c r="D7" s="1360"/>
      <c r="E7" s="1361"/>
      <c r="F7" s="1359"/>
      <c r="G7" s="1360"/>
      <c r="H7" s="1360"/>
      <c r="I7" s="1359"/>
      <c r="J7" s="1360"/>
      <c r="K7" s="1362"/>
      <c r="L7" s="1363"/>
      <c r="M7" s="1348"/>
      <c r="N7" s="1364"/>
      <c r="O7" s="1342"/>
    </row>
    <row r="8" spans="1:15" ht="9">
      <c r="A8" s="1354" t="s">
        <v>1873</v>
      </c>
      <c r="B8" s="1365"/>
      <c r="C8" s="1366">
        <v>2014</v>
      </c>
      <c r="D8" s="1367">
        <v>2015</v>
      </c>
      <c r="E8" s="1367">
        <v>2015</v>
      </c>
      <c r="F8" s="1366">
        <v>2014</v>
      </c>
      <c r="G8" s="1367">
        <v>2015</v>
      </c>
      <c r="H8" s="1367">
        <v>2015</v>
      </c>
      <c r="I8" s="1366">
        <v>2014</v>
      </c>
      <c r="J8" s="1367">
        <v>2015</v>
      </c>
      <c r="K8" s="1367">
        <v>2015</v>
      </c>
      <c r="L8" s="1366">
        <v>2014</v>
      </c>
      <c r="M8" s="1367">
        <v>2015</v>
      </c>
      <c r="N8" s="1367">
        <v>2015</v>
      </c>
      <c r="O8" s="1342"/>
    </row>
    <row r="9" spans="1:15" ht="9">
      <c r="A9" s="1368"/>
      <c r="B9" s="1369"/>
      <c r="C9" s="1370" t="s">
        <v>897</v>
      </c>
      <c r="D9" s="1370" t="s">
        <v>1450</v>
      </c>
      <c r="E9" s="1370" t="s">
        <v>897</v>
      </c>
      <c r="F9" s="1370" t="s">
        <v>897</v>
      </c>
      <c r="G9" s="1370" t="s">
        <v>1450</v>
      </c>
      <c r="H9" s="1370" t="s">
        <v>897</v>
      </c>
      <c r="I9" s="1370" t="s">
        <v>897</v>
      </c>
      <c r="J9" s="1370" t="s">
        <v>1450</v>
      </c>
      <c r="K9" s="1370" t="s">
        <v>897</v>
      </c>
      <c r="L9" s="1370" t="s">
        <v>897</v>
      </c>
      <c r="M9" s="1370" t="s">
        <v>1450</v>
      </c>
      <c r="N9" s="1370" t="s">
        <v>897</v>
      </c>
      <c r="O9" s="1342"/>
    </row>
    <row r="10" spans="1:15" ht="9">
      <c r="A10" s="1371"/>
      <c r="B10" s="1372"/>
      <c r="C10" s="1371"/>
      <c r="D10" s="1373"/>
      <c r="E10" s="1373"/>
      <c r="F10" s="1371"/>
      <c r="G10" s="1373"/>
      <c r="H10" s="1373"/>
      <c r="I10" s="1371"/>
      <c r="J10" s="1374"/>
      <c r="K10" s="1374"/>
      <c r="L10" s="1371"/>
      <c r="M10" s="1375"/>
      <c r="N10" s="1376"/>
      <c r="O10" s="1342"/>
    </row>
    <row r="11" spans="1:15" ht="9">
      <c r="A11" s="1377" t="s">
        <v>37</v>
      </c>
      <c r="B11" s="1378" t="s">
        <v>1874</v>
      </c>
      <c r="C11" s="1379">
        <v>-6.9</v>
      </c>
      <c r="D11" s="1379">
        <v>-16.6</v>
      </c>
      <c r="E11" s="1379">
        <v>-8.4</v>
      </c>
      <c r="F11" s="1379">
        <v>12</v>
      </c>
      <c r="G11" s="1379">
        <v>-1</v>
      </c>
      <c r="H11" s="1379">
        <v>13</v>
      </c>
      <c r="I11" s="1379">
        <v>-30</v>
      </c>
      <c r="J11" s="1380">
        <v>-34</v>
      </c>
      <c r="K11" s="1381">
        <v>-31</v>
      </c>
      <c r="L11" s="1381">
        <v>5</v>
      </c>
      <c r="M11" s="1381">
        <v>5.9</v>
      </c>
      <c r="N11" s="1381">
        <v>1</v>
      </c>
      <c r="O11" s="1342"/>
    </row>
    <row r="12" spans="1:15" ht="9">
      <c r="A12" s="1342" t="s">
        <v>477</v>
      </c>
      <c r="B12" s="1378" t="s">
        <v>1875</v>
      </c>
      <c r="C12" s="1379">
        <v>-8.5</v>
      </c>
      <c r="D12" s="1379">
        <v>-17</v>
      </c>
      <c r="E12" s="1379">
        <v>-8.8</v>
      </c>
      <c r="F12" s="1379">
        <v>9</v>
      </c>
      <c r="G12" s="1379">
        <v>3</v>
      </c>
      <c r="H12" s="1379">
        <v>14</v>
      </c>
      <c r="I12" s="1379">
        <v>-31</v>
      </c>
      <c r="J12" s="1380">
        <v>-37</v>
      </c>
      <c r="K12" s="1382">
        <v>-31</v>
      </c>
      <c r="L12" s="1382">
        <v>7.3</v>
      </c>
      <c r="M12" s="1382">
        <v>1.6</v>
      </c>
      <c r="N12" s="1382">
        <v>0.8</v>
      </c>
      <c r="O12" s="1342"/>
    </row>
    <row r="13" spans="1:15" ht="9">
      <c r="A13" s="1342" t="s">
        <v>38</v>
      </c>
      <c r="B13" s="1378" t="s">
        <v>1876</v>
      </c>
      <c r="C13" s="1379">
        <v>-9.1</v>
      </c>
      <c r="D13" s="1379">
        <v>-18</v>
      </c>
      <c r="E13" s="1379">
        <v>-10.5</v>
      </c>
      <c r="F13" s="1379">
        <v>8</v>
      </c>
      <c r="G13" s="1379">
        <v>2</v>
      </c>
      <c r="H13" s="1379">
        <v>12</v>
      </c>
      <c r="I13" s="1379">
        <v>-26</v>
      </c>
      <c r="J13" s="1380">
        <v>-32</v>
      </c>
      <c r="K13" s="1382">
        <v>-30</v>
      </c>
      <c r="L13" s="1382">
        <v>5.3</v>
      </c>
      <c r="M13" s="1382">
        <v>3.1</v>
      </c>
      <c r="N13" s="1382">
        <v>4</v>
      </c>
      <c r="O13" s="1342"/>
    </row>
    <row r="14" spans="1:15" ht="9">
      <c r="A14" s="1342" t="s">
        <v>1740</v>
      </c>
      <c r="B14" s="1378" t="s">
        <v>1877</v>
      </c>
      <c r="C14" s="1379">
        <v>-7.1</v>
      </c>
      <c r="D14" s="1379">
        <v>-16.6</v>
      </c>
      <c r="E14" s="1379">
        <v>-8.5</v>
      </c>
      <c r="F14" s="1379">
        <v>11</v>
      </c>
      <c r="G14" s="1379">
        <v>4</v>
      </c>
      <c r="H14" s="1379">
        <v>14</v>
      </c>
      <c r="I14" s="1379">
        <v>-30</v>
      </c>
      <c r="J14" s="1380">
        <v>-36</v>
      </c>
      <c r="K14" s="1382">
        <v>-32</v>
      </c>
      <c r="L14" s="1382">
        <v>1.5</v>
      </c>
      <c r="M14" s="1382">
        <v>5.3</v>
      </c>
      <c r="N14" s="1382">
        <v>1.9</v>
      </c>
      <c r="O14" s="1342"/>
    </row>
    <row r="15" spans="1:15" ht="9">
      <c r="A15" s="1342" t="s">
        <v>559</v>
      </c>
      <c r="B15" s="1378" t="s">
        <v>1878</v>
      </c>
      <c r="C15" s="1379">
        <v>-4.5</v>
      </c>
      <c r="D15" s="1379">
        <v>-13</v>
      </c>
      <c r="E15" s="1379">
        <v>-6.5</v>
      </c>
      <c r="F15" s="1379">
        <v>14</v>
      </c>
      <c r="G15" s="1379">
        <v>9</v>
      </c>
      <c r="H15" s="1379">
        <v>18</v>
      </c>
      <c r="I15" s="1379">
        <v>-22</v>
      </c>
      <c r="J15" s="1380">
        <v>-29</v>
      </c>
      <c r="K15" s="1382">
        <v>-24</v>
      </c>
      <c r="L15" s="1382">
        <v>2.9</v>
      </c>
      <c r="M15" s="1382">
        <v>4</v>
      </c>
      <c r="N15" s="1382">
        <v>0.2</v>
      </c>
      <c r="O15" s="1342"/>
    </row>
    <row r="16" spans="1:15" ht="9">
      <c r="A16" s="1342" t="s">
        <v>429</v>
      </c>
      <c r="B16" s="1378" t="s">
        <v>1879</v>
      </c>
      <c r="C16" s="1379">
        <v>-4.7</v>
      </c>
      <c r="D16" s="1379">
        <v>-15.6</v>
      </c>
      <c r="E16" s="1379">
        <v>-8.5</v>
      </c>
      <c r="F16" s="1379">
        <v>8</v>
      </c>
      <c r="G16" s="1379">
        <v>3</v>
      </c>
      <c r="H16" s="1379">
        <v>13</v>
      </c>
      <c r="I16" s="1379">
        <v>-22</v>
      </c>
      <c r="J16" s="1380">
        <v>-27</v>
      </c>
      <c r="K16" s="1382">
        <v>-26</v>
      </c>
      <c r="L16" s="1382">
        <v>1.3</v>
      </c>
      <c r="M16" s="1382">
        <v>1.9</v>
      </c>
      <c r="N16" s="1382">
        <v>2.6</v>
      </c>
      <c r="O16" s="1342"/>
    </row>
    <row r="17" spans="1:15" ht="9">
      <c r="A17" s="1342" t="s">
        <v>16</v>
      </c>
      <c r="B17" s="1378" t="s">
        <v>1880</v>
      </c>
      <c r="C17" s="1379">
        <v>-3.9</v>
      </c>
      <c r="D17" s="1379">
        <v>-10.8</v>
      </c>
      <c r="E17" s="1379">
        <v>-5.9</v>
      </c>
      <c r="F17" s="1379">
        <v>15</v>
      </c>
      <c r="G17" s="1379">
        <v>4</v>
      </c>
      <c r="H17" s="1379">
        <v>15</v>
      </c>
      <c r="I17" s="1379">
        <v>-21</v>
      </c>
      <c r="J17" s="1380">
        <v>-27</v>
      </c>
      <c r="K17" s="1382">
        <v>-21</v>
      </c>
      <c r="L17" s="1382">
        <v>3.2</v>
      </c>
      <c r="M17" s="1382">
        <v>1.9</v>
      </c>
      <c r="N17" s="1382">
        <v>2.7</v>
      </c>
      <c r="O17" s="1342"/>
    </row>
    <row r="18" spans="1:15" ht="9">
      <c r="A18" s="1342" t="s">
        <v>17</v>
      </c>
      <c r="B18" s="1378" t="s">
        <v>1881</v>
      </c>
      <c r="C18" s="1379">
        <v>-4.9</v>
      </c>
      <c r="D18" s="1379">
        <v>-14.7</v>
      </c>
      <c r="E18" s="1379">
        <v>-8</v>
      </c>
      <c r="F18" s="1379">
        <v>14</v>
      </c>
      <c r="G18" s="1379">
        <v>2</v>
      </c>
      <c r="H18" s="1379">
        <v>14</v>
      </c>
      <c r="I18" s="1379">
        <v>-22</v>
      </c>
      <c r="J18" s="1380">
        <v>-26</v>
      </c>
      <c r="K18" s="1382">
        <v>-27</v>
      </c>
      <c r="L18" s="1382">
        <v>2.1</v>
      </c>
      <c r="M18" s="1382">
        <v>2.7</v>
      </c>
      <c r="N18" s="1382">
        <v>2.2</v>
      </c>
      <c r="O18" s="1342"/>
    </row>
    <row r="19" spans="1:15" ht="9">
      <c r="A19" s="1342" t="s">
        <v>18</v>
      </c>
      <c r="B19" s="1378" t="s">
        <v>1882</v>
      </c>
      <c r="C19" s="1379">
        <v>-3.9</v>
      </c>
      <c r="D19" s="1379">
        <v>-13.4</v>
      </c>
      <c r="E19" s="1379">
        <v>-5.1</v>
      </c>
      <c r="F19" s="1379">
        <v>15</v>
      </c>
      <c r="G19" s="1379">
        <v>4</v>
      </c>
      <c r="H19" s="1379">
        <v>18</v>
      </c>
      <c r="I19" s="1379">
        <v>-23</v>
      </c>
      <c r="J19" s="1380">
        <v>-30</v>
      </c>
      <c r="K19" s="1382">
        <v>-27</v>
      </c>
      <c r="L19" s="1382">
        <v>1.2</v>
      </c>
      <c r="M19" s="1382">
        <v>4.7</v>
      </c>
      <c r="N19" s="1382">
        <v>1.1</v>
      </c>
      <c r="O19" s="1342"/>
    </row>
    <row r="20" spans="1:15" ht="9">
      <c r="A20" s="1342" t="s">
        <v>402</v>
      </c>
      <c r="B20" s="1378" t="s">
        <v>1883</v>
      </c>
      <c r="C20" s="1379">
        <v>-2.9</v>
      </c>
      <c r="D20" s="1379">
        <v>-15.8</v>
      </c>
      <c r="E20" s="1379">
        <v>-7.6</v>
      </c>
      <c r="F20" s="1379">
        <v>15</v>
      </c>
      <c r="G20" s="1379">
        <v>2</v>
      </c>
      <c r="H20" s="1379">
        <v>18</v>
      </c>
      <c r="I20" s="1379">
        <v>-25</v>
      </c>
      <c r="J20" s="1380">
        <v>-32</v>
      </c>
      <c r="K20" s="1382">
        <v>-31</v>
      </c>
      <c r="L20" s="1382">
        <v>2.2</v>
      </c>
      <c r="M20" s="1382">
        <v>5.1</v>
      </c>
      <c r="N20" s="1382">
        <v>2.8</v>
      </c>
      <c r="O20" s="1342"/>
    </row>
    <row r="21" spans="1:15" ht="9">
      <c r="A21" s="1342" t="s">
        <v>19</v>
      </c>
      <c r="B21" s="1378" t="s">
        <v>1884</v>
      </c>
      <c r="C21" s="1379">
        <v>-3.1</v>
      </c>
      <c r="D21" s="1379">
        <v>-13.9</v>
      </c>
      <c r="E21" s="1379"/>
      <c r="F21" s="1379">
        <v>15</v>
      </c>
      <c r="G21" s="1379">
        <v>2</v>
      </c>
      <c r="H21" s="1379"/>
      <c r="I21" s="1379">
        <v>-24</v>
      </c>
      <c r="J21" s="1380">
        <v>-28</v>
      </c>
      <c r="K21" s="1382"/>
      <c r="L21" s="1382">
        <v>0.7</v>
      </c>
      <c r="M21" s="1382">
        <v>4.7</v>
      </c>
      <c r="N21" s="1382"/>
      <c r="O21" s="1342"/>
    </row>
    <row r="22" spans="1:15" ht="9">
      <c r="A22" s="1342" t="s">
        <v>20</v>
      </c>
      <c r="B22" s="1378" t="s">
        <v>1885</v>
      </c>
      <c r="C22" s="1379">
        <v>-3.9</v>
      </c>
      <c r="D22" s="1379">
        <v>-11.5</v>
      </c>
      <c r="E22" s="1379">
        <v>-4.3</v>
      </c>
      <c r="F22" s="1379">
        <v>14</v>
      </c>
      <c r="G22" s="1379">
        <v>3</v>
      </c>
      <c r="H22" s="1379">
        <v>20</v>
      </c>
      <c r="I22" s="1379">
        <v>-29</v>
      </c>
      <c r="J22" s="1380">
        <v>-26</v>
      </c>
      <c r="K22" s="1382">
        <v>-24</v>
      </c>
      <c r="L22" s="1382">
        <v>2.1</v>
      </c>
      <c r="M22" s="1382">
        <v>1.5</v>
      </c>
      <c r="N22" s="1382">
        <v>2.8</v>
      </c>
      <c r="O22" s="1342"/>
    </row>
    <row r="23" spans="1:15" ht="9">
      <c r="A23" s="1342" t="s">
        <v>34</v>
      </c>
      <c r="B23" s="1378" t="s">
        <v>1886</v>
      </c>
      <c r="C23" s="1379">
        <v>-2.9</v>
      </c>
      <c r="D23" s="1379">
        <v>-11</v>
      </c>
      <c r="E23" s="1379">
        <v>-4.8</v>
      </c>
      <c r="F23" s="1379">
        <v>13</v>
      </c>
      <c r="G23" s="1379">
        <v>8</v>
      </c>
      <c r="H23" s="1379">
        <v>17</v>
      </c>
      <c r="I23" s="1379">
        <v>-20</v>
      </c>
      <c r="J23" s="1380">
        <v>-26</v>
      </c>
      <c r="K23" s="1382">
        <v>-25</v>
      </c>
      <c r="L23" s="1382">
        <v>3.1</v>
      </c>
      <c r="M23" s="1382">
        <v>3.2</v>
      </c>
      <c r="N23" s="1382">
        <v>7.5</v>
      </c>
      <c r="O23" s="1342"/>
    </row>
    <row r="24" spans="1:15" ht="9">
      <c r="A24" s="1342" t="s">
        <v>35</v>
      </c>
      <c r="B24" s="1378" t="s">
        <v>1887</v>
      </c>
      <c r="C24" s="1379">
        <v>-5.3</v>
      </c>
      <c r="D24" s="1379">
        <v>-12.5</v>
      </c>
      <c r="E24" s="1379">
        <v>-6.2</v>
      </c>
      <c r="F24" s="1379">
        <v>13</v>
      </c>
      <c r="G24" s="1379">
        <v>9</v>
      </c>
      <c r="H24" s="1379">
        <v>17</v>
      </c>
      <c r="I24" s="1379">
        <v>-23</v>
      </c>
      <c r="J24" s="1380">
        <v>-28</v>
      </c>
      <c r="K24" s="1382">
        <v>-26</v>
      </c>
      <c r="L24" s="1382">
        <v>8.9</v>
      </c>
      <c r="M24" s="1382">
        <v>2.1</v>
      </c>
      <c r="N24" s="1382">
        <v>6.7</v>
      </c>
      <c r="O24" s="1342"/>
    </row>
    <row r="25" spans="1:15" ht="9">
      <c r="A25" s="1342" t="s">
        <v>21</v>
      </c>
      <c r="B25" s="1378" t="s">
        <v>1888</v>
      </c>
      <c r="C25" s="1344">
        <v>-6.6</v>
      </c>
      <c r="D25" s="1379">
        <v>-12.9</v>
      </c>
      <c r="E25" s="1379">
        <v>-7.6</v>
      </c>
      <c r="F25" s="1344">
        <v>15</v>
      </c>
      <c r="G25" s="1379">
        <v>7</v>
      </c>
      <c r="H25" s="1379">
        <v>11</v>
      </c>
      <c r="I25" s="1379">
        <v>-29</v>
      </c>
      <c r="J25" s="1380">
        <v>-29</v>
      </c>
      <c r="K25" s="1382">
        <v>-28</v>
      </c>
      <c r="L25" s="1382">
        <v>4.4</v>
      </c>
      <c r="M25" s="1382">
        <v>4.9</v>
      </c>
      <c r="N25" s="1382">
        <v>8.4</v>
      </c>
      <c r="O25" s="1342"/>
    </row>
    <row r="26" spans="1:15" ht="9">
      <c r="A26" s="1342" t="s">
        <v>36</v>
      </c>
      <c r="B26" s="1378" t="s">
        <v>1889</v>
      </c>
      <c r="C26" s="1344">
        <v>-4.1</v>
      </c>
      <c r="D26" s="1379">
        <v>-10.9</v>
      </c>
      <c r="E26" s="1379">
        <v>-5.3</v>
      </c>
      <c r="F26" s="1344">
        <v>13</v>
      </c>
      <c r="G26" s="1379">
        <v>8</v>
      </c>
      <c r="H26" s="1379">
        <v>18</v>
      </c>
      <c r="I26" s="1344">
        <v>-22</v>
      </c>
      <c r="J26" s="1380">
        <v>-26</v>
      </c>
      <c r="K26" s="1382">
        <v>-23</v>
      </c>
      <c r="L26" s="1382">
        <v>5.7</v>
      </c>
      <c r="M26" s="1382">
        <v>6.9</v>
      </c>
      <c r="N26" s="1382">
        <v>5.2</v>
      </c>
      <c r="O26" s="1342"/>
    </row>
    <row r="27" spans="1:15" ht="9">
      <c r="A27" s="1383" t="s">
        <v>22</v>
      </c>
      <c r="B27" s="1384" t="s">
        <v>1890</v>
      </c>
      <c r="C27" s="1385">
        <v>-8.7</v>
      </c>
      <c r="D27" s="1385">
        <v>-16.8</v>
      </c>
      <c r="E27" s="1385">
        <v>-8.9</v>
      </c>
      <c r="F27" s="1385">
        <v>12</v>
      </c>
      <c r="G27" s="1385">
        <v>2</v>
      </c>
      <c r="H27" s="1385">
        <v>14</v>
      </c>
      <c r="I27" s="1385">
        <v>-29</v>
      </c>
      <c r="J27" s="1386">
        <v>-34</v>
      </c>
      <c r="K27" s="1387">
        <v>-28</v>
      </c>
      <c r="L27" s="1387">
        <v>7.6</v>
      </c>
      <c r="M27" s="1387">
        <v>2.9</v>
      </c>
      <c r="N27" s="1387">
        <v>0.7</v>
      </c>
      <c r="O27" s="1342"/>
    </row>
    <row r="28" spans="1:15" ht="9">
      <c r="A28" s="1342"/>
      <c r="B28" s="1342"/>
      <c r="C28" s="1342"/>
      <c r="D28" s="1388"/>
      <c r="E28" s="1388"/>
      <c r="F28" s="1342"/>
      <c r="G28" s="1342"/>
      <c r="H28" s="1388"/>
      <c r="I28" s="1389"/>
      <c r="J28" s="1344"/>
      <c r="K28" s="1344"/>
      <c r="L28" s="1342"/>
      <c r="M28" s="1388"/>
      <c r="N28" s="1388"/>
      <c r="O28" s="1342"/>
    </row>
    <row r="29" spans="1:15" ht="9">
      <c r="A29" s="1342"/>
      <c r="B29" s="1383"/>
      <c r="C29" s="1342"/>
      <c r="D29" s="1342"/>
      <c r="E29" s="1344"/>
      <c r="F29" s="1342"/>
      <c r="G29" s="1342"/>
      <c r="H29" s="1342"/>
      <c r="I29" s="1342"/>
      <c r="J29" s="1342"/>
      <c r="K29" s="1342"/>
      <c r="L29" s="1342"/>
      <c r="M29" s="1342"/>
      <c r="N29" s="1342"/>
      <c r="O29" s="1388"/>
    </row>
    <row r="30" spans="1:15" ht="9">
      <c r="A30" s="1349" t="s">
        <v>1865</v>
      </c>
      <c r="B30" s="1390" t="s">
        <v>1866</v>
      </c>
      <c r="C30" s="1351" t="s">
        <v>1891</v>
      </c>
      <c r="D30" s="1352"/>
      <c r="E30" s="1353"/>
      <c r="F30" s="1351" t="s">
        <v>1892</v>
      </c>
      <c r="G30" s="1352"/>
      <c r="H30" s="1353"/>
      <c r="I30" s="1351" t="s">
        <v>1893</v>
      </c>
      <c r="J30" s="1352"/>
      <c r="K30" s="1352"/>
      <c r="L30" s="1351" t="s">
        <v>1894</v>
      </c>
      <c r="M30" s="1352"/>
      <c r="N30" s="1352"/>
      <c r="O30" s="1388"/>
    </row>
    <row r="31" spans="1:15" ht="9">
      <c r="A31" s="1354" t="s">
        <v>1895</v>
      </c>
      <c r="B31" s="1390" t="s">
        <v>1872</v>
      </c>
      <c r="C31" s="1391"/>
      <c r="D31" s="1392"/>
      <c r="E31" s="1393"/>
      <c r="F31" s="1391" t="s">
        <v>1896</v>
      </c>
      <c r="G31" s="1392"/>
      <c r="H31" s="1393"/>
      <c r="I31" s="1391" t="s">
        <v>1897</v>
      </c>
      <c r="J31" s="1392"/>
      <c r="K31" s="1392"/>
      <c r="L31" s="1394"/>
      <c r="M31" s="1395"/>
      <c r="N31" s="1396"/>
      <c r="O31" s="1388"/>
    </row>
    <row r="32" spans="1:18" ht="9">
      <c r="A32" s="1354" t="s">
        <v>1873</v>
      </c>
      <c r="B32" s="1368"/>
      <c r="C32" s="1366">
        <v>2014</v>
      </c>
      <c r="D32" s="1367">
        <v>2015</v>
      </c>
      <c r="E32" s="1367">
        <v>2015</v>
      </c>
      <c r="F32" s="1366">
        <v>2014</v>
      </c>
      <c r="G32" s="1367">
        <v>2015</v>
      </c>
      <c r="H32" s="1367">
        <v>2015</v>
      </c>
      <c r="I32" s="1366">
        <v>2014</v>
      </c>
      <c r="J32" s="1367">
        <v>2015</v>
      </c>
      <c r="K32" s="1367">
        <v>2015</v>
      </c>
      <c r="L32" s="1366">
        <v>2014</v>
      </c>
      <c r="M32" s="1367">
        <v>2015</v>
      </c>
      <c r="N32" s="1367">
        <v>2015</v>
      </c>
      <c r="O32" s="1397"/>
      <c r="P32" s="1388"/>
      <c r="Q32" s="1397"/>
      <c r="R32" s="1397"/>
    </row>
    <row r="33" spans="1:18" ht="9">
      <c r="A33" s="1354"/>
      <c r="B33" s="1354"/>
      <c r="C33" s="1370" t="s">
        <v>897</v>
      </c>
      <c r="D33" s="1370" t="s">
        <v>1450</v>
      </c>
      <c r="E33" s="1370" t="s">
        <v>897</v>
      </c>
      <c r="F33" s="1370" t="s">
        <v>897</v>
      </c>
      <c r="G33" s="1370" t="s">
        <v>1450</v>
      </c>
      <c r="H33" s="1370" t="s">
        <v>897</v>
      </c>
      <c r="I33" s="1370" t="s">
        <v>897</v>
      </c>
      <c r="J33" s="1370" t="s">
        <v>1450</v>
      </c>
      <c r="K33" s="1370" t="s">
        <v>897</v>
      </c>
      <c r="L33" s="1370" t="s">
        <v>897</v>
      </c>
      <c r="M33" s="1370" t="s">
        <v>1450</v>
      </c>
      <c r="N33" s="1370" t="s">
        <v>897</v>
      </c>
      <c r="O33" s="1388"/>
      <c r="P33" s="1388"/>
      <c r="Q33" s="1397"/>
      <c r="R33" s="1397"/>
    </row>
    <row r="34" spans="1:18" ht="9">
      <c r="A34" s="1368"/>
      <c r="B34" s="1371"/>
      <c r="C34" s="1371"/>
      <c r="D34" s="1373"/>
      <c r="E34" s="1373"/>
      <c r="F34" s="1371"/>
      <c r="G34" s="1373"/>
      <c r="H34" s="1373"/>
      <c r="I34" s="1371"/>
      <c r="J34" s="1398"/>
      <c r="K34" s="1398"/>
      <c r="L34" s="1399"/>
      <c r="M34" s="1400"/>
      <c r="N34" s="1399"/>
      <c r="O34" s="1388"/>
      <c r="P34" s="1388"/>
      <c r="Q34" s="1397"/>
      <c r="R34" s="1397"/>
    </row>
    <row r="35" spans="1:18" ht="9">
      <c r="A35" s="1377" t="s">
        <v>37</v>
      </c>
      <c r="B35" s="1401" t="s">
        <v>1874</v>
      </c>
      <c r="C35" s="1402">
        <v>5</v>
      </c>
      <c r="D35" s="1388">
        <v>3</v>
      </c>
      <c r="E35" s="1388">
        <v>5</v>
      </c>
      <c r="F35" s="1388">
        <v>14</v>
      </c>
      <c r="G35" s="1403">
        <v>12</v>
      </c>
      <c r="H35" s="1403">
        <v>14</v>
      </c>
      <c r="I35" s="1388"/>
      <c r="J35" s="1403">
        <v>3</v>
      </c>
      <c r="K35" s="1403"/>
      <c r="L35" s="1403">
        <v>3</v>
      </c>
      <c r="M35" s="1403">
        <v>2</v>
      </c>
      <c r="N35" s="1403">
        <v>5</v>
      </c>
      <c r="O35" s="1388"/>
      <c r="P35" s="1404"/>
      <c r="Q35" s="1397"/>
      <c r="R35" s="1397"/>
    </row>
    <row r="36" spans="1:18" ht="9">
      <c r="A36" s="1342" t="s">
        <v>477</v>
      </c>
      <c r="B36" s="1378" t="s">
        <v>1875</v>
      </c>
      <c r="C36" s="1402">
        <v>3</v>
      </c>
      <c r="D36" s="1388">
        <v>4</v>
      </c>
      <c r="E36" s="1388">
        <v>7</v>
      </c>
      <c r="F36" s="1346">
        <v>9</v>
      </c>
      <c r="G36" s="1405">
        <v>12</v>
      </c>
      <c r="H36" s="1405">
        <v>10</v>
      </c>
      <c r="J36" s="1405">
        <v>2</v>
      </c>
      <c r="K36" s="1405"/>
      <c r="L36" s="1405"/>
      <c r="M36" s="1405">
        <v>3</v>
      </c>
      <c r="N36" s="1405">
        <v>1</v>
      </c>
      <c r="O36" s="1388"/>
      <c r="P36" s="1404"/>
      <c r="Q36" s="1397"/>
      <c r="R36" s="1397"/>
    </row>
    <row r="37" spans="1:18" ht="9">
      <c r="A37" s="1342" t="s">
        <v>38</v>
      </c>
      <c r="B37" s="1378" t="s">
        <v>1876</v>
      </c>
      <c r="C37" s="1402">
        <v>7</v>
      </c>
      <c r="D37" s="1388">
        <v>2</v>
      </c>
      <c r="E37" s="1388">
        <v>5</v>
      </c>
      <c r="F37" s="1388">
        <v>14</v>
      </c>
      <c r="G37" s="1405">
        <v>14</v>
      </c>
      <c r="H37" s="1405">
        <v>14</v>
      </c>
      <c r="I37" s="1388"/>
      <c r="J37" s="1405">
        <v>7</v>
      </c>
      <c r="K37" s="1405"/>
      <c r="L37" s="1405">
        <v>1</v>
      </c>
      <c r="M37" s="1405">
        <v>1</v>
      </c>
      <c r="N37" s="1405">
        <v>12</v>
      </c>
      <c r="O37" s="1388"/>
      <c r="P37" s="1388"/>
      <c r="Q37" s="1397"/>
      <c r="R37" s="1397"/>
    </row>
    <row r="38" spans="1:18" ht="9">
      <c r="A38" s="1342" t="s">
        <v>1740</v>
      </c>
      <c r="B38" s="1378" t="s">
        <v>1877</v>
      </c>
      <c r="C38" s="1402">
        <v>6</v>
      </c>
      <c r="D38" s="1388">
        <v>5</v>
      </c>
      <c r="E38" s="1388">
        <v>9</v>
      </c>
      <c r="F38" s="1388">
        <v>14</v>
      </c>
      <c r="G38" s="1405">
        <v>12</v>
      </c>
      <c r="H38" s="1405">
        <v>12</v>
      </c>
      <c r="I38" s="1388"/>
      <c r="J38" s="1405">
        <v>1</v>
      </c>
      <c r="K38" s="1405"/>
      <c r="L38" s="1405">
        <v>2</v>
      </c>
      <c r="M38" s="1405">
        <v>4</v>
      </c>
      <c r="N38" s="1405">
        <v>3</v>
      </c>
      <c r="O38" s="1388"/>
      <c r="P38" s="1388"/>
      <c r="Q38" s="1397"/>
      <c r="R38" s="1397"/>
    </row>
    <row r="39" spans="1:18" ht="9">
      <c r="A39" s="1342" t="s">
        <v>559</v>
      </c>
      <c r="B39" s="1378" t="s">
        <v>1878</v>
      </c>
      <c r="C39" s="1402">
        <v>3</v>
      </c>
      <c r="D39" s="1388">
        <v>2</v>
      </c>
      <c r="E39" s="1388">
        <v>5</v>
      </c>
      <c r="F39" s="1388">
        <v>20</v>
      </c>
      <c r="G39" s="1405">
        <v>16</v>
      </c>
      <c r="H39" s="1405">
        <v>16</v>
      </c>
      <c r="I39" s="1388"/>
      <c r="J39" s="1405">
        <v>9</v>
      </c>
      <c r="K39" s="1405"/>
      <c r="L39" s="1405">
        <v>12</v>
      </c>
      <c r="M39" s="1405">
        <v>3</v>
      </c>
      <c r="N39" s="1405">
        <v>13</v>
      </c>
      <c r="O39" s="1388"/>
      <c r="P39" s="1388"/>
      <c r="Q39" s="1397"/>
      <c r="R39" s="1397"/>
    </row>
    <row r="40" spans="1:18" ht="9">
      <c r="A40" s="1342" t="s">
        <v>429</v>
      </c>
      <c r="B40" s="1378" t="s">
        <v>1879</v>
      </c>
      <c r="C40" s="1402">
        <v>3</v>
      </c>
      <c r="D40" s="1388">
        <v>4</v>
      </c>
      <c r="E40" s="1388">
        <v>5</v>
      </c>
      <c r="F40" s="1388">
        <v>7</v>
      </c>
      <c r="G40" s="1405">
        <v>10</v>
      </c>
      <c r="H40" s="1405">
        <v>10</v>
      </c>
      <c r="I40" s="1388"/>
      <c r="J40" s="1405">
        <v>2</v>
      </c>
      <c r="K40" s="1405"/>
      <c r="L40" s="1405"/>
      <c r="M40" s="1405">
        <v>4</v>
      </c>
      <c r="N40" s="1405">
        <v>1</v>
      </c>
      <c r="O40" s="1388"/>
      <c r="P40" s="1404"/>
      <c r="Q40" s="1397"/>
      <c r="R40" s="1397"/>
    </row>
    <row r="41" spans="1:18" ht="9">
      <c r="A41" s="1342" t="s">
        <v>16</v>
      </c>
      <c r="B41" s="1378" t="s">
        <v>1880</v>
      </c>
      <c r="C41" s="1402">
        <v>2</v>
      </c>
      <c r="D41" s="1388">
        <v>3</v>
      </c>
      <c r="E41" s="1388">
        <v>8</v>
      </c>
      <c r="F41" s="1388">
        <v>14</v>
      </c>
      <c r="G41" s="1405">
        <v>12</v>
      </c>
      <c r="H41" s="1405">
        <v>14</v>
      </c>
      <c r="I41" s="1388"/>
      <c r="J41" s="1405">
        <v>3</v>
      </c>
      <c r="K41" s="1405"/>
      <c r="L41" s="1405">
        <v>1</v>
      </c>
      <c r="M41" s="1405">
        <v>0</v>
      </c>
      <c r="N41" s="1405">
        <v>2</v>
      </c>
      <c r="O41" s="1388"/>
      <c r="P41" s="1388"/>
      <c r="Q41" s="1397"/>
      <c r="R41" s="1397"/>
    </row>
    <row r="42" spans="1:18" ht="9">
      <c r="A42" s="1342" t="s">
        <v>17</v>
      </c>
      <c r="B42" s="1378" t="s">
        <v>1881</v>
      </c>
      <c r="C42" s="1402">
        <v>3</v>
      </c>
      <c r="D42" s="1388">
        <v>4</v>
      </c>
      <c r="E42" s="1388">
        <v>7</v>
      </c>
      <c r="F42" s="1388">
        <v>16</v>
      </c>
      <c r="G42" s="1405">
        <v>12</v>
      </c>
      <c r="H42" s="1405">
        <v>12</v>
      </c>
      <c r="I42" s="1388"/>
      <c r="J42" s="1405">
        <v>5</v>
      </c>
      <c r="K42" s="1405"/>
      <c r="L42" s="1405">
        <v>2</v>
      </c>
      <c r="M42" s="1405">
        <v>4</v>
      </c>
      <c r="N42" s="1405">
        <v>5</v>
      </c>
      <c r="O42" s="1388"/>
      <c r="P42" s="1388"/>
      <c r="Q42" s="1397"/>
      <c r="R42" s="1397"/>
    </row>
    <row r="43" spans="1:14" ht="9">
      <c r="A43" s="1342" t="s">
        <v>18</v>
      </c>
      <c r="B43" s="1378" t="s">
        <v>1882</v>
      </c>
      <c r="C43" s="1402">
        <v>2</v>
      </c>
      <c r="D43" s="1388">
        <v>4</v>
      </c>
      <c r="E43" s="1388">
        <v>4</v>
      </c>
      <c r="F43" s="1388">
        <v>18</v>
      </c>
      <c r="G43" s="1405">
        <v>14</v>
      </c>
      <c r="H43" s="1405">
        <v>8</v>
      </c>
      <c r="I43" s="1388"/>
      <c r="J43" s="1405">
        <v>2</v>
      </c>
      <c r="K43" s="1405"/>
      <c r="L43" s="1405">
        <v>1</v>
      </c>
      <c r="M43" s="1405"/>
      <c r="N43" s="1405"/>
    </row>
    <row r="44" spans="1:14" ht="9">
      <c r="A44" s="1342" t="s">
        <v>402</v>
      </c>
      <c r="B44" s="1378" t="s">
        <v>1883</v>
      </c>
      <c r="C44" s="1402">
        <v>2</v>
      </c>
      <c r="D44" s="1388">
        <v>2</v>
      </c>
      <c r="E44" s="1388">
        <v>5</v>
      </c>
      <c r="F44" s="1388">
        <v>17</v>
      </c>
      <c r="G44" s="1405">
        <v>14</v>
      </c>
      <c r="H44" s="1405">
        <v>14</v>
      </c>
      <c r="I44" s="1388"/>
      <c r="J44" s="1405">
        <v>4</v>
      </c>
      <c r="K44" s="1405"/>
      <c r="L44" s="1405">
        <v>2</v>
      </c>
      <c r="M44" s="1405">
        <v>4</v>
      </c>
      <c r="N44" s="1405">
        <v>1</v>
      </c>
    </row>
    <row r="45" spans="1:14" ht="9">
      <c r="A45" s="1342" t="s">
        <v>19</v>
      </c>
      <c r="B45" s="1378" t="s">
        <v>1884</v>
      </c>
      <c r="C45" s="1402">
        <v>2</v>
      </c>
      <c r="D45" s="1388">
        <v>2</v>
      </c>
      <c r="E45" s="1388"/>
      <c r="F45" s="1388">
        <v>16</v>
      </c>
      <c r="G45" s="1405">
        <v>12</v>
      </c>
      <c r="H45" s="1405"/>
      <c r="I45" s="1388"/>
      <c r="J45" s="1405">
        <v>3</v>
      </c>
      <c r="K45" s="1405"/>
      <c r="L45" s="1405">
        <v>1</v>
      </c>
      <c r="M45" s="1405">
        <v>4</v>
      </c>
      <c r="N45" s="1405"/>
    </row>
    <row r="46" spans="1:14" ht="9">
      <c r="A46" s="1342" t="s">
        <v>20</v>
      </c>
      <c r="B46" s="1378" t="s">
        <v>1885</v>
      </c>
      <c r="C46" s="1402">
        <v>4</v>
      </c>
      <c r="D46" s="1388">
        <v>3</v>
      </c>
      <c r="E46" s="1388">
        <v>3</v>
      </c>
      <c r="F46" s="1388">
        <v>10</v>
      </c>
      <c r="G46" s="1405">
        <v>12</v>
      </c>
      <c r="H46" s="1405">
        <v>12</v>
      </c>
      <c r="I46" s="1388"/>
      <c r="J46" s="1405">
        <v>3</v>
      </c>
      <c r="K46" s="1405"/>
      <c r="L46" s="1405">
        <v>1</v>
      </c>
      <c r="M46" s="1405"/>
      <c r="N46" s="1405">
        <v>3</v>
      </c>
    </row>
    <row r="47" spans="1:14" ht="9">
      <c r="A47" s="1342" t="s">
        <v>34</v>
      </c>
      <c r="B47" s="1378" t="s">
        <v>1886</v>
      </c>
      <c r="C47" s="1402">
        <v>2</v>
      </c>
      <c r="D47" s="1388">
        <v>3</v>
      </c>
      <c r="E47" s="1388">
        <v>11</v>
      </c>
      <c r="F47" s="1388">
        <v>16</v>
      </c>
      <c r="G47" s="1405">
        <v>12</v>
      </c>
      <c r="H47" s="1405">
        <v>12</v>
      </c>
      <c r="I47" s="1388"/>
      <c r="J47" s="1405">
        <v>1</v>
      </c>
      <c r="K47" s="1405"/>
      <c r="L47" s="1405">
        <v>2</v>
      </c>
      <c r="M47" s="1405">
        <v>1</v>
      </c>
      <c r="N47" s="1405">
        <v>2</v>
      </c>
    </row>
    <row r="48" spans="1:14" ht="9">
      <c r="A48" s="1342" t="s">
        <v>35</v>
      </c>
      <c r="B48" s="1378" t="s">
        <v>1887</v>
      </c>
      <c r="C48" s="1402">
        <v>3</v>
      </c>
      <c r="D48" s="1388">
        <v>3</v>
      </c>
      <c r="E48" s="1388">
        <v>8</v>
      </c>
      <c r="F48" s="1388">
        <v>25</v>
      </c>
      <c r="G48" s="1405">
        <v>14</v>
      </c>
      <c r="H48" s="1405">
        <v>19</v>
      </c>
      <c r="I48" s="1388"/>
      <c r="J48" s="1405">
        <v>4</v>
      </c>
      <c r="K48" s="1405"/>
      <c r="L48" s="1405">
        <v>7</v>
      </c>
      <c r="M48" s="1405">
        <v>2</v>
      </c>
      <c r="N48" s="1405">
        <v>13</v>
      </c>
    </row>
    <row r="49" spans="1:15" ht="9">
      <c r="A49" s="1342" t="s">
        <v>21</v>
      </c>
      <c r="B49" s="1378" t="s">
        <v>1888</v>
      </c>
      <c r="C49" s="1402">
        <v>3</v>
      </c>
      <c r="D49" s="1388">
        <v>3</v>
      </c>
      <c r="E49" s="1388">
        <v>8</v>
      </c>
      <c r="F49" s="1388">
        <v>18</v>
      </c>
      <c r="G49" s="1405">
        <v>12</v>
      </c>
      <c r="H49" s="1405">
        <v>10</v>
      </c>
      <c r="I49" s="1388"/>
      <c r="J49" s="1405">
        <v>5</v>
      </c>
      <c r="K49" s="1405"/>
      <c r="L49" s="1405">
        <v>1</v>
      </c>
      <c r="M49" s="1405"/>
      <c r="N49" s="1405">
        <v>5</v>
      </c>
      <c r="O49" s="1342"/>
    </row>
    <row r="50" spans="1:15" ht="9">
      <c r="A50" s="1342" t="s">
        <v>36</v>
      </c>
      <c r="B50" s="1378" t="s">
        <v>1889</v>
      </c>
      <c r="C50" s="1402">
        <v>6</v>
      </c>
      <c r="D50" s="1342">
        <v>7</v>
      </c>
      <c r="E50" s="1342">
        <v>13</v>
      </c>
      <c r="F50" s="1388">
        <v>18</v>
      </c>
      <c r="G50" s="1405">
        <v>16</v>
      </c>
      <c r="H50" s="1405">
        <v>12</v>
      </c>
      <c r="I50" s="1388"/>
      <c r="J50" s="1405">
        <v>4</v>
      </c>
      <c r="K50" s="1405"/>
      <c r="L50" s="1405">
        <v>5</v>
      </c>
      <c r="M50" s="1405">
        <v>0</v>
      </c>
      <c r="N50" s="1405">
        <v>5</v>
      </c>
      <c r="O50" s="1342"/>
    </row>
    <row r="51" spans="1:15" ht="9">
      <c r="A51" s="1383" t="s">
        <v>22</v>
      </c>
      <c r="B51" s="1384" t="s">
        <v>1890</v>
      </c>
      <c r="C51" s="1406">
        <v>4</v>
      </c>
      <c r="D51" s="1383">
        <v>2</v>
      </c>
      <c r="E51" s="1383">
        <v>2</v>
      </c>
      <c r="F51" s="1383">
        <v>5</v>
      </c>
      <c r="G51" s="1407">
        <v>7</v>
      </c>
      <c r="H51" s="1407">
        <v>9</v>
      </c>
      <c r="I51" s="1383"/>
      <c r="J51" s="1407"/>
      <c r="K51" s="1407"/>
      <c r="L51" s="1407"/>
      <c r="M51" s="1407">
        <v>0</v>
      </c>
      <c r="N51" s="1407"/>
      <c r="O51" s="1342"/>
    </row>
    <row r="52" spans="1:15" ht="9">
      <c r="A52" s="1388"/>
      <c r="B52" s="1388"/>
      <c r="C52" s="1388"/>
      <c r="D52" s="1388"/>
      <c r="E52" s="1379"/>
      <c r="F52" s="1388"/>
      <c r="G52" s="1388"/>
      <c r="H52" s="1388"/>
      <c r="I52" s="1388"/>
      <c r="J52" s="1388"/>
      <c r="K52" s="1388"/>
      <c r="L52" s="1388"/>
      <c r="M52" s="1388"/>
      <c r="N52" s="1388"/>
      <c r="O52" s="1342"/>
    </row>
    <row r="53" spans="1:15" ht="9">
      <c r="A53" s="1388"/>
      <c r="B53" s="1388"/>
      <c r="C53" s="1388"/>
      <c r="D53" s="1388"/>
      <c r="E53" s="1379"/>
      <c r="F53" s="1388"/>
      <c r="G53" s="1388"/>
      <c r="H53" s="1388"/>
      <c r="I53" s="1388"/>
      <c r="J53" s="1388"/>
      <c r="K53" s="1388"/>
      <c r="L53" s="1388"/>
      <c r="M53" s="1388"/>
      <c r="N53" s="1388"/>
      <c r="O53" s="1342"/>
    </row>
    <row r="54" spans="1:15" ht="9">
      <c r="A54" s="1388"/>
      <c r="B54" s="1388"/>
      <c r="C54" s="1388"/>
      <c r="D54" s="1388"/>
      <c r="E54" s="1379"/>
      <c r="F54" s="1388"/>
      <c r="G54" s="1388"/>
      <c r="H54" s="1388"/>
      <c r="I54" s="1388"/>
      <c r="J54" s="1388"/>
      <c r="K54" s="1388"/>
      <c r="L54" s="1388"/>
      <c r="M54" s="1388"/>
      <c r="N54" s="1388"/>
      <c r="O54" s="1342"/>
    </row>
    <row r="55" spans="1:15" ht="9">
      <c r="A55" s="1388"/>
      <c r="B55" s="1388"/>
      <c r="C55" s="1388"/>
      <c r="D55" s="1388"/>
      <c r="E55" s="1379"/>
      <c r="F55" s="1388"/>
      <c r="G55" s="1388"/>
      <c r="H55" s="1388"/>
      <c r="I55" s="1388"/>
      <c r="J55" s="1388"/>
      <c r="K55" s="1388"/>
      <c r="L55" s="1388"/>
      <c r="M55" s="1388"/>
      <c r="N55" s="1388"/>
      <c r="O55" s="1342"/>
    </row>
  </sheetData>
  <sheetProtection/>
  <mergeCells count="17">
    <mergeCell ref="L7:N7"/>
    <mergeCell ref="C30:E30"/>
    <mergeCell ref="F30:H30"/>
    <mergeCell ref="I30:K30"/>
    <mergeCell ref="L30:N30"/>
    <mergeCell ref="C31:E31"/>
    <mergeCell ref="F31:H31"/>
    <mergeCell ref="I31:K31"/>
    <mergeCell ref="L4:N4"/>
    <mergeCell ref="C5:E5"/>
    <mergeCell ref="F5:H5"/>
    <mergeCell ref="I5:K5"/>
    <mergeCell ref="L5:N5"/>
    <mergeCell ref="C6:E6"/>
    <mergeCell ref="F6:H6"/>
    <mergeCell ref="I6:K6"/>
    <mergeCell ref="L6:N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1"/>
  <sheetViews>
    <sheetView workbookViewId="0" topLeftCell="A1">
      <selection activeCell="I22" sqref="I22"/>
    </sheetView>
  </sheetViews>
  <sheetFormatPr defaultColWidth="9.00390625" defaultRowHeight="10.5" customHeight="1"/>
  <cols>
    <col min="1" max="1" width="0.2421875" style="256" customWidth="1"/>
    <col min="2" max="2" width="1.875" style="256" customWidth="1"/>
    <col min="3" max="3" width="0.12890625" style="256" customWidth="1"/>
    <col min="4" max="4" width="27.75390625" style="256" customWidth="1"/>
    <col min="5" max="5" width="18.75390625" style="256" customWidth="1"/>
    <col min="6" max="6" width="7.375" style="256" customWidth="1"/>
    <col min="7" max="7" width="9.125" style="256" customWidth="1"/>
    <col min="8" max="8" width="8.75390625" style="256" customWidth="1"/>
    <col min="9" max="9" width="9.125" style="256" customWidth="1"/>
    <col min="10" max="10" width="7.75390625" style="256" customWidth="1"/>
    <col min="11" max="11" width="6.75390625" style="256" customWidth="1"/>
    <col min="12" max="12" width="9.00390625" style="256" customWidth="1"/>
    <col min="13" max="13" width="8.875" style="256" customWidth="1"/>
    <col min="14" max="14" width="9.375" style="256" customWidth="1"/>
    <col min="15" max="15" width="10.875" style="256" customWidth="1"/>
    <col min="16" max="16" width="10.25390625" style="256" customWidth="1"/>
    <col min="17" max="18" width="9.75390625" style="256" customWidth="1"/>
    <col min="19" max="16384" width="9.125" style="256" customWidth="1"/>
  </cols>
  <sheetData>
    <row r="1" spans="6:12" s="49" customFormat="1" ht="10.5" customHeight="1">
      <c r="F1" s="138" t="s">
        <v>876</v>
      </c>
      <c r="G1" s="140"/>
      <c r="H1" s="140"/>
      <c r="I1" s="140"/>
      <c r="J1" s="140"/>
      <c r="K1" s="140"/>
      <c r="L1" s="140"/>
    </row>
    <row r="2" spans="6:12" s="49" customFormat="1" ht="10.5" customHeight="1">
      <c r="F2" s="384" t="s">
        <v>877</v>
      </c>
      <c r="G2" s="119"/>
      <c r="H2" s="119"/>
      <c r="I2" s="119"/>
      <c r="J2" s="140"/>
      <c r="K2" s="140"/>
      <c r="L2" s="140"/>
    </row>
    <row r="3" spans="1:13" s="49" customFormat="1" ht="10.5" customHeight="1">
      <c r="A3" s="52"/>
      <c r="B3" s="52"/>
      <c r="C3" s="52"/>
      <c r="E3" s="50"/>
      <c r="G3" s="50"/>
      <c r="M3" s="50"/>
    </row>
    <row r="4" spans="1:16" s="49" customFormat="1" ht="10.5" customHeight="1">
      <c r="A4" s="192"/>
      <c r="B4" s="192"/>
      <c r="C4" s="192"/>
      <c r="D4" s="282" t="s">
        <v>295</v>
      </c>
      <c r="E4" s="285" t="s">
        <v>151</v>
      </c>
      <c r="F4" s="206" t="s">
        <v>41</v>
      </c>
      <c r="G4" s="286" t="s">
        <v>152</v>
      </c>
      <c r="H4" s="779"/>
      <c r="I4" s="779"/>
      <c r="J4" s="779"/>
      <c r="K4" s="779"/>
      <c r="L4" s="780"/>
      <c r="M4" s="206"/>
      <c r="N4" s="53"/>
      <c r="O4" s="205"/>
      <c r="P4" s="52"/>
    </row>
    <row r="5" spans="1:16" s="49" customFormat="1" ht="10.5" customHeight="1">
      <c r="A5" s="52"/>
      <c r="B5" s="52"/>
      <c r="C5" s="52"/>
      <c r="D5" s="287" t="s">
        <v>449</v>
      </c>
      <c r="E5" s="285" t="s">
        <v>296</v>
      </c>
      <c r="F5" s="283" t="s">
        <v>150</v>
      </c>
      <c r="G5" s="286" t="s">
        <v>153</v>
      </c>
      <c r="H5" s="199">
        <v>2011</v>
      </c>
      <c r="I5" s="199">
        <v>2012</v>
      </c>
      <c r="J5" s="199">
        <v>2013</v>
      </c>
      <c r="K5" s="199">
        <v>2014</v>
      </c>
      <c r="L5" s="199">
        <v>2015</v>
      </c>
      <c r="M5" s="198" t="s">
        <v>868</v>
      </c>
      <c r="N5" s="284" t="s">
        <v>867</v>
      </c>
      <c r="O5" s="192" t="s">
        <v>866</v>
      </c>
      <c r="P5" s="52"/>
    </row>
    <row r="6" spans="1:16" s="49" customFormat="1" ht="10.5" customHeight="1">
      <c r="A6" s="52"/>
      <c r="B6" s="52"/>
      <c r="C6" s="52"/>
      <c r="D6" s="50"/>
      <c r="E6" s="288"/>
      <c r="F6" s="101"/>
      <c r="G6" s="210"/>
      <c r="H6" s="224" t="s">
        <v>880</v>
      </c>
      <c r="I6" s="224" t="s">
        <v>880</v>
      </c>
      <c r="J6" s="224" t="s">
        <v>880</v>
      </c>
      <c r="K6" s="224" t="s">
        <v>880</v>
      </c>
      <c r="L6" s="224" t="s">
        <v>880</v>
      </c>
      <c r="M6" s="203"/>
      <c r="N6" s="101"/>
      <c r="O6" s="101"/>
      <c r="P6" s="52"/>
    </row>
    <row r="7" spans="1:15" s="49" customFormat="1" ht="10.5" customHeight="1">
      <c r="A7" s="76"/>
      <c r="B7" s="76"/>
      <c r="C7" s="76"/>
      <c r="D7" s="49" t="s">
        <v>573</v>
      </c>
      <c r="E7" s="51" t="s">
        <v>574</v>
      </c>
      <c r="F7" s="152" t="s">
        <v>182</v>
      </c>
      <c r="G7" s="51" t="s">
        <v>179</v>
      </c>
      <c r="H7" s="76">
        <v>10.6</v>
      </c>
      <c r="I7" s="76">
        <v>10.8</v>
      </c>
      <c r="J7" s="76">
        <v>10.9</v>
      </c>
      <c r="K7" s="76">
        <v>11.479999999999999</v>
      </c>
      <c r="L7" s="76">
        <v>11.514</v>
      </c>
      <c r="M7" s="76">
        <v>106.6111111111111</v>
      </c>
      <c r="N7" s="76">
        <v>105.63302752293578</v>
      </c>
      <c r="O7" s="76">
        <v>100.29616724738676</v>
      </c>
    </row>
    <row r="8" spans="1:15" s="49" customFormat="1" ht="10.5" customHeight="1">
      <c r="A8" s="76"/>
      <c r="B8" s="76"/>
      <c r="C8" s="76"/>
      <c r="D8" s="49" t="s">
        <v>171</v>
      </c>
      <c r="E8" s="51" t="s">
        <v>575</v>
      </c>
      <c r="F8" s="152" t="s">
        <v>182</v>
      </c>
      <c r="G8" s="51" t="s">
        <v>179</v>
      </c>
      <c r="H8" s="76">
        <v>5.7</v>
      </c>
      <c r="I8" s="76">
        <v>8.6</v>
      </c>
      <c r="J8" s="76">
        <v>8.8</v>
      </c>
      <c r="K8" s="76">
        <v>9.094</v>
      </c>
      <c r="L8" s="76">
        <v>9.216999999999999</v>
      </c>
      <c r="M8" s="76">
        <v>107.17441860465115</v>
      </c>
      <c r="N8" s="76">
        <v>104.73863636363635</v>
      </c>
      <c r="O8" s="76">
        <v>101.35254013635364</v>
      </c>
    </row>
    <row r="9" spans="1:15" s="49" customFormat="1" ht="10.5" customHeight="1">
      <c r="A9" s="76"/>
      <c r="B9" s="76"/>
      <c r="C9" s="76"/>
      <c r="D9" s="49" t="s">
        <v>384</v>
      </c>
      <c r="E9" s="51" t="s">
        <v>617</v>
      </c>
      <c r="F9" s="152" t="s">
        <v>180</v>
      </c>
      <c r="G9" s="51" t="s">
        <v>181</v>
      </c>
      <c r="H9" s="76">
        <v>4.9</v>
      </c>
      <c r="I9" s="76">
        <v>2</v>
      </c>
      <c r="J9" s="76">
        <v>1.7</v>
      </c>
      <c r="K9" s="76">
        <v>1.1</v>
      </c>
      <c r="L9" s="76">
        <v>1.9</v>
      </c>
      <c r="M9" s="76">
        <v>95</v>
      </c>
      <c r="N9" s="76">
        <v>111.76470588235294</v>
      </c>
      <c r="O9" s="76">
        <v>172.72727272727272</v>
      </c>
    </row>
    <row r="10" spans="1:15" s="49" customFormat="1" ht="10.5" customHeight="1">
      <c r="A10" s="100"/>
      <c r="B10" s="100"/>
      <c r="C10" s="100"/>
      <c r="D10" s="49" t="s">
        <v>764</v>
      </c>
      <c r="E10" s="51" t="s">
        <v>760</v>
      </c>
      <c r="F10" s="49" t="s">
        <v>180</v>
      </c>
      <c r="G10" s="51" t="s">
        <v>181</v>
      </c>
      <c r="H10" s="76"/>
      <c r="I10" s="76"/>
      <c r="J10" s="76">
        <v>13</v>
      </c>
      <c r="K10" s="76">
        <v>14.1</v>
      </c>
      <c r="L10" s="76">
        <v>3.1</v>
      </c>
      <c r="M10" s="76"/>
      <c r="N10" s="76">
        <v>23.846153846153847</v>
      </c>
      <c r="O10" s="76">
        <v>21.98581560283688</v>
      </c>
    </row>
    <row r="11" spans="1:15" s="49" customFormat="1" ht="10.5" customHeight="1">
      <c r="A11" s="76"/>
      <c r="B11" s="76"/>
      <c r="C11" s="76"/>
      <c r="D11" s="49" t="s">
        <v>472</v>
      </c>
      <c r="E11" s="51" t="s">
        <v>385</v>
      </c>
      <c r="F11" s="49" t="s">
        <v>182</v>
      </c>
      <c r="G11" s="51" t="s">
        <v>179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/>
      <c r="N11" s="76"/>
      <c r="O11" s="76"/>
    </row>
    <row r="12" spans="1:15" s="49" customFormat="1" ht="10.5" customHeight="1">
      <c r="A12" s="76"/>
      <c r="B12" s="76"/>
      <c r="C12" s="76"/>
      <c r="D12" s="49" t="s">
        <v>734</v>
      </c>
      <c r="E12" s="51" t="s">
        <v>386</v>
      </c>
      <c r="F12" s="49" t="s">
        <v>182</v>
      </c>
      <c r="G12" s="51" t="s">
        <v>179</v>
      </c>
      <c r="H12" s="76">
        <v>0</v>
      </c>
      <c r="I12" s="76">
        <v>0</v>
      </c>
      <c r="J12" s="76">
        <v>2</v>
      </c>
      <c r="K12" s="76">
        <v>7.199999999999999</v>
      </c>
      <c r="L12" s="76">
        <v>6.2</v>
      </c>
      <c r="M12" s="76"/>
      <c r="N12" s="76">
        <v>310</v>
      </c>
      <c r="O12" s="76">
        <v>86.11111111111113</v>
      </c>
    </row>
    <row r="13" spans="1:15" s="49" customFormat="1" ht="10.5" customHeight="1">
      <c r="A13" s="76"/>
      <c r="B13" s="76"/>
      <c r="C13" s="76"/>
      <c r="D13" s="49" t="s">
        <v>735</v>
      </c>
      <c r="E13" s="51" t="s">
        <v>742</v>
      </c>
      <c r="F13" s="49" t="s">
        <v>182</v>
      </c>
      <c r="G13" s="51" t="s">
        <v>179</v>
      </c>
      <c r="H13" s="76"/>
      <c r="I13" s="76"/>
      <c r="J13" s="76"/>
      <c r="K13" s="76">
        <v>2.8</v>
      </c>
      <c r="L13" s="76">
        <v>5.8</v>
      </c>
      <c r="M13" s="76"/>
      <c r="N13" s="76"/>
      <c r="O13" s="76">
        <v>207.14285714285717</v>
      </c>
    </row>
    <row r="14" spans="1:15" s="49" customFormat="1" ht="10.5" customHeight="1">
      <c r="A14" s="100"/>
      <c r="B14" s="100"/>
      <c r="C14" s="100"/>
      <c r="D14" s="49" t="s">
        <v>736</v>
      </c>
      <c r="E14" s="51" t="s">
        <v>741</v>
      </c>
      <c r="F14" s="49" t="s">
        <v>182</v>
      </c>
      <c r="G14" s="51" t="s">
        <v>179</v>
      </c>
      <c r="H14" s="76"/>
      <c r="I14" s="76"/>
      <c r="J14" s="76"/>
      <c r="K14" s="76"/>
      <c r="L14" s="76">
        <v>0</v>
      </c>
      <c r="M14" s="76"/>
      <c r="N14" s="76"/>
      <c r="O14" s="76"/>
    </row>
    <row r="15" spans="1:15" s="49" customFormat="1" ht="18" customHeight="1">
      <c r="A15" s="76"/>
      <c r="B15" s="76"/>
      <c r="C15" s="76"/>
      <c r="D15" s="215" t="s">
        <v>768</v>
      </c>
      <c r="E15" s="51" t="s">
        <v>274</v>
      </c>
      <c r="F15" s="49" t="s">
        <v>182</v>
      </c>
      <c r="G15" s="51" t="s">
        <v>179</v>
      </c>
      <c r="H15" s="76"/>
      <c r="I15" s="76"/>
      <c r="J15" s="76"/>
      <c r="K15" s="76"/>
      <c r="L15" s="76"/>
      <c r="M15" s="76"/>
      <c r="N15" s="76"/>
      <c r="O15" s="76"/>
    </row>
    <row r="16" spans="1:15" s="49" customFormat="1" ht="10.5" customHeight="1">
      <c r="A16" s="76"/>
      <c r="B16" s="76"/>
      <c r="C16" s="76"/>
      <c r="D16" s="49" t="s">
        <v>253</v>
      </c>
      <c r="E16" s="51" t="s">
        <v>275</v>
      </c>
      <c r="F16" s="49" t="s">
        <v>182</v>
      </c>
      <c r="G16" s="51" t="s">
        <v>179</v>
      </c>
      <c r="H16" s="76"/>
      <c r="I16" s="76"/>
      <c r="J16" s="76"/>
      <c r="K16" s="76"/>
      <c r="L16" s="76"/>
      <c r="M16" s="76"/>
      <c r="N16" s="76"/>
      <c r="O16" s="76"/>
    </row>
    <row r="17" spans="1:15" s="49" customFormat="1" ht="10.5" customHeight="1">
      <c r="A17" s="76"/>
      <c r="B17" s="76"/>
      <c r="C17" s="76"/>
      <c r="D17" s="49" t="s">
        <v>155</v>
      </c>
      <c r="E17" s="51" t="s">
        <v>154</v>
      </c>
      <c r="F17" s="49" t="s">
        <v>737</v>
      </c>
      <c r="G17" s="51" t="s">
        <v>738</v>
      </c>
      <c r="H17" s="76">
        <v>0</v>
      </c>
      <c r="I17" s="76">
        <v>127.5</v>
      </c>
      <c r="J17" s="76">
        <v>40</v>
      </c>
      <c r="K17" s="76">
        <v>110</v>
      </c>
      <c r="L17" s="76">
        <v>0</v>
      </c>
      <c r="M17" s="76"/>
      <c r="N17" s="76"/>
      <c r="O17" s="76"/>
    </row>
    <row r="18" spans="1:15" s="49" customFormat="1" ht="10.5" customHeight="1">
      <c r="A18" s="76"/>
      <c r="B18" s="76"/>
      <c r="C18" s="76"/>
      <c r="D18" s="49" t="s">
        <v>433</v>
      </c>
      <c r="E18" s="51" t="s">
        <v>434</v>
      </c>
      <c r="F18" s="52" t="s">
        <v>184</v>
      </c>
      <c r="G18" s="189" t="s">
        <v>183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/>
      <c r="N18" s="76"/>
      <c r="O18" s="76"/>
    </row>
    <row r="19" spans="1:15" s="49" customFormat="1" ht="10.5" customHeight="1">
      <c r="A19" s="76"/>
      <c r="B19" s="76"/>
      <c r="C19" s="76"/>
      <c r="D19" s="49" t="s">
        <v>370</v>
      </c>
      <c r="E19" s="51" t="s">
        <v>435</v>
      </c>
      <c r="F19" s="52" t="s">
        <v>312</v>
      </c>
      <c r="G19" s="189" t="s">
        <v>185</v>
      </c>
      <c r="H19" s="76"/>
      <c r="I19" s="76"/>
      <c r="J19" s="76"/>
      <c r="K19" s="76"/>
      <c r="L19" s="76"/>
      <c r="M19" s="76"/>
      <c r="N19" s="76"/>
      <c r="O19" s="76"/>
    </row>
    <row r="20" spans="1:15" s="49" customFormat="1" ht="10.5" customHeight="1">
      <c r="A20" s="76"/>
      <c r="B20" s="76"/>
      <c r="C20" s="76"/>
      <c r="D20" s="49" t="s">
        <v>440</v>
      </c>
      <c r="E20" s="51" t="s">
        <v>436</v>
      </c>
      <c r="F20" s="52" t="s">
        <v>186</v>
      </c>
      <c r="G20" s="189" t="s">
        <v>187</v>
      </c>
      <c r="H20" s="76">
        <v>136</v>
      </c>
      <c r="I20" s="76">
        <v>232.2</v>
      </c>
      <c r="J20" s="76">
        <v>313.4</v>
      </c>
      <c r="K20" s="76">
        <v>232.6</v>
      </c>
      <c r="L20" s="76">
        <v>450.5</v>
      </c>
      <c r="M20" s="76">
        <v>194.01378122308356</v>
      </c>
      <c r="N20" s="76">
        <v>143.74601148691767</v>
      </c>
      <c r="O20" s="76">
        <v>193.68013757523644</v>
      </c>
    </row>
    <row r="21" spans="1:15" s="49" customFormat="1" ht="10.5" customHeight="1">
      <c r="A21" s="100"/>
      <c r="B21" s="100"/>
      <c r="C21" s="100"/>
      <c r="D21" s="49" t="s">
        <v>765</v>
      </c>
      <c r="E21" s="51" t="s">
        <v>523</v>
      </c>
      <c r="F21" s="49" t="s">
        <v>586</v>
      </c>
      <c r="G21" s="51" t="s">
        <v>585</v>
      </c>
      <c r="H21" s="76">
        <v>38.8</v>
      </c>
      <c r="I21" s="76">
        <v>51.9</v>
      </c>
      <c r="J21" s="76">
        <v>62.1</v>
      </c>
      <c r="K21" s="76">
        <v>60.4</v>
      </c>
      <c r="L21" s="76">
        <v>76.1</v>
      </c>
      <c r="M21" s="76">
        <v>146.6281310211946</v>
      </c>
      <c r="N21" s="76">
        <v>122.54428341384862</v>
      </c>
      <c r="O21" s="76">
        <v>125.99337748344371</v>
      </c>
    </row>
    <row r="22" spans="1:15" s="49" customFormat="1" ht="10.5" customHeight="1">
      <c r="A22" s="76"/>
      <c r="B22" s="76"/>
      <c r="C22" s="76"/>
      <c r="D22" s="49" t="s">
        <v>442</v>
      </c>
      <c r="E22" s="51" t="s">
        <v>177</v>
      </c>
      <c r="F22" s="49" t="s">
        <v>739</v>
      </c>
      <c r="G22" s="51" t="s">
        <v>740</v>
      </c>
      <c r="H22" s="100"/>
      <c r="I22" s="100"/>
      <c r="J22" s="100"/>
      <c r="K22" s="100"/>
      <c r="L22" s="100"/>
      <c r="M22" s="76"/>
      <c r="N22" s="76"/>
      <c r="O22" s="76"/>
    </row>
    <row r="23" spans="1:15" s="49" customFormat="1" ht="10.5" customHeight="1">
      <c r="A23" s="76"/>
      <c r="B23" s="76"/>
      <c r="C23" s="76"/>
      <c r="D23" s="49" t="s">
        <v>577</v>
      </c>
      <c r="E23" s="83" t="s">
        <v>178</v>
      </c>
      <c r="F23" s="49" t="s">
        <v>372</v>
      </c>
      <c r="G23" s="189" t="s">
        <v>373</v>
      </c>
      <c r="H23" s="76">
        <v>5.7</v>
      </c>
      <c r="I23" s="76">
        <v>15.6</v>
      </c>
      <c r="J23" s="76">
        <v>17.9</v>
      </c>
      <c r="K23" s="76">
        <v>18</v>
      </c>
      <c r="L23" s="76">
        <v>20.6</v>
      </c>
      <c r="M23" s="76">
        <v>132.05128205128207</v>
      </c>
      <c r="N23" s="76">
        <v>115.08379888268159</v>
      </c>
      <c r="O23" s="76">
        <v>114.44444444444446</v>
      </c>
    </row>
    <row r="24" spans="4:15" s="49" customFormat="1" ht="10.5" customHeight="1">
      <c r="D24" s="49" t="s">
        <v>578</v>
      </c>
      <c r="E24" s="139" t="s">
        <v>579</v>
      </c>
      <c r="F24" s="49" t="s">
        <v>580</v>
      </c>
      <c r="G24" s="51" t="s">
        <v>581</v>
      </c>
      <c r="H24" s="93">
        <v>36</v>
      </c>
      <c r="I24" s="93">
        <v>71</v>
      </c>
      <c r="J24" s="93">
        <v>81</v>
      </c>
      <c r="K24" s="93">
        <v>160</v>
      </c>
      <c r="L24" s="93">
        <v>161</v>
      </c>
      <c r="M24" s="76">
        <v>226.7605633802817</v>
      </c>
      <c r="N24" s="76">
        <v>198.76543209876542</v>
      </c>
      <c r="O24" s="76">
        <v>100.62500000000001</v>
      </c>
    </row>
    <row r="25" spans="1:15" s="49" customFormat="1" ht="10.5" customHeight="1">
      <c r="A25" s="76"/>
      <c r="B25" s="76"/>
      <c r="C25" s="76"/>
      <c r="D25" s="49" t="s">
        <v>582</v>
      </c>
      <c r="E25" s="139" t="s">
        <v>140</v>
      </c>
      <c r="F25" s="49" t="s">
        <v>580</v>
      </c>
      <c r="G25" s="51" t="s">
        <v>581</v>
      </c>
      <c r="H25" s="93">
        <v>45</v>
      </c>
      <c r="I25" s="93">
        <v>49</v>
      </c>
      <c r="J25" s="93">
        <v>69</v>
      </c>
      <c r="K25" s="93">
        <v>70</v>
      </c>
      <c r="L25" s="93">
        <v>71</v>
      </c>
      <c r="M25" s="76">
        <v>144.89795918367346</v>
      </c>
      <c r="N25" s="76">
        <v>102.89855072463767</v>
      </c>
      <c r="O25" s="76">
        <v>101.42857142857142</v>
      </c>
    </row>
    <row r="26" spans="1:15" s="49" customFormat="1" ht="10.5" customHeight="1">
      <c r="A26" s="76"/>
      <c r="B26" s="76"/>
      <c r="C26" s="76"/>
      <c r="D26" s="49" t="s">
        <v>802</v>
      </c>
      <c r="E26" s="139" t="s">
        <v>52</v>
      </c>
      <c r="F26" s="49" t="s">
        <v>580</v>
      </c>
      <c r="G26" s="51" t="s">
        <v>581</v>
      </c>
      <c r="H26" s="93">
        <v>0</v>
      </c>
      <c r="I26" s="93">
        <v>0</v>
      </c>
      <c r="J26" s="93">
        <v>0</v>
      </c>
      <c r="K26" s="93">
        <v>0</v>
      </c>
      <c r="L26" s="93">
        <v>75</v>
      </c>
      <c r="M26" s="76"/>
      <c r="N26" s="76"/>
      <c r="O26" s="76"/>
    </row>
    <row r="27" spans="1:15" s="49" customFormat="1" ht="10.5" customHeight="1">
      <c r="A27" s="76"/>
      <c r="B27" s="76"/>
      <c r="C27" s="76"/>
      <c r="D27" s="49" t="s">
        <v>141</v>
      </c>
      <c r="E27" s="139" t="s">
        <v>142</v>
      </c>
      <c r="F27" s="49" t="s">
        <v>235</v>
      </c>
      <c r="G27" s="51" t="s">
        <v>554</v>
      </c>
      <c r="H27" s="93">
        <v>613</v>
      </c>
      <c r="I27" s="93">
        <v>739</v>
      </c>
      <c r="J27" s="93">
        <v>789</v>
      </c>
      <c r="K27" s="93">
        <v>998</v>
      </c>
      <c r="L27" s="93">
        <v>1038</v>
      </c>
      <c r="M27" s="76">
        <v>140.46008119079838</v>
      </c>
      <c r="N27" s="76">
        <v>131.55893536121673</v>
      </c>
      <c r="O27" s="76">
        <v>104.00801603206413</v>
      </c>
    </row>
    <row r="28" spans="1:15" s="49" customFormat="1" ht="10.5" customHeight="1">
      <c r="A28" s="76"/>
      <c r="B28" s="76"/>
      <c r="C28" s="76"/>
      <c r="D28" s="49" t="s">
        <v>560</v>
      </c>
      <c r="E28" s="139" t="s">
        <v>561</v>
      </c>
      <c r="F28" s="49" t="s">
        <v>235</v>
      </c>
      <c r="G28" s="51" t="s">
        <v>554</v>
      </c>
      <c r="H28" s="93">
        <v>0</v>
      </c>
      <c r="I28" s="93"/>
      <c r="J28" s="93"/>
      <c r="K28" s="93"/>
      <c r="L28" s="93"/>
      <c r="M28" s="76"/>
      <c r="N28" s="76"/>
      <c r="O28" s="76"/>
    </row>
    <row r="29" spans="1:15" s="49" customFormat="1" ht="10.5" customHeight="1">
      <c r="A29" s="100"/>
      <c r="B29" s="100"/>
      <c r="C29" s="100"/>
      <c r="D29" s="49" t="s">
        <v>562</v>
      </c>
      <c r="E29" s="139" t="s">
        <v>563</v>
      </c>
      <c r="F29" s="49" t="s">
        <v>235</v>
      </c>
      <c r="G29" s="51" t="s">
        <v>554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76"/>
      <c r="N29" s="76"/>
      <c r="O29" s="76"/>
    </row>
    <row r="30" spans="1:15" s="49" customFormat="1" ht="10.5" customHeight="1">
      <c r="A30" s="100"/>
      <c r="B30" s="100"/>
      <c r="C30" s="100"/>
      <c r="D30" s="49" t="s">
        <v>460</v>
      </c>
      <c r="E30" s="139" t="s">
        <v>461</v>
      </c>
      <c r="F30" s="49" t="s">
        <v>235</v>
      </c>
      <c r="G30" s="51" t="s">
        <v>554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76"/>
      <c r="N30" s="76"/>
      <c r="O30" s="76"/>
    </row>
    <row r="31" spans="1:15" s="49" customFormat="1" ht="10.5" customHeight="1">
      <c r="A31" s="100"/>
      <c r="B31" s="100"/>
      <c r="C31" s="100"/>
      <c r="D31" s="49" t="s">
        <v>50</v>
      </c>
      <c r="E31" s="139" t="s">
        <v>311</v>
      </c>
      <c r="F31" s="100" t="s">
        <v>213</v>
      </c>
      <c r="G31" s="291" t="s">
        <v>156</v>
      </c>
      <c r="H31" s="76">
        <v>5314.2</v>
      </c>
      <c r="I31" s="76">
        <v>6769.9</v>
      </c>
      <c r="J31" s="76">
        <v>7597.6</v>
      </c>
      <c r="K31" s="76">
        <v>14697.250000000002</v>
      </c>
      <c r="L31" s="76">
        <v>15413.216666666665</v>
      </c>
      <c r="M31" s="76">
        <v>227.67273765737554</v>
      </c>
      <c r="N31" s="76">
        <v>202.86954652346353</v>
      </c>
      <c r="O31" s="76">
        <v>104.87143286442473</v>
      </c>
    </row>
    <row r="32" spans="1:24" s="49" customFormat="1" ht="10.5" customHeight="1">
      <c r="A32" s="100"/>
      <c r="B32" s="100"/>
      <c r="C32" s="100"/>
      <c r="D32" s="49" t="s">
        <v>445</v>
      </c>
      <c r="E32" s="139" t="s">
        <v>608</v>
      </c>
      <c r="F32" s="100" t="s">
        <v>213</v>
      </c>
      <c r="G32" s="291" t="s">
        <v>156</v>
      </c>
      <c r="H32" s="76">
        <v>2230</v>
      </c>
      <c r="I32" s="76">
        <v>1440</v>
      </c>
      <c r="J32" s="76">
        <v>1855</v>
      </c>
      <c r="K32" s="76">
        <v>650</v>
      </c>
      <c r="L32" s="76">
        <v>0</v>
      </c>
      <c r="M32" s="76">
        <v>0</v>
      </c>
      <c r="N32" s="76">
        <v>0</v>
      </c>
      <c r="O32" s="76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0.5" customHeight="1">
      <c r="A33" s="100"/>
      <c r="B33" s="100"/>
      <c r="C33" s="100"/>
      <c r="D33" s="100" t="s">
        <v>317</v>
      </c>
      <c r="E33" s="376" t="s">
        <v>318</v>
      </c>
      <c r="F33" s="52" t="s">
        <v>182</v>
      </c>
      <c r="G33" s="189" t="s">
        <v>179</v>
      </c>
      <c r="H33" s="76"/>
      <c r="I33" s="76"/>
      <c r="J33" s="76"/>
      <c r="K33" s="76"/>
      <c r="L33" s="76"/>
      <c r="M33" s="76"/>
      <c r="N33" s="76"/>
      <c r="O33" s="76"/>
      <c r="P33" s="52"/>
      <c r="Q33" s="52"/>
      <c r="R33" s="52"/>
      <c r="S33" s="52"/>
      <c r="T33" s="52"/>
      <c r="U33" s="52"/>
      <c r="V33" s="52"/>
      <c r="W33" s="52"/>
      <c r="X33" s="52"/>
    </row>
    <row r="34" spans="1:24" s="49" customFormat="1" ht="10.5" customHeight="1">
      <c r="A34" s="100"/>
      <c r="B34" s="100"/>
      <c r="C34" s="100"/>
      <c r="D34" s="100" t="s">
        <v>697</v>
      </c>
      <c r="E34" s="291"/>
      <c r="F34" s="52" t="s">
        <v>312</v>
      </c>
      <c r="G34" s="189" t="s">
        <v>185</v>
      </c>
      <c r="H34" s="76"/>
      <c r="I34" s="76"/>
      <c r="J34" s="76"/>
      <c r="K34" s="76">
        <v>0</v>
      </c>
      <c r="L34" s="76">
        <v>0</v>
      </c>
      <c r="M34" s="76"/>
      <c r="N34" s="76"/>
      <c r="O34" s="76"/>
      <c r="P34" s="52"/>
      <c r="Q34" s="52"/>
      <c r="R34" s="52"/>
      <c r="S34" s="52"/>
      <c r="T34" s="52"/>
      <c r="U34" s="52"/>
      <c r="V34" s="52"/>
      <c r="W34" s="52"/>
      <c r="X34" s="52"/>
    </row>
    <row r="35" spans="1:24" s="49" customFormat="1" ht="10.5" customHeight="1">
      <c r="A35" s="100"/>
      <c r="B35" s="100"/>
      <c r="C35" s="100"/>
      <c r="D35" s="100" t="s">
        <v>698</v>
      </c>
      <c r="E35" s="291"/>
      <c r="F35" s="49" t="s">
        <v>739</v>
      </c>
      <c r="G35" s="51" t="s">
        <v>740</v>
      </c>
      <c r="H35" s="93"/>
      <c r="I35" s="93"/>
      <c r="J35" s="93"/>
      <c r="K35" s="93"/>
      <c r="L35" s="93"/>
      <c r="M35" s="76"/>
      <c r="N35" s="76"/>
      <c r="O35" s="76"/>
      <c r="P35" s="52"/>
      <c r="Q35" s="52"/>
      <c r="R35" s="52"/>
      <c r="S35" s="52"/>
      <c r="T35" s="52"/>
      <c r="U35" s="52"/>
      <c r="V35" s="52"/>
      <c r="W35" s="52"/>
      <c r="X35" s="52"/>
    </row>
    <row r="36" spans="1:24" s="49" customFormat="1" ht="10.5" customHeight="1">
      <c r="A36" s="100"/>
      <c r="B36" s="100"/>
      <c r="C36" s="100"/>
      <c r="D36" s="100"/>
      <c r="E36" s="291"/>
      <c r="F36" s="52"/>
      <c r="G36" s="189"/>
      <c r="H36" s="52"/>
      <c r="I36" s="52"/>
      <c r="J36" s="76"/>
      <c r="K36" s="76"/>
      <c r="L36" s="76"/>
      <c r="M36" s="76"/>
      <c r="N36" s="76"/>
      <c r="O36" s="76"/>
      <c r="P36" s="52"/>
      <c r="Q36" s="52"/>
      <c r="R36" s="52"/>
      <c r="S36" s="52"/>
      <c r="T36" s="52"/>
      <c r="U36" s="52"/>
      <c r="V36" s="52"/>
      <c r="W36" s="52"/>
      <c r="X36" s="52"/>
    </row>
    <row r="37" spans="1:24" s="49" customFormat="1" ht="10.5" customHeight="1">
      <c r="A37" s="100"/>
      <c r="B37" s="100"/>
      <c r="C37" s="100"/>
      <c r="D37" s="50"/>
      <c r="E37" s="188"/>
      <c r="F37" s="50"/>
      <c r="G37" s="188"/>
      <c r="H37" s="50"/>
      <c r="I37" s="50"/>
      <c r="J37" s="50"/>
      <c r="K37" s="50"/>
      <c r="L37" s="50"/>
      <c r="M37" s="50"/>
      <c r="N37" s="50"/>
      <c r="O37" s="50"/>
      <c r="P37" s="52"/>
      <c r="Q37" s="52"/>
      <c r="R37" s="52"/>
      <c r="S37" s="52"/>
      <c r="T37" s="52"/>
      <c r="U37" s="52"/>
      <c r="V37" s="52"/>
      <c r="W37" s="52"/>
      <c r="X37" s="52"/>
    </row>
    <row r="38" spans="1:7" s="49" customFormat="1" ht="10.5" customHeight="1">
      <c r="A38" s="100"/>
      <c r="B38" s="100"/>
      <c r="C38" s="100"/>
      <c r="E38" s="51"/>
      <c r="F38" s="52"/>
      <c r="G38" s="189"/>
    </row>
    <row r="39" spans="5:7" s="49" customFormat="1" ht="10.5" customHeight="1">
      <c r="E39" s="51"/>
      <c r="F39" s="52"/>
      <c r="G39" s="189"/>
    </row>
    <row r="40" spans="1:18" s="49" customFormat="1" ht="10.5" customHeight="1">
      <c r="A40" s="75"/>
      <c r="B40" s="75"/>
      <c r="C40" s="75"/>
      <c r="D40" s="152"/>
      <c r="E40" s="83"/>
      <c r="F40" s="52"/>
      <c r="G40" s="189"/>
      <c r="H40" s="75"/>
      <c r="I40" s="75"/>
      <c r="J40" s="75"/>
      <c r="K40" s="292"/>
      <c r="L40" s="292"/>
      <c r="M40" s="75"/>
      <c r="N40" s="75"/>
      <c r="O40" s="75"/>
      <c r="P40" s="75"/>
      <c r="Q40" s="75"/>
      <c r="R40" s="75"/>
    </row>
    <row r="41" spans="1:7" s="49" customFormat="1" ht="10.5" customHeight="1">
      <c r="A41" s="100"/>
      <c r="B41" s="100"/>
      <c r="C41" s="100"/>
      <c r="D41" s="100"/>
      <c r="E41" s="291"/>
      <c r="F41" s="52"/>
      <c r="G41" s="189"/>
    </row>
    <row r="42" spans="5:7" s="49" customFormat="1" ht="10.5" customHeight="1">
      <c r="E42" s="51"/>
      <c r="F42" s="52"/>
      <c r="G42" s="189"/>
    </row>
    <row r="43" spans="1:19" s="49" customFormat="1" ht="10.5" customHeight="1" hidden="1">
      <c r="A43" s="75"/>
      <c r="B43" s="75"/>
      <c r="C43" s="75"/>
      <c r="D43" s="152"/>
      <c r="E43" s="212"/>
      <c r="F43" s="52"/>
      <c r="G43" s="189"/>
      <c r="H43" s="75"/>
      <c r="I43" s="75"/>
      <c r="J43" s="75"/>
      <c r="K43" s="292"/>
      <c r="L43" s="292"/>
      <c r="M43" s="75"/>
      <c r="N43" s="75"/>
      <c r="O43" s="75"/>
      <c r="P43" s="75"/>
      <c r="Q43" s="75"/>
      <c r="R43" s="75"/>
      <c r="S43" s="75"/>
    </row>
    <row r="44" spans="5:14" s="49" customFormat="1" ht="10.5" customHeight="1" hidden="1">
      <c r="E44" s="189"/>
      <c r="F44" s="52"/>
      <c r="G44" s="189"/>
      <c r="H44" s="52"/>
      <c r="I44" s="52"/>
      <c r="J44" s="52"/>
      <c r="K44" s="52"/>
      <c r="L44" s="52"/>
      <c r="M44" s="52"/>
      <c r="N44" s="52"/>
    </row>
    <row r="45" spans="4:15" s="49" customFormat="1" ht="10.5" customHeight="1" hidden="1">
      <c r="D45" s="52"/>
      <c r="E45" s="189"/>
      <c r="F45" s="52"/>
      <c r="G45" s="189"/>
      <c r="H45" s="52"/>
      <c r="I45" s="52"/>
      <c r="J45" s="52"/>
      <c r="K45" s="52"/>
      <c r="L45" s="52"/>
      <c r="M45" s="52"/>
      <c r="N45" s="52"/>
      <c r="O45" s="52"/>
    </row>
    <row r="46" s="49" customFormat="1" ht="10.5" customHeight="1"/>
    <row r="47" s="49" customFormat="1" ht="10.5" customHeight="1"/>
    <row r="48" spans="1:7" s="49" customFormat="1" ht="10.5" customHeight="1">
      <c r="A48" s="52"/>
      <c r="B48" s="52"/>
      <c r="C48" s="52"/>
      <c r="D48" s="52"/>
      <c r="E48" s="52"/>
      <c r="F48" s="52"/>
      <c r="G48" s="52"/>
    </row>
    <row r="49" spans="1:7" s="49" customFormat="1" ht="10.5" customHeight="1">
      <c r="A49" s="192"/>
      <c r="B49" s="192"/>
      <c r="C49" s="192"/>
      <c r="D49" s="192"/>
      <c r="E49" s="192"/>
      <c r="F49" s="192"/>
      <c r="G49" s="192"/>
    </row>
    <row r="50" spans="1:7" s="49" customFormat="1" ht="10.5" customHeight="1">
      <c r="A50" s="192"/>
      <c r="B50" s="192"/>
      <c r="C50" s="192"/>
      <c r="D50" s="192"/>
      <c r="E50" s="192"/>
      <c r="F50" s="192"/>
      <c r="G50" s="192"/>
    </row>
    <row r="51" spans="1:7" s="49" customFormat="1" ht="10.5" customHeight="1">
      <c r="A51" s="52"/>
      <c r="B51" s="52"/>
      <c r="C51" s="52"/>
      <c r="D51" s="52"/>
      <c r="E51" s="52"/>
      <c r="F51" s="52"/>
      <c r="G51" s="52"/>
    </row>
    <row r="52" spans="1:7" s="49" customFormat="1" ht="10.5" customHeight="1">
      <c r="A52" s="52"/>
      <c r="B52" s="52"/>
      <c r="C52" s="52"/>
      <c r="D52" s="52"/>
      <c r="E52" s="52"/>
      <c r="F52" s="52"/>
      <c r="G52" s="52"/>
    </row>
    <row r="53" spans="1:7" s="49" customFormat="1" ht="10.5" customHeight="1">
      <c r="A53" s="100"/>
      <c r="B53" s="100"/>
      <c r="C53" s="100"/>
      <c r="D53" s="100"/>
      <c r="E53" s="100"/>
      <c r="F53" s="100"/>
      <c r="G53" s="100"/>
    </row>
    <row r="54" spans="1:7" s="49" customFormat="1" ht="10.5" customHeight="1">
      <c r="A54" s="100"/>
      <c r="B54" s="100"/>
      <c r="C54" s="100"/>
      <c r="D54" s="100"/>
      <c r="E54" s="100"/>
      <c r="F54" s="100"/>
      <c r="G54" s="100"/>
    </row>
    <row r="55" spans="1:7" s="49" customFormat="1" ht="10.5" customHeight="1">
      <c r="A55" s="100"/>
      <c r="B55" s="100"/>
      <c r="C55" s="100"/>
      <c r="D55" s="100"/>
      <c r="E55" s="100"/>
      <c r="F55" s="100"/>
      <c r="G55" s="100"/>
    </row>
    <row r="56" spans="1:7" s="49" customFormat="1" ht="10.5" customHeight="1">
      <c r="A56" s="100"/>
      <c r="B56" s="100"/>
      <c r="C56" s="100"/>
      <c r="D56" s="100"/>
      <c r="E56" s="100"/>
      <c r="F56" s="100"/>
      <c r="G56" s="100"/>
    </row>
    <row r="57" spans="1:7" s="49" customFormat="1" ht="10.5" customHeight="1">
      <c r="A57" s="100"/>
      <c r="B57" s="100"/>
      <c r="C57" s="100"/>
      <c r="D57" s="100"/>
      <c r="E57" s="100"/>
      <c r="F57" s="100"/>
      <c r="G57" s="100"/>
    </row>
    <row r="58" spans="1:7" s="49" customFormat="1" ht="10.5" customHeight="1">
      <c r="A58" s="100"/>
      <c r="B58" s="100"/>
      <c r="C58" s="100"/>
      <c r="D58" s="100"/>
      <c r="E58" s="100"/>
      <c r="F58" s="100"/>
      <c r="G58" s="100"/>
    </row>
    <row r="59" spans="1:7" s="49" customFormat="1" ht="10.5" customHeight="1">
      <c r="A59" s="100"/>
      <c r="B59" s="100"/>
      <c r="C59" s="100"/>
      <c r="D59" s="100"/>
      <c r="E59" s="100"/>
      <c r="F59" s="100"/>
      <c r="G59" s="100"/>
    </row>
    <row r="60" spans="1:7" s="49" customFormat="1" ht="10.5" customHeight="1">
      <c r="A60" s="100"/>
      <c r="B60" s="100"/>
      <c r="C60" s="100"/>
      <c r="D60" s="100"/>
      <c r="E60" s="100"/>
      <c r="F60" s="100"/>
      <c r="G60" s="100"/>
    </row>
    <row r="61" spans="1:7" s="49" customFormat="1" ht="10.5" customHeight="1">
      <c r="A61" s="100"/>
      <c r="B61" s="100"/>
      <c r="C61" s="100"/>
      <c r="D61" s="100"/>
      <c r="E61" s="100"/>
      <c r="F61" s="100"/>
      <c r="G61" s="100"/>
    </row>
    <row r="62" spans="1:20" s="49" customFormat="1" ht="10.5" customHeight="1">
      <c r="A62" s="100"/>
      <c r="B62" s="100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</row>
    <row r="63" spans="1:7" s="49" customFormat="1" ht="10.5" customHeight="1">
      <c r="A63" s="100"/>
      <c r="B63" s="100"/>
      <c r="C63" s="100"/>
      <c r="D63" s="100"/>
      <c r="E63" s="100"/>
      <c r="F63" s="100"/>
      <c r="G63" s="100"/>
    </row>
    <row r="64" spans="1:7" s="49" customFormat="1" ht="10.5" customHeight="1">
      <c r="A64" s="100"/>
      <c r="B64" s="100"/>
      <c r="C64" s="100"/>
      <c r="D64" s="100"/>
      <c r="E64" s="100"/>
      <c r="F64" s="100"/>
      <c r="G64" s="100"/>
    </row>
    <row r="65" spans="1:7" s="49" customFormat="1" ht="10.5" customHeight="1">
      <c r="A65" s="52"/>
      <c r="B65" s="52"/>
      <c r="C65" s="52"/>
      <c r="D65" s="52"/>
      <c r="E65" s="52"/>
      <c r="F65" s="52"/>
      <c r="G65" s="52"/>
    </row>
    <row r="66" spans="1:7" s="49" customFormat="1" ht="10.5" customHeight="1">
      <c r="A66" s="52"/>
      <c r="B66" s="52"/>
      <c r="C66" s="52"/>
      <c r="D66" s="52"/>
      <c r="E66" s="52"/>
      <c r="F66" s="52"/>
      <c r="G66" s="52"/>
    </row>
    <row r="67" spans="1:7" s="49" customFormat="1" ht="10.5" customHeight="1">
      <c r="A67" s="100"/>
      <c r="B67" s="100"/>
      <c r="C67" s="100"/>
      <c r="D67" s="100"/>
      <c r="E67" s="100"/>
      <c r="F67" s="100"/>
      <c r="G67" s="100"/>
    </row>
    <row r="68" spans="1:7" s="49" customFormat="1" ht="10.5" customHeight="1">
      <c r="A68" s="100"/>
      <c r="B68" s="100"/>
      <c r="C68" s="100"/>
      <c r="D68" s="100"/>
      <c r="E68" s="100"/>
      <c r="F68" s="100"/>
      <c r="G68" s="100"/>
    </row>
    <row r="69" spans="1:7" s="49" customFormat="1" ht="10.5" customHeight="1">
      <c r="A69" s="100"/>
      <c r="B69" s="100"/>
      <c r="C69" s="100"/>
      <c r="D69" s="100"/>
      <c r="E69" s="100"/>
      <c r="F69" s="100"/>
      <c r="G69" s="100"/>
    </row>
    <row r="70" spans="1:7" s="49" customFormat="1" ht="10.5" customHeight="1">
      <c r="A70" s="52"/>
      <c r="B70" s="52"/>
      <c r="C70" s="52"/>
      <c r="D70" s="52"/>
      <c r="E70" s="52"/>
      <c r="F70" s="52"/>
      <c r="G70" s="52"/>
    </row>
    <row r="71" spans="1:7" s="49" customFormat="1" ht="10.5" customHeight="1">
      <c r="A71" s="100"/>
      <c r="B71" s="100"/>
      <c r="C71" s="100"/>
      <c r="D71" s="100"/>
      <c r="E71" s="100"/>
      <c r="F71" s="100"/>
      <c r="G71" s="100"/>
    </row>
    <row r="72" s="49" customFormat="1" ht="10.5" customHeight="1"/>
    <row r="73" spans="1:7" ht="10.5" customHeight="1">
      <c r="A73" s="261"/>
      <c r="B73" s="261"/>
      <c r="C73" s="261"/>
      <c r="D73" s="261"/>
      <c r="E73" s="261"/>
      <c r="F73" s="261"/>
      <c r="G73" s="261"/>
    </row>
    <row r="75" spans="1:7" ht="10.5" customHeight="1">
      <c r="A75" s="261"/>
      <c r="B75" s="261"/>
      <c r="C75" s="261"/>
      <c r="D75" s="261"/>
      <c r="E75" s="261"/>
      <c r="F75" s="261"/>
      <c r="G75" s="261"/>
    </row>
    <row r="78" spans="1:7" ht="10.5" customHeight="1">
      <c r="A78" s="261"/>
      <c r="B78" s="261"/>
      <c r="C78" s="261"/>
      <c r="D78" s="261"/>
      <c r="E78" s="261"/>
      <c r="F78" s="261"/>
      <c r="G78" s="261"/>
    </row>
    <row r="80" spans="1:7" ht="10.5" customHeight="1">
      <c r="A80" s="262"/>
      <c r="B80" s="262"/>
      <c r="C80" s="262"/>
      <c r="D80" s="262"/>
      <c r="E80" s="262"/>
      <c r="F80" s="262"/>
      <c r="G80" s="262"/>
    </row>
    <row r="81" spans="1:7" ht="10.5" customHeight="1">
      <c r="A81" s="261"/>
      <c r="B81" s="261"/>
      <c r="C81" s="261"/>
      <c r="D81" s="261"/>
      <c r="E81" s="261"/>
      <c r="F81" s="261"/>
      <c r="G81" s="261"/>
    </row>
  </sheetData>
  <sheetProtection/>
  <mergeCells count="1">
    <mergeCell ref="H4:L4"/>
  </mergeCells>
  <printOptions/>
  <pageMargins left="0.92" right="0.15748031496063" top="0.62" bottom="0.39" header="0.19" footer="0.27"/>
  <pageSetup horizontalDpi="600" verticalDpi="600" orientation="landscape" paperSize="9" r:id="rId1"/>
  <headerFooter alignWithMargins="0">
    <oddHeader>&amp;L&amp;8&amp;USection 10. Industry</oddHeader>
    <oddFooter xml:space="preserve">&amp;L&amp;18 41&amp;R&amp;"Arial Mon,Regular"&amp;18                                   &amp;"Dutch Mon,Regular"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1">
      <selection activeCell="Q6" sqref="Q6:U49"/>
    </sheetView>
  </sheetViews>
  <sheetFormatPr defaultColWidth="9.00390625" defaultRowHeight="12.75"/>
  <cols>
    <col min="1" max="1" width="10.375" style="77" customWidth="1"/>
    <col min="2" max="2" width="28.875" style="77" customWidth="1"/>
    <col min="3" max="3" width="26.00390625" style="77" customWidth="1"/>
    <col min="4" max="4" width="7.875" style="77" customWidth="1"/>
    <col min="5" max="5" width="7.00390625" style="77" customWidth="1"/>
    <col min="6" max="6" width="8.875" style="77" customWidth="1"/>
    <col min="7" max="7" width="9.375" style="77" customWidth="1"/>
    <col min="8" max="8" width="9.625" style="77" customWidth="1"/>
    <col min="9" max="9" width="0.2421875" style="77" hidden="1" customWidth="1"/>
    <col min="10" max="10" width="9.25390625" style="77" customWidth="1"/>
    <col min="11" max="11" width="8.125" style="77" customWidth="1"/>
    <col min="12" max="12" width="8.375" style="77" customWidth="1"/>
    <col min="13" max="13" width="8.125" style="77" customWidth="1"/>
    <col min="14" max="14" width="1.37890625" style="77" customWidth="1"/>
    <col min="15" max="15" width="11.375" style="77" customWidth="1"/>
    <col min="16" max="16" width="11.125" style="77" customWidth="1"/>
    <col min="17" max="17" width="21.875" style="49" customWidth="1"/>
    <col min="18" max="18" width="21.875" style="77" customWidth="1"/>
    <col min="19" max="16384" width="9.125" style="65" customWidth="1"/>
  </cols>
  <sheetData>
    <row r="1" spans="3:12" ht="12.75" customHeight="1">
      <c r="C1" s="148" t="s">
        <v>894</v>
      </c>
      <c r="F1" s="148"/>
      <c r="G1" s="89"/>
      <c r="H1" s="89"/>
      <c r="I1" s="89"/>
      <c r="J1" s="89"/>
      <c r="K1" s="89"/>
      <c r="L1" s="89"/>
    </row>
    <row r="2" spans="3:12" ht="12.75" customHeight="1">
      <c r="C2" s="383" t="s">
        <v>895</v>
      </c>
      <c r="F2" s="148"/>
      <c r="G2" s="89"/>
      <c r="H2" s="89"/>
      <c r="I2" s="89"/>
      <c r="J2" s="89"/>
      <c r="K2" s="89"/>
      <c r="L2" s="89"/>
    </row>
    <row r="3" spans="5:14" ht="12" customHeight="1">
      <c r="E3" s="81"/>
      <c r="F3" s="142"/>
      <c r="G3" s="142"/>
      <c r="H3" s="142"/>
      <c r="I3" s="142"/>
      <c r="J3" s="142"/>
      <c r="K3" s="142"/>
      <c r="N3" s="77" t="s">
        <v>449</v>
      </c>
    </row>
    <row r="4" spans="1:13" ht="11.25" customHeight="1">
      <c r="A4" s="80"/>
      <c r="B4" s="374" t="s">
        <v>659</v>
      </c>
      <c r="C4" s="205"/>
      <c r="D4" s="205" t="s">
        <v>41</v>
      </c>
      <c r="E4" s="149" t="s">
        <v>152</v>
      </c>
      <c r="F4" s="206" t="s">
        <v>660</v>
      </c>
      <c r="G4" s="779"/>
      <c r="H4" s="779"/>
      <c r="I4" s="372"/>
      <c r="J4" s="373"/>
      <c r="K4" s="206"/>
      <c r="L4" s="206"/>
      <c r="M4" s="205"/>
    </row>
    <row r="5" spans="1:13" ht="11.25" customHeight="1">
      <c r="A5" s="80"/>
      <c r="B5" s="375" t="s">
        <v>661</v>
      </c>
      <c r="C5" s="54"/>
      <c r="D5" s="54" t="s">
        <v>662</v>
      </c>
      <c r="E5" s="286" t="s">
        <v>525</v>
      </c>
      <c r="F5" s="283" t="s">
        <v>803</v>
      </c>
      <c r="G5" s="284">
        <v>2012</v>
      </c>
      <c r="H5" s="284">
        <v>2013</v>
      </c>
      <c r="I5" s="284"/>
      <c r="J5" s="284">
        <v>2014</v>
      </c>
      <c r="K5" s="283" t="s">
        <v>883</v>
      </c>
      <c r="L5" s="283" t="s">
        <v>879</v>
      </c>
      <c r="M5" s="194"/>
    </row>
    <row r="6" spans="1:15" ht="9.75" customHeight="1">
      <c r="A6" s="80"/>
      <c r="B6" s="375" t="s">
        <v>380</v>
      </c>
      <c r="C6" s="54"/>
      <c r="D6" s="54"/>
      <c r="E6" s="283"/>
      <c r="F6" s="286" t="s">
        <v>42</v>
      </c>
      <c r="G6" s="283" t="s">
        <v>423</v>
      </c>
      <c r="H6" s="283" t="s">
        <v>423</v>
      </c>
      <c r="I6" s="283"/>
      <c r="J6" s="283" t="s">
        <v>423</v>
      </c>
      <c r="K6" s="283" t="s">
        <v>423</v>
      </c>
      <c r="L6" s="283" t="s">
        <v>423</v>
      </c>
      <c r="M6" s="49" t="s">
        <v>866</v>
      </c>
      <c r="O6" s="154"/>
    </row>
    <row r="7" spans="1:13" ht="12" customHeight="1">
      <c r="A7" s="80"/>
      <c r="B7" s="50"/>
      <c r="C7" s="101"/>
      <c r="D7" s="101"/>
      <c r="E7" s="101"/>
      <c r="F7" s="210" t="s">
        <v>490</v>
      </c>
      <c r="G7" s="203" t="s">
        <v>804</v>
      </c>
      <c r="H7" s="203" t="s">
        <v>804</v>
      </c>
      <c r="I7" s="203"/>
      <c r="J7" s="203" t="s">
        <v>804</v>
      </c>
      <c r="K7" s="203" t="s">
        <v>805</v>
      </c>
      <c r="L7" s="203" t="s">
        <v>805</v>
      </c>
      <c r="M7" s="101"/>
    </row>
    <row r="8" spans="2:18" ht="9.75" customHeight="1">
      <c r="B8" s="140" t="s">
        <v>216</v>
      </c>
      <c r="C8" s="139" t="s">
        <v>446</v>
      </c>
      <c r="D8" s="140"/>
      <c r="E8" s="89"/>
      <c r="F8" s="89"/>
      <c r="G8" s="102"/>
      <c r="H8" s="102"/>
      <c r="I8" s="102"/>
      <c r="J8" s="102"/>
      <c r="K8" s="89"/>
      <c r="L8" s="89"/>
      <c r="M8" s="89"/>
      <c r="Q8" s="140"/>
      <c r="R8" s="155"/>
    </row>
    <row r="9" spans="2:18" ht="9.75" customHeight="1">
      <c r="B9" s="49" t="s">
        <v>491</v>
      </c>
      <c r="C9" s="51" t="s">
        <v>492</v>
      </c>
      <c r="D9" s="49" t="s">
        <v>182</v>
      </c>
      <c r="E9" s="79" t="s">
        <v>179</v>
      </c>
      <c r="F9" s="137">
        <v>300100</v>
      </c>
      <c r="G9" s="102">
        <v>24524.2</v>
      </c>
      <c r="H9" s="102">
        <v>24869.287</v>
      </c>
      <c r="I9" s="102">
        <v>24524.2</v>
      </c>
      <c r="J9" s="102"/>
      <c r="K9" s="102">
        <v>3445.1479999999997</v>
      </c>
      <c r="L9" s="102">
        <v>3455.3514</v>
      </c>
      <c r="M9" s="102">
        <v>100.29616724738676</v>
      </c>
      <c r="O9" s="102"/>
      <c r="P9" s="102"/>
      <c r="R9" s="156"/>
    </row>
    <row r="10" spans="2:18" ht="11.25" customHeight="1">
      <c r="B10" s="49" t="s">
        <v>493</v>
      </c>
      <c r="C10" s="51" t="s">
        <v>494</v>
      </c>
      <c r="D10" s="49" t="s">
        <v>182</v>
      </c>
      <c r="E10" s="79" t="s">
        <v>179</v>
      </c>
      <c r="F10" s="137">
        <v>617700</v>
      </c>
      <c r="G10" s="102">
        <v>20723.8</v>
      </c>
      <c r="H10" s="102">
        <v>26687.110800000002</v>
      </c>
      <c r="I10" s="102">
        <v>20723.8</v>
      </c>
      <c r="J10" s="102"/>
      <c r="K10" s="102">
        <v>5617.3638</v>
      </c>
      <c r="L10" s="102">
        <v>5693.340899999999</v>
      </c>
      <c r="M10" s="102">
        <v>101.35254013635362</v>
      </c>
      <c r="O10" s="102"/>
      <c r="P10" s="102"/>
      <c r="R10" s="156"/>
    </row>
    <row r="11" spans="2:18" ht="11.25" customHeight="1">
      <c r="B11" s="49" t="s">
        <v>495</v>
      </c>
      <c r="C11" s="51" t="s">
        <v>497</v>
      </c>
      <c r="D11" s="49" t="s">
        <v>496</v>
      </c>
      <c r="E11" s="79" t="s">
        <v>181</v>
      </c>
      <c r="F11" s="137">
        <v>3966000</v>
      </c>
      <c r="G11" s="102">
        <v>71784.6</v>
      </c>
      <c r="H11" s="102">
        <v>20623.2</v>
      </c>
      <c r="I11" s="102">
        <v>71784.6</v>
      </c>
      <c r="J11" s="102"/>
      <c r="K11" s="102">
        <v>4362.6</v>
      </c>
      <c r="L11" s="102">
        <v>7535.4</v>
      </c>
      <c r="M11" s="102"/>
      <c r="O11" s="102"/>
      <c r="P11" s="102"/>
      <c r="R11" s="156"/>
    </row>
    <row r="12" spans="2:18" ht="10.5" customHeight="1">
      <c r="B12" s="49" t="s">
        <v>498</v>
      </c>
      <c r="C12" s="51" t="s">
        <v>499</v>
      </c>
      <c r="D12" s="49" t="s">
        <v>496</v>
      </c>
      <c r="E12" s="79" t="s">
        <v>181</v>
      </c>
      <c r="F12" s="137">
        <v>160000</v>
      </c>
      <c r="G12" s="102">
        <v>736</v>
      </c>
      <c r="H12" s="102">
        <v>8976</v>
      </c>
      <c r="I12" s="102">
        <v>736</v>
      </c>
      <c r="J12" s="102"/>
      <c r="K12" s="102">
        <v>2256</v>
      </c>
      <c r="L12" s="102">
        <v>496</v>
      </c>
      <c r="M12" s="102"/>
      <c r="O12" s="102"/>
      <c r="P12" s="102"/>
      <c r="R12" s="156"/>
    </row>
    <row r="13" spans="2:18" ht="10.5" customHeight="1">
      <c r="B13" s="49" t="s">
        <v>500</v>
      </c>
      <c r="C13" s="51" t="s">
        <v>501</v>
      </c>
      <c r="D13" s="49" t="s">
        <v>182</v>
      </c>
      <c r="E13" s="79" t="s">
        <v>179</v>
      </c>
      <c r="F13" s="137">
        <v>227000</v>
      </c>
      <c r="G13" s="102">
        <v>0</v>
      </c>
      <c r="H13" s="102">
        <v>0</v>
      </c>
      <c r="I13" s="102">
        <v>0</v>
      </c>
      <c r="J13" s="102"/>
      <c r="K13" s="102">
        <v>0</v>
      </c>
      <c r="L13" s="102">
        <v>0</v>
      </c>
      <c r="M13" s="102"/>
      <c r="O13" s="382"/>
      <c r="R13" s="156"/>
    </row>
    <row r="14" spans="2:18" ht="10.5" customHeight="1">
      <c r="B14" s="49" t="s">
        <v>502</v>
      </c>
      <c r="C14" s="51" t="s">
        <v>503</v>
      </c>
      <c r="D14" s="49" t="s">
        <v>182</v>
      </c>
      <c r="E14" s="79" t="s">
        <v>179</v>
      </c>
      <c r="F14" s="137">
        <v>300000</v>
      </c>
      <c r="G14" s="102">
        <v>0</v>
      </c>
      <c r="H14" s="102">
        <v>5250</v>
      </c>
      <c r="I14" s="102">
        <v>0</v>
      </c>
      <c r="J14" s="102"/>
      <c r="K14" s="102">
        <v>2160</v>
      </c>
      <c r="L14" s="102">
        <v>1860</v>
      </c>
      <c r="M14" s="102">
        <v>86.11111111111111</v>
      </c>
      <c r="O14" s="102"/>
      <c r="R14" s="156"/>
    </row>
    <row r="15" spans="2:18" ht="10.5" customHeight="1">
      <c r="B15" s="49" t="s">
        <v>249</v>
      </c>
      <c r="C15" s="51"/>
      <c r="D15" s="49" t="s">
        <v>182</v>
      </c>
      <c r="E15" s="79" t="s">
        <v>179</v>
      </c>
      <c r="F15" s="137">
        <v>1900000</v>
      </c>
      <c r="G15" s="102">
        <v>981730</v>
      </c>
      <c r="H15" s="102">
        <v>74100</v>
      </c>
      <c r="I15" s="102">
        <v>981730</v>
      </c>
      <c r="J15" s="102"/>
      <c r="K15" s="102">
        <v>0</v>
      </c>
      <c r="L15" s="102">
        <v>0</v>
      </c>
      <c r="M15" s="102"/>
      <c r="O15" s="382"/>
      <c r="P15" s="49"/>
      <c r="R15" s="156"/>
    </row>
    <row r="16" spans="2:18" ht="10.5" customHeight="1">
      <c r="B16" s="49" t="s">
        <v>250</v>
      </c>
      <c r="C16" s="51"/>
      <c r="D16" s="49" t="s">
        <v>182</v>
      </c>
      <c r="E16" s="79" t="s">
        <v>179</v>
      </c>
      <c r="F16" s="137">
        <v>1400000</v>
      </c>
      <c r="G16" s="102">
        <v>0</v>
      </c>
      <c r="H16" s="102">
        <v>0</v>
      </c>
      <c r="I16" s="102">
        <v>0</v>
      </c>
      <c r="J16" s="102"/>
      <c r="K16" s="102">
        <v>0</v>
      </c>
      <c r="L16" s="102">
        <v>0</v>
      </c>
      <c r="M16" s="102"/>
      <c r="O16" s="382"/>
      <c r="P16" s="49"/>
      <c r="R16" s="156"/>
    </row>
    <row r="17" spans="2:18" ht="10.5" customHeight="1">
      <c r="B17" s="49" t="s">
        <v>251</v>
      </c>
      <c r="C17" s="51"/>
      <c r="D17" s="49" t="s">
        <v>182</v>
      </c>
      <c r="E17" s="79" t="s">
        <v>179</v>
      </c>
      <c r="F17" s="137">
        <v>1400000</v>
      </c>
      <c r="G17" s="102">
        <v>0</v>
      </c>
      <c r="H17" s="102">
        <v>0</v>
      </c>
      <c r="I17" s="102">
        <v>0</v>
      </c>
      <c r="J17" s="102"/>
      <c r="K17" s="102">
        <v>0</v>
      </c>
      <c r="L17" s="102">
        <v>0</v>
      </c>
      <c r="M17" s="102"/>
      <c r="O17" s="382"/>
      <c r="R17" s="156"/>
    </row>
    <row r="18" spans="2:18" ht="9.75" customHeight="1">
      <c r="B18" s="49" t="s">
        <v>252</v>
      </c>
      <c r="C18" s="51"/>
      <c r="D18" s="49" t="s">
        <v>182</v>
      </c>
      <c r="E18" s="79" t="s">
        <v>179</v>
      </c>
      <c r="F18" s="137">
        <v>700000</v>
      </c>
      <c r="G18" s="102">
        <v>75810</v>
      </c>
      <c r="H18" s="102">
        <v>4900</v>
      </c>
      <c r="I18" s="102">
        <v>75810</v>
      </c>
      <c r="J18" s="102"/>
      <c r="K18" s="102">
        <v>0</v>
      </c>
      <c r="L18" s="102">
        <v>0</v>
      </c>
      <c r="M18" s="102"/>
      <c r="O18" s="382"/>
      <c r="P18" s="49"/>
      <c r="R18" s="156"/>
    </row>
    <row r="19" spans="2:18" ht="11.25" customHeight="1">
      <c r="B19" s="49" t="s">
        <v>214</v>
      </c>
      <c r="C19" s="125" t="s">
        <v>515</v>
      </c>
      <c r="D19" s="125"/>
      <c r="E19" s="78"/>
      <c r="F19" s="157"/>
      <c r="G19" s="158">
        <v>1175308.6</v>
      </c>
      <c r="H19" s="158">
        <v>165405.5978</v>
      </c>
      <c r="I19" s="158">
        <v>1175308.6</v>
      </c>
      <c r="J19" s="158">
        <v>165405.5978</v>
      </c>
      <c r="K19" s="158">
        <v>17841.1118</v>
      </c>
      <c r="L19" s="158">
        <v>19040.092299999997</v>
      </c>
      <c r="M19" s="158">
        <v>106.72032389820009</v>
      </c>
      <c r="O19" s="382"/>
      <c r="R19" s="156"/>
    </row>
    <row r="20" spans="2:18" ht="10.5" customHeight="1">
      <c r="B20" s="152" t="s">
        <v>635</v>
      </c>
      <c r="C20" s="139" t="s">
        <v>447</v>
      </c>
      <c r="D20" s="140"/>
      <c r="E20" s="89"/>
      <c r="F20" s="89"/>
      <c r="G20" s="159"/>
      <c r="H20" s="159"/>
      <c r="I20" s="159"/>
      <c r="J20" s="159"/>
      <c r="K20" s="159"/>
      <c r="L20" s="102"/>
      <c r="M20" s="158"/>
      <c r="O20" s="382"/>
      <c r="Q20" s="140"/>
      <c r="R20" s="155"/>
    </row>
    <row r="21" spans="2:18" ht="12" customHeight="1">
      <c r="B21" s="49" t="s">
        <v>596</v>
      </c>
      <c r="C21" s="51" t="s">
        <v>597</v>
      </c>
      <c r="D21" s="152" t="s">
        <v>767</v>
      </c>
      <c r="E21" s="79" t="s">
        <v>551</v>
      </c>
      <c r="F21" s="137">
        <v>17000</v>
      </c>
      <c r="G21" s="102">
        <v>4219.4</v>
      </c>
      <c r="H21" s="102">
        <v>4097</v>
      </c>
      <c r="I21" s="102">
        <v>4219.4</v>
      </c>
      <c r="J21" s="102">
        <v>4097</v>
      </c>
      <c r="K21" s="102">
        <v>1870</v>
      </c>
      <c r="L21" s="102">
        <v>0</v>
      </c>
      <c r="M21" s="102"/>
      <c r="O21" s="102"/>
      <c r="P21" s="102"/>
      <c r="R21" s="156"/>
    </row>
    <row r="22" spans="2:18" ht="10.5" customHeight="1">
      <c r="B22" s="49" t="s">
        <v>598</v>
      </c>
      <c r="C22" s="51" t="s">
        <v>601</v>
      </c>
      <c r="D22" s="152" t="s">
        <v>182</v>
      </c>
      <c r="E22" s="79" t="s">
        <v>179</v>
      </c>
      <c r="F22" s="137">
        <v>30000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/>
      <c r="O22" s="382"/>
      <c r="P22" s="102"/>
      <c r="R22" s="156"/>
    </row>
    <row r="23" spans="2:18" ht="11.25" customHeight="1">
      <c r="B23" s="49" t="s">
        <v>602</v>
      </c>
      <c r="C23" s="51" t="s">
        <v>215</v>
      </c>
      <c r="D23" s="152" t="s">
        <v>767</v>
      </c>
      <c r="E23" s="79" t="s">
        <v>551</v>
      </c>
      <c r="F23" s="137">
        <v>1200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/>
      <c r="O23" s="382"/>
      <c r="R23" s="156"/>
    </row>
    <row r="24" spans="2:18" ht="11.25" customHeight="1">
      <c r="B24" s="49" t="s">
        <v>603</v>
      </c>
      <c r="C24" s="51" t="s">
        <v>92</v>
      </c>
      <c r="D24" s="152" t="s">
        <v>767</v>
      </c>
      <c r="E24" s="79" t="s">
        <v>551</v>
      </c>
      <c r="F24" s="137">
        <v>18000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/>
      <c r="O24" s="382"/>
      <c r="R24" s="156"/>
    </row>
    <row r="25" spans="2:18" ht="11.25" customHeight="1">
      <c r="B25" s="49" t="s">
        <v>139</v>
      </c>
      <c r="C25" s="51" t="s">
        <v>377</v>
      </c>
      <c r="D25" s="49" t="s">
        <v>312</v>
      </c>
      <c r="E25" s="79" t="s">
        <v>552</v>
      </c>
      <c r="F25" s="303">
        <v>400000</v>
      </c>
      <c r="G25" s="102">
        <v>2000</v>
      </c>
      <c r="H25" s="102">
        <v>16440</v>
      </c>
      <c r="I25" s="102">
        <v>2000</v>
      </c>
      <c r="J25" s="102">
        <v>16440</v>
      </c>
      <c r="K25" s="102">
        <v>0</v>
      </c>
      <c r="L25" s="102">
        <v>0</v>
      </c>
      <c r="M25" s="102"/>
      <c r="O25" s="382"/>
      <c r="R25" s="156"/>
    </row>
    <row r="26" spans="2:18" ht="10.5" customHeight="1">
      <c r="B26" s="49" t="s">
        <v>763</v>
      </c>
      <c r="C26" s="51"/>
      <c r="D26" s="152" t="s">
        <v>761</v>
      </c>
      <c r="E26" s="79" t="s">
        <v>762</v>
      </c>
      <c r="F26" s="137">
        <v>70000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/>
      <c r="O26" s="382"/>
      <c r="P26" s="93"/>
      <c r="R26" s="156"/>
    </row>
    <row r="27" spans="2:18" ht="12" customHeight="1">
      <c r="B27" s="49" t="s">
        <v>82</v>
      </c>
      <c r="C27" s="125" t="s">
        <v>264</v>
      </c>
      <c r="D27" s="125"/>
      <c r="E27" s="78"/>
      <c r="F27" s="157"/>
      <c r="G27" s="158">
        <v>6219.4</v>
      </c>
      <c r="H27" s="158">
        <v>20537</v>
      </c>
      <c r="I27" s="158">
        <v>6219.4</v>
      </c>
      <c r="J27" s="158">
        <v>20537</v>
      </c>
      <c r="K27" s="158">
        <v>1870</v>
      </c>
      <c r="L27" s="158">
        <v>0</v>
      </c>
      <c r="M27" s="158"/>
      <c r="O27" s="382"/>
      <c r="R27" s="156"/>
    </row>
    <row r="28" spans="2:18" ht="10.5" customHeight="1">
      <c r="B28" s="140" t="s">
        <v>64</v>
      </c>
      <c r="C28" s="139" t="s">
        <v>33</v>
      </c>
      <c r="D28" s="140"/>
      <c r="E28" s="89"/>
      <c r="F28" s="89"/>
      <c r="G28" s="159"/>
      <c r="H28" s="159"/>
      <c r="I28" s="159"/>
      <c r="J28" s="159"/>
      <c r="K28" s="159"/>
      <c r="L28" s="102"/>
      <c r="M28" s="102"/>
      <c r="O28" s="382"/>
      <c r="Q28" s="140"/>
      <c r="R28" s="155"/>
    </row>
    <row r="29" spans="2:18" ht="11.25" customHeight="1">
      <c r="B29" s="49" t="s">
        <v>265</v>
      </c>
      <c r="C29" s="51" t="s">
        <v>266</v>
      </c>
      <c r="D29" s="49" t="s">
        <v>312</v>
      </c>
      <c r="E29" s="79" t="s">
        <v>552</v>
      </c>
      <c r="F29" s="137">
        <v>49500</v>
      </c>
      <c r="G29" s="197">
        <v>0</v>
      </c>
      <c r="H29" s="197">
        <v>0</v>
      </c>
      <c r="I29" s="102">
        <v>0</v>
      </c>
      <c r="J29" s="197">
        <v>0</v>
      </c>
      <c r="K29" s="102">
        <v>0</v>
      </c>
      <c r="L29" s="102">
        <v>0</v>
      </c>
      <c r="M29" s="102"/>
      <c r="O29" s="382"/>
      <c r="R29" s="156"/>
    </row>
    <row r="30" spans="2:18" ht="10.5" customHeight="1">
      <c r="B30" s="49" t="s">
        <v>267</v>
      </c>
      <c r="C30" s="51" t="s">
        <v>170</v>
      </c>
      <c r="D30" s="49" t="s">
        <v>268</v>
      </c>
      <c r="E30" s="79" t="s">
        <v>553</v>
      </c>
      <c r="F30" s="137">
        <v>52000</v>
      </c>
      <c r="G30" s="197">
        <v>98841.6</v>
      </c>
      <c r="H30" s="197">
        <v>71874.4</v>
      </c>
      <c r="I30" s="102">
        <v>98841.6</v>
      </c>
      <c r="J30" s="197">
        <v>71874.4</v>
      </c>
      <c r="K30" s="102">
        <v>12095.2</v>
      </c>
      <c r="L30" s="102">
        <v>23426</v>
      </c>
      <c r="M30" s="102"/>
      <c r="O30" s="102"/>
      <c r="P30" s="102"/>
      <c r="R30" s="156"/>
    </row>
    <row r="31" spans="2:18" ht="10.5" customHeight="1">
      <c r="B31" s="49" t="s">
        <v>234</v>
      </c>
      <c r="C31" s="51" t="s">
        <v>236</v>
      </c>
      <c r="D31" s="152" t="s">
        <v>235</v>
      </c>
      <c r="E31" s="79" t="s">
        <v>554</v>
      </c>
      <c r="F31" s="137">
        <v>15000</v>
      </c>
      <c r="G31" s="197">
        <v>38325</v>
      </c>
      <c r="H31" s="197">
        <v>43080</v>
      </c>
      <c r="I31" s="102">
        <v>38325</v>
      </c>
      <c r="J31" s="197">
        <v>43080</v>
      </c>
      <c r="K31" s="102">
        <v>14970</v>
      </c>
      <c r="L31" s="102">
        <v>15570</v>
      </c>
      <c r="M31" s="102">
        <v>104.00801603206413</v>
      </c>
      <c r="O31" s="102"/>
      <c r="P31" s="105"/>
      <c r="R31" s="156"/>
    </row>
    <row r="32" spans="2:18" ht="9.75" customHeight="1">
      <c r="B32" s="49" t="s">
        <v>103</v>
      </c>
      <c r="C32" s="51" t="s">
        <v>462</v>
      </c>
      <c r="D32" s="49" t="s">
        <v>104</v>
      </c>
      <c r="E32" s="79" t="s">
        <v>55</v>
      </c>
      <c r="F32" s="137">
        <v>16500</v>
      </c>
      <c r="G32" s="197">
        <v>2821.5</v>
      </c>
      <c r="H32" s="197">
        <v>3844.5</v>
      </c>
      <c r="I32" s="102">
        <v>2821.5</v>
      </c>
      <c r="J32" s="197">
        <v>3844.5</v>
      </c>
      <c r="K32" s="102">
        <v>1155</v>
      </c>
      <c r="L32" s="102">
        <v>1171.5</v>
      </c>
      <c r="M32" s="102">
        <v>101.42857142857142</v>
      </c>
      <c r="O32" s="102"/>
      <c r="R32" s="156"/>
    </row>
    <row r="33" spans="2:18" ht="10.5" customHeight="1">
      <c r="B33" s="49" t="s">
        <v>105</v>
      </c>
      <c r="C33" s="51" t="s">
        <v>106</v>
      </c>
      <c r="D33" s="49" t="s">
        <v>104</v>
      </c>
      <c r="E33" s="79" t="s">
        <v>55</v>
      </c>
      <c r="F33" s="137">
        <v>35000</v>
      </c>
      <c r="G33" s="197">
        <v>4550</v>
      </c>
      <c r="H33" s="197">
        <v>6860</v>
      </c>
      <c r="I33" s="102">
        <v>4550</v>
      </c>
      <c r="J33" s="197">
        <v>6860</v>
      </c>
      <c r="K33" s="102">
        <v>5600</v>
      </c>
      <c r="L33" s="102">
        <v>5635</v>
      </c>
      <c r="M33" s="102">
        <v>100.62500000000001</v>
      </c>
      <c r="O33" s="102"/>
      <c r="R33" s="156"/>
    </row>
    <row r="34" spans="2:18" ht="10.5" customHeight="1">
      <c r="B34" s="49" t="s">
        <v>107</v>
      </c>
      <c r="C34" s="51" t="s">
        <v>108</v>
      </c>
      <c r="D34" s="49" t="s">
        <v>104</v>
      </c>
      <c r="E34" s="79" t="s">
        <v>55</v>
      </c>
      <c r="F34" s="137">
        <v>6384</v>
      </c>
      <c r="G34" s="197">
        <v>0</v>
      </c>
      <c r="H34" s="197">
        <v>0</v>
      </c>
      <c r="I34" s="102">
        <v>0</v>
      </c>
      <c r="J34" s="197">
        <v>0</v>
      </c>
      <c r="K34" s="102">
        <v>0</v>
      </c>
      <c r="L34" s="102">
        <v>0</v>
      </c>
      <c r="M34" s="102"/>
      <c r="O34" s="382"/>
      <c r="R34" s="156"/>
    </row>
    <row r="35" spans="2:18" ht="10.5" customHeight="1">
      <c r="B35" s="49" t="s">
        <v>653</v>
      </c>
      <c r="C35" s="51" t="s">
        <v>2</v>
      </c>
      <c r="D35" s="152" t="s">
        <v>654</v>
      </c>
      <c r="E35" s="79" t="s">
        <v>183</v>
      </c>
      <c r="F35" s="137">
        <v>2620</v>
      </c>
      <c r="G35" s="197">
        <v>1441</v>
      </c>
      <c r="H35" s="197">
        <v>22532</v>
      </c>
      <c r="I35" s="102">
        <v>1441</v>
      </c>
      <c r="J35" s="197">
        <v>22532</v>
      </c>
      <c r="K35" s="102">
        <v>0</v>
      </c>
      <c r="L35" s="102">
        <v>0</v>
      </c>
      <c r="M35" s="102"/>
      <c r="O35" s="102"/>
      <c r="P35" s="102"/>
      <c r="R35" s="156"/>
    </row>
    <row r="36" spans="2:18" ht="9.75" customHeight="1">
      <c r="B36" s="49" t="s">
        <v>3</v>
      </c>
      <c r="C36" s="51" t="s">
        <v>93</v>
      </c>
      <c r="D36" s="49" t="s">
        <v>213</v>
      </c>
      <c r="E36" s="79" t="s">
        <v>426</v>
      </c>
      <c r="F36" s="137">
        <v>1</v>
      </c>
      <c r="G36" s="197">
        <v>22487.5</v>
      </c>
      <c r="H36" s="197">
        <v>28838.383928571428</v>
      </c>
      <c r="I36" s="102">
        <v>22487.5</v>
      </c>
      <c r="J36" s="197">
        <v>28838.383928571428</v>
      </c>
      <c r="K36" s="102">
        <v>14697.250000000002</v>
      </c>
      <c r="L36" s="102">
        <v>15413.216666666665</v>
      </c>
      <c r="M36" s="102">
        <v>104.87143286442473</v>
      </c>
      <c r="O36" s="102"/>
      <c r="P36" s="102"/>
      <c r="R36" s="156"/>
    </row>
    <row r="37" spans="2:18" ht="10.5" customHeight="1">
      <c r="B37" s="49" t="s">
        <v>4</v>
      </c>
      <c r="C37" s="51" t="s">
        <v>6</v>
      </c>
      <c r="D37" s="49" t="s">
        <v>5</v>
      </c>
      <c r="E37" s="79" t="s">
        <v>56</v>
      </c>
      <c r="F37" s="137">
        <v>245200</v>
      </c>
      <c r="G37" s="197">
        <v>15692.8</v>
      </c>
      <c r="H37" s="197">
        <v>10053.2</v>
      </c>
      <c r="I37" s="102">
        <v>15692.8</v>
      </c>
      <c r="J37" s="197">
        <v>10053.2</v>
      </c>
      <c r="K37" s="102">
        <v>245.2</v>
      </c>
      <c r="L37" s="102">
        <v>0</v>
      </c>
      <c r="M37" s="102"/>
      <c r="O37" s="102"/>
      <c r="P37" s="102"/>
      <c r="R37" s="156"/>
    </row>
    <row r="38" spans="2:18" ht="10.5" customHeight="1">
      <c r="B38" s="49" t="s">
        <v>432</v>
      </c>
      <c r="C38" s="51" t="s">
        <v>520</v>
      </c>
      <c r="D38" s="152" t="s">
        <v>235</v>
      </c>
      <c r="E38" s="79" t="s">
        <v>554</v>
      </c>
      <c r="F38" s="137">
        <v>15000</v>
      </c>
      <c r="G38" s="197">
        <v>0</v>
      </c>
      <c r="H38" s="197">
        <v>0</v>
      </c>
      <c r="I38" s="102">
        <v>0</v>
      </c>
      <c r="J38" s="197">
        <v>0</v>
      </c>
      <c r="K38" s="102">
        <v>0</v>
      </c>
      <c r="L38" s="102">
        <v>0</v>
      </c>
      <c r="M38" s="102"/>
      <c r="O38" s="382"/>
      <c r="R38" s="156"/>
    </row>
    <row r="39" spans="2:18" ht="10.5" customHeight="1">
      <c r="B39" s="49" t="s">
        <v>521</v>
      </c>
      <c r="C39" s="51" t="s">
        <v>567</v>
      </c>
      <c r="D39" s="152" t="s">
        <v>235</v>
      </c>
      <c r="E39" s="79" t="s">
        <v>554</v>
      </c>
      <c r="F39" s="137">
        <v>10000</v>
      </c>
      <c r="G39" s="197">
        <v>0</v>
      </c>
      <c r="H39" s="197">
        <v>0</v>
      </c>
      <c r="I39" s="102">
        <v>0</v>
      </c>
      <c r="J39" s="197">
        <v>0</v>
      </c>
      <c r="K39" s="102">
        <v>0</v>
      </c>
      <c r="L39" s="102">
        <v>0</v>
      </c>
      <c r="M39" s="102"/>
      <c r="O39" s="102"/>
      <c r="R39" s="156"/>
    </row>
    <row r="40" spans="2:18" ht="10.5" customHeight="1">
      <c r="B40" s="49" t="s">
        <v>378</v>
      </c>
      <c r="C40" s="51" t="s">
        <v>379</v>
      </c>
      <c r="D40" s="49" t="s">
        <v>312</v>
      </c>
      <c r="E40" s="79" t="s">
        <v>552</v>
      </c>
      <c r="F40" s="137">
        <v>22000</v>
      </c>
      <c r="G40" s="197">
        <v>0</v>
      </c>
      <c r="H40" s="197">
        <v>0</v>
      </c>
      <c r="I40" s="102">
        <v>0</v>
      </c>
      <c r="J40" s="197">
        <v>0</v>
      </c>
      <c r="K40" s="102">
        <v>0</v>
      </c>
      <c r="L40" s="102">
        <v>0</v>
      </c>
      <c r="M40" s="102"/>
      <c r="O40" s="382"/>
      <c r="R40" s="156"/>
    </row>
    <row r="41" spans="2:18" ht="10.5" customHeight="1">
      <c r="B41" s="161" t="s">
        <v>366</v>
      </c>
      <c r="C41" s="51" t="s">
        <v>368</v>
      </c>
      <c r="D41" s="161" t="s">
        <v>367</v>
      </c>
      <c r="E41" s="79" t="s">
        <v>616</v>
      </c>
      <c r="F41" s="137">
        <v>23700</v>
      </c>
      <c r="G41" s="197">
        <v>1061760</v>
      </c>
      <c r="H41" s="197">
        <v>1125750</v>
      </c>
      <c r="I41" s="102">
        <v>1061760</v>
      </c>
      <c r="J41" s="197">
        <v>1125750</v>
      </c>
      <c r="K41" s="102">
        <v>426600</v>
      </c>
      <c r="L41" s="102">
        <v>488220.00000000006</v>
      </c>
      <c r="M41" s="102">
        <v>114.44444444444446</v>
      </c>
      <c r="O41" s="102"/>
      <c r="Q41" s="161"/>
      <c r="R41" s="156"/>
    </row>
    <row r="42" spans="2:18" ht="10.5" customHeight="1">
      <c r="B42" s="49" t="s">
        <v>369</v>
      </c>
      <c r="C42" s="51" t="s">
        <v>568</v>
      </c>
      <c r="D42" s="152" t="s">
        <v>182</v>
      </c>
      <c r="E42" s="79" t="s">
        <v>179</v>
      </c>
      <c r="F42" s="137">
        <v>800</v>
      </c>
      <c r="G42" s="197">
        <v>0</v>
      </c>
      <c r="H42" s="197">
        <v>0</v>
      </c>
      <c r="I42" s="102">
        <v>0</v>
      </c>
      <c r="J42" s="197">
        <v>0</v>
      </c>
      <c r="K42" s="102">
        <v>0</v>
      </c>
      <c r="L42" s="102">
        <v>0</v>
      </c>
      <c r="M42" s="102"/>
      <c r="O42" s="382"/>
      <c r="P42" s="102"/>
      <c r="R42" s="156"/>
    </row>
    <row r="43" spans="2:18" ht="11.25" customHeight="1">
      <c r="B43" s="49" t="s">
        <v>476</v>
      </c>
      <c r="C43" s="51" t="s">
        <v>569</v>
      </c>
      <c r="D43" s="49" t="s">
        <v>213</v>
      </c>
      <c r="E43" s="79" t="s">
        <v>426</v>
      </c>
      <c r="F43" s="137">
        <v>1</v>
      </c>
      <c r="G43" s="197">
        <v>0</v>
      </c>
      <c r="H43" s="197">
        <v>0</v>
      </c>
      <c r="I43" s="102">
        <v>0</v>
      </c>
      <c r="J43" s="197">
        <v>0</v>
      </c>
      <c r="K43" s="102">
        <v>0</v>
      </c>
      <c r="L43" s="102">
        <v>0</v>
      </c>
      <c r="M43" s="102"/>
      <c r="O43" s="382"/>
      <c r="R43" s="156"/>
    </row>
    <row r="44" spans="2:18" ht="10.5" customHeight="1">
      <c r="B44" s="162" t="s">
        <v>583</v>
      </c>
      <c r="C44" s="51" t="s">
        <v>47</v>
      </c>
      <c r="D44" s="152" t="s">
        <v>584</v>
      </c>
      <c r="E44" s="79" t="s">
        <v>585</v>
      </c>
      <c r="F44" s="137">
        <v>250000</v>
      </c>
      <c r="G44" s="197">
        <v>51750</v>
      </c>
      <c r="H44" s="197">
        <v>60575</v>
      </c>
      <c r="I44" s="102">
        <v>51750</v>
      </c>
      <c r="J44" s="197">
        <v>60575</v>
      </c>
      <c r="K44" s="102">
        <v>15100</v>
      </c>
      <c r="L44" s="102">
        <v>19025</v>
      </c>
      <c r="M44" s="102">
        <v>125.99337748344371</v>
      </c>
      <c r="O44" s="102"/>
      <c r="P44" s="102"/>
      <c r="Q44" s="162"/>
      <c r="R44" s="156"/>
    </row>
    <row r="45" spans="2:18" ht="10.5" customHeight="1">
      <c r="B45" s="162" t="s">
        <v>319</v>
      </c>
      <c r="C45" s="51"/>
      <c r="D45" s="152" t="s">
        <v>586</v>
      </c>
      <c r="E45" s="79" t="s">
        <v>585</v>
      </c>
      <c r="F45" s="137">
        <v>297000</v>
      </c>
      <c r="G45" s="197">
        <v>27294.3</v>
      </c>
      <c r="H45" s="197">
        <v>56162.7</v>
      </c>
      <c r="I45" s="102">
        <v>27294.3</v>
      </c>
      <c r="J45" s="197">
        <v>56162.7</v>
      </c>
      <c r="K45" s="102">
        <v>13572.9</v>
      </c>
      <c r="L45" s="102">
        <v>17166.6</v>
      </c>
      <c r="M45" s="102">
        <v>126.47702407002188</v>
      </c>
      <c r="O45" s="102"/>
      <c r="Q45" s="162"/>
      <c r="R45" s="156"/>
    </row>
    <row r="46" spans="2:18" ht="11.25" customHeight="1">
      <c r="B46" s="49" t="s">
        <v>82</v>
      </c>
      <c r="C46" s="125" t="s">
        <v>570</v>
      </c>
      <c r="D46" s="125"/>
      <c r="E46" s="78"/>
      <c r="F46" s="157"/>
      <c r="G46" s="158">
        <v>1324963.7</v>
      </c>
      <c r="H46" s="158">
        <v>1429570.1839285714</v>
      </c>
      <c r="I46" s="158">
        <v>1324963.7</v>
      </c>
      <c r="J46" s="158">
        <v>1429570.1839285714</v>
      </c>
      <c r="K46" s="158">
        <v>504035.55000000005</v>
      </c>
      <c r="L46" s="158">
        <v>585627.3166666667</v>
      </c>
      <c r="M46" s="158">
        <v>116.18770078155532</v>
      </c>
      <c r="R46" s="156"/>
    </row>
    <row r="47" spans="2:18" ht="10.5">
      <c r="B47" s="84" t="s">
        <v>571</v>
      </c>
      <c r="C47" s="127" t="s">
        <v>230</v>
      </c>
      <c r="D47" s="95"/>
      <c r="E47" s="86"/>
      <c r="F47" s="153"/>
      <c r="G47" s="141">
        <v>2506491.7</v>
      </c>
      <c r="H47" s="141">
        <v>1615512.7817285713</v>
      </c>
      <c r="I47" s="141">
        <v>2506491.7</v>
      </c>
      <c r="J47" s="141">
        <v>1615512.7817285713</v>
      </c>
      <c r="K47" s="141">
        <v>523746.66180000006</v>
      </c>
      <c r="L47" s="141">
        <v>604667.4089666667</v>
      </c>
      <c r="M47" s="141">
        <v>115.45036046407631</v>
      </c>
      <c r="Q47" s="84"/>
      <c r="R47" s="160"/>
    </row>
    <row r="48" ht="11.25" customHeight="1">
      <c r="B48" s="55"/>
    </row>
    <row r="49" spans="2:11" ht="10.5" customHeight="1">
      <c r="B49" s="55"/>
      <c r="F49" s="79"/>
      <c r="K49" s="102"/>
    </row>
    <row r="50" spans="2:11" ht="10.5">
      <c r="B50" s="55"/>
      <c r="K50" s="102"/>
    </row>
    <row r="51" spans="2:11" ht="12.75" customHeight="1">
      <c r="B51" s="55"/>
      <c r="K51" s="102"/>
    </row>
    <row r="52" spans="1:17" ht="10.5">
      <c r="A52" s="82"/>
      <c r="B52" s="106"/>
      <c r="C52" s="82"/>
      <c r="D52" s="82"/>
      <c r="E52" s="82"/>
      <c r="F52" s="82"/>
      <c r="G52" s="82"/>
      <c r="H52" s="82"/>
      <c r="I52" s="82"/>
      <c r="J52" s="82"/>
      <c r="K52" s="102"/>
      <c r="L52" s="82"/>
      <c r="M52" s="82"/>
      <c r="N52" s="82"/>
      <c r="Q52" s="75"/>
    </row>
    <row r="53" spans="2:11" ht="10.5">
      <c r="B53" s="55"/>
      <c r="K53" s="102"/>
    </row>
    <row r="54" spans="2:17" ht="10.5">
      <c r="B54" s="106"/>
      <c r="C54" s="82"/>
      <c r="D54" s="82"/>
      <c r="E54" s="82"/>
      <c r="F54" s="82"/>
      <c r="G54" s="82"/>
      <c r="H54" s="82"/>
      <c r="I54" s="82"/>
      <c r="J54" s="82"/>
      <c r="K54" s="102"/>
      <c r="L54" s="82"/>
      <c r="M54" s="82"/>
      <c r="Q54" s="75"/>
    </row>
    <row r="55" spans="2:11" ht="10.5">
      <c r="B55" s="55"/>
      <c r="K55" s="102"/>
    </row>
    <row r="56" spans="2:11" ht="10.5">
      <c r="B56" s="55"/>
      <c r="K56" s="102"/>
    </row>
    <row r="57" spans="2:11" ht="10.5">
      <c r="B57" s="55"/>
      <c r="K57" s="102"/>
    </row>
    <row r="58" spans="2:11" ht="10.5">
      <c r="B58" s="55"/>
      <c r="K58" s="102"/>
    </row>
    <row r="59" spans="2:11" ht="10.5">
      <c r="B59" s="55"/>
      <c r="K59" s="102"/>
    </row>
    <row r="60" spans="2:11" ht="10.5">
      <c r="B60" s="55"/>
      <c r="K60" s="102"/>
    </row>
    <row r="61" spans="2:11" ht="10.5">
      <c r="B61" s="55"/>
      <c r="K61" s="102"/>
    </row>
    <row r="62" spans="2:11" ht="10.5">
      <c r="B62" s="55"/>
      <c r="K62" s="102"/>
    </row>
    <row r="63" spans="2:11" ht="10.5">
      <c r="B63" s="55"/>
      <c r="K63" s="102"/>
    </row>
    <row r="64" spans="2:11" ht="10.5">
      <c r="B64" s="55"/>
      <c r="K64" s="102"/>
    </row>
    <row r="65" spans="2:11" ht="10.5">
      <c r="B65" s="55"/>
      <c r="K65" s="102"/>
    </row>
    <row r="66" ht="10.5">
      <c r="B66" s="55"/>
    </row>
    <row r="67" ht="10.5">
      <c r="B67" s="55"/>
    </row>
    <row r="68" ht="10.5">
      <c r="B68" s="55"/>
    </row>
    <row r="69" ht="10.5">
      <c r="B69" s="55"/>
    </row>
    <row r="70" ht="10.5">
      <c r="B70" s="55"/>
    </row>
    <row r="71" ht="10.5">
      <c r="B71" s="55"/>
    </row>
    <row r="72" ht="10.5">
      <c r="B72" s="55"/>
    </row>
    <row r="73" ht="10.5">
      <c r="B73" s="55"/>
    </row>
    <row r="74" ht="10.5">
      <c r="B74" s="55"/>
    </row>
    <row r="75" ht="10.5">
      <c r="B75" s="55"/>
    </row>
    <row r="76" ht="10.5">
      <c r="B76" s="55"/>
    </row>
    <row r="77" ht="10.5">
      <c r="B77" s="55"/>
    </row>
    <row r="78" ht="10.5">
      <c r="B78" s="55"/>
    </row>
    <row r="79" ht="10.5">
      <c r="B79" s="55"/>
    </row>
    <row r="80" ht="10.5">
      <c r="B80" s="55"/>
    </row>
    <row r="81" ht="10.5">
      <c r="B81" s="55"/>
    </row>
    <row r="82" ht="10.5">
      <c r="B82" s="55"/>
    </row>
    <row r="83" ht="10.5">
      <c r="B83" s="55"/>
    </row>
    <row r="84" ht="10.5">
      <c r="B84" s="55"/>
    </row>
    <row r="85" ht="10.5">
      <c r="B85" s="55"/>
    </row>
    <row r="86" ht="10.5">
      <c r="B86" s="55"/>
    </row>
    <row r="87" ht="10.5">
      <c r="B87" s="55"/>
    </row>
    <row r="88" ht="10.5">
      <c r="B88" s="55"/>
    </row>
    <row r="89" ht="10.5">
      <c r="B89" s="55"/>
    </row>
    <row r="90" ht="10.5">
      <c r="B90" s="55"/>
    </row>
    <row r="91" ht="10.5">
      <c r="B91" s="55"/>
    </row>
    <row r="92" ht="10.5">
      <c r="B92" s="55"/>
    </row>
    <row r="93" ht="10.5">
      <c r="B93" s="55"/>
    </row>
    <row r="94" ht="10.5">
      <c r="B94" s="55"/>
    </row>
    <row r="95" ht="10.5">
      <c r="B95" s="55"/>
    </row>
    <row r="96" ht="10.5">
      <c r="B96" s="55"/>
    </row>
    <row r="97" ht="10.5">
      <c r="B97" s="55"/>
    </row>
    <row r="98" ht="10.5">
      <c r="B98" s="55"/>
    </row>
    <row r="99" ht="10.5">
      <c r="B99" s="55"/>
    </row>
    <row r="100" ht="10.5">
      <c r="B100" s="55"/>
    </row>
    <row r="101" ht="10.5">
      <c r="B101" s="55"/>
    </row>
    <row r="102" ht="10.5">
      <c r="B102" s="55"/>
    </row>
    <row r="103" ht="10.5">
      <c r="B103" s="55"/>
    </row>
    <row r="104" ht="10.5">
      <c r="B104" s="55"/>
    </row>
    <row r="105" ht="10.5">
      <c r="B105" s="55"/>
    </row>
    <row r="106" ht="10.5">
      <c r="B106" s="55"/>
    </row>
    <row r="107" ht="10.5">
      <c r="B107" s="55"/>
    </row>
    <row r="108" ht="10.5">
      <c r="B108" s="55"/>
    </row>
    <row r="109" ht="10.5">
      <c r="B109" s="55"/>
    </row>
    <row r="110" ht="10.5">
      <c r="B110" s="55"/>
    </row>
    <row r="111" ht="10.5">
      <c r="B111" s="55"/>
    </row>
    <row r="112" ht="10.5">
      <c r="B112" s="55"/>
    </row>
    <row r="113" ht="10.5">
      <c r="B113" s="55"/>
    </row>
    <row r="114" ht="10.5">
      <c r="B114" s="55"/>
    </row>
    <row r="115" ht="10.5">
      <c r="B115" s="55"/>
    </row>
    <row r="116" ht="10.5">
      <c r="B116" s="55"/>
    </row>
    <row r="117" ht="10.5">
      <c r="B117" s="55"/>
    </row>
    <row r="118" ht="10.5">
      <c r="B118" s="55"/>
    </row>
  </sheetData>
  <sheetProtection/>
  <mergeCells count="1">
    <mergeCell ref="G4:H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&amp;R&amp;8&amp;UБүлэг 10. Аж үйлдвэр</oddHeader>
    <oddFooter>&amp;R&amp;18 42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4.75390625" style="77" customWidth="1"/>
    <col min="2" max="2" width="6.375" style="77" customWidth="1"/>
    <col min="3" max="3" width="7.75390625" style="77" customWidth="1"/>
    <col min="4" max="5" width="8.375" style="77" customWidth="1"/>
    <col min="6" max="6" width="8.75390625" style="77" customWidth="1"/>
    <col min="7" max="7" width="10.125" style="77" customWidth="1"/>
    <col min="8" max="8" width="12.00390625" style="77" customWidth="1"/>
    <col min="9" max="9" width="7.75390625" style="77" customWidth="1"/>
    <col min="10" max="10" width="5.25390625" style="77" customWidth="1"/>
    <col min="11" max="11" width="9.875" style="77" customWidth="1"/>
    <col min="12" max="12" width="8.375" style="77" customWidth="1"/>
    <col min="13" max="13" width="8.00390625" style="77" customWidth="1"/>
    <col min="14" max="14" width="9.25390625" style="77" customWidth="1"/>
    <col min="15" max="15" width="7.875" style="77" customWidth="1"/>
    <col min="16" max="16" width="12.75390625" style="77" customWidth="1"/>
    <col min="17" max="17" width="12.375" style="77" customWidth="1"/>
    <col min="18" max="18" width="8.75390625" style="77" customWidth="1"/>
    <col min="19" max="19" width="7.875" style="77" customWidth="1"/>
    <col min="20" max="20" width="8.375" style="77" customWidth="1"/>
    <col min="21" max="23" width="5.25390625" style="77" customWidth="1"/>
    <col min="24" max="24" width="8.375" style="77" customWidth="1"/>
    <col min="25" max="25" width="8.75390625" style="77" customWidth="1"/>
    <col min="26" max="26" width="5.125" style="77" customWidth="1"/>
    <col min="27" max="27" width="5.25390625" style="77" customWidth="1"/>
    <col min="28" max="28" width="6.25390625" style="77" customWidth="1"/>
    <col min="29" max="29" width="5.00390625" style="77" customWidth="1"/>
    <col min="30" max="30" width="5.125" style="77" customWidth="1"/>
    <col min="31" max="31" width="4.75390625" style="77" customWidth="1"/>
    <col min="32" max="32" width="4.875" style="77" customWidth="1"/>
    <col min="33" max="33" width="3.875" style="77" customWidth="1"/>
    <col min="34" max="34" width="4.75390625" style="77" customWidth="1"/>
    <col min="35" max="35" width="4.125" style="77" customWidth="1"/>
    <col min="36" max="36" width="4.75390625" style="77" customWidth="1"/>
    <col min="37" max="37" width="4.25390625" style="77" customWidth="1"/>
    <col min="38" max="38" width="4.375" style="77" customWidth="1"/>
    <col min="39" max="40" width="4.875" style="77" customWidth="1"/>
    <col min="41" max="42" width="4.125" style="77" customWidth="1"/>
    <col min="43" max="43" width="3.375" style="77" customWidth="1"/>
    <col min="44" max="44" width="4.875" style="77" customWidth="1"/>
    <col min="45" max="45" width="4.375" style="77" customWidth="1"/>
    <col min="46" max="46" width="4.875" style="77" customWidth="1"/>
    <col min="47" max="47" width="3.75390625" style="77" customWidth="1"/>
    <col min="48" max="48" width="5.00390625" style="77" customWidth="1"/>
    <col min="49" max="49" width="4.375" style="77" customWidth="1"/>
    <col min="50" max="50" width="4.25390625" style="77" customWidth="1"/>
    <col min="51" max="51" width="5.75390625" style="77" customWidth="1"/>
    <col min="52" max="52" width="4.75390625" style="77" customWidth="1"/>
    <col min="53" max="53" width="5.375" style="77" customWidth="1"/>
    <col min="54" max="54" width="6.125" style="77" customWidth="1"/>
    <col min="55" max="55" width="6.00390625" style="77" customWidth="1"/>
    <col min="56" max="56" width="6.25390625" style="77" customWidth="1"/>
    <col min="57" max="57" width="6.375" style="77" customWidth="1"/>
    <col min="58" max="58" width="4.375" style="77" customWidth="1"/>
    <col min="59" max="59" width="5.125" style="77" customWidth="1"/>
    <col min="60" max="16384" width="9.125" style="77" customWidth="1"/>
  </cols>
  <sheetData>
    <row r="1" spans="18:42" ht="9"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</row>
    <row r="2" spans="6:18" ht="12">
      <c r="F2" s="781" t="s">
        <v>723</v>
      </c>
      <c r="G2" s="781"/>
      <c r="H2" s="781"/>
      <c r="I2" s="221"/>
      <c r="R2" s="102"/>
    </row>
    <row r="3" spans="6:50" ht="12">
      <c r="F3" s="783" t="s">
        <v>724</v>
      </c>
      <c r="G3" s="783"/>
      <c r="R3" s="102"/>
      <c r="AX3" s="80"/>
    </row>
    <row r="4" spans="3:52" ht="12.75">
      <c r="C4" s="113" t="s">
        <v>725</v>
      </c>
      <c r="D4" s="91"/>
      <c r="E4" s="91"/>
      <c r="F4" s="91"/>
      <c r="G4" s="91"/>
      <c r="K4" s="113" t="s">
        <v>727</v>
      </c>
      <c r="L4" s="97"/>
      <c r="M4" s="91"/>
      <c r="N4" s="91"/>
      <c r="O4" s="91"/>
      <c r="R4" s="102"/>
      <c r="AV4" s="80"/>
      <c r="AW4" s="80"/>
      <c r="AX4" s="80"/>
      <c r="AY4" s="80"/>
      <c r="AZ4" s="80"/>
    </row>
    <row r="5" spans="3:52" ht="12">
      <c r="C5" s="117" t="s">
        <v>726</v>
      </c>
      <c r="K5" s="117" t="s">
        <v>728</v>
      </c>
      <c r="L5" s="97"/>
      <c r="R5" s="102"/>
      <c r="AV5" s="80"/>
      <c r="AW5" s="80"/>
      <c r="AX5" s="80"/>
      <c r="AY5" s="80"/>
      <c r="AZ5" s="80"/>
    </row>
    <row r="6" spans="2:52" ht="12.75" customHeight="1">
      <c r="B6" s="81"/>
      <c r="C6" s="81"/>
      <c r="D6" s="81"/>
      <c r="R6" s="102"/>
      <c r="AV6" s="80"/>
      <c r="AW6" s="80"/>
      <c r="AX6" s="80"/>
      <c r="AY6" s="80"/>
      <c r="AZ6" s="80"/>
    </row>
    <row r="7" spans="1:60" ht="76.5" customHeight="1">
      <c r="A7" s="80"/>
      <c r="B7" s="184" t="s">
        <v>247</v>
      </c>
      <c r="C7" s="185" t="s">
        <v>39</v>
      </c>
      <c r="D7" s="181" t="s">
        <v>663</v>
      </c>
      <c r="E7" s="186" t="s">
        <v>719</v>
      </c>
      <c r="F7" s="181" t="s">
        <v>664</v>
      </c>
      <c r="G7" s="186" t="s">
        <v>11</v>
      </c>
      <c r="H7" s="182" t="s">
        <v>12</v>
      </c>
      <c r="I7" s="182" t="s">
        <v>694</v>
      </c>
      <c r="J7" s="80"/>
      <c r="K7" s="183" t="s">
        <v>505</v>
      </c>
      <c r="L7" s="150" t="s">
        <v>591</v>
      </c>
      <c r="M7" s="150" t="s">
        <v>592</v>
      </c>
      <c r="N7" s="150" t="s">
        <v>593</v>
      </c>
      <c r="O7" s="150" t="s">
        <v>594</v>
      </c>
      <c r="P7" s="182" t="s">
        <v>595</v>
      </c>
      <c r="Q7" s="80"/>
      <c r="R7" s="102"/>
      <c r="AV7" s="135"/>
      <c r="AW7" s="135"/>
      <c r="AX7" s="135"/>
      <c r="AY7" s="135"/>
      <c r="AZ7" s="135"/>
      <c r="BA7" s="179"/>
      <c r="BB7" s="179"/>
      <c r="BC7" s="179"/>
      <c r="BD7" s="179"/>
      <c r="BE7" s="179"/>
      <c r="BF7" s="179"/>
      <c r="BG7" s="179"/>
      <c r="BH7" s="179"/>
    </row>
    <row r="8" spans="2:52" ht="10.5">
      <c r="B8" s="49" t="s">
        <v>527</v>
      </c>
      <c r="C8" s="85" t="s">
        <v>468</v>
      </c>
      <c r="D8" s="107">
        <v>9</v>
      </c>
      <c r="E8" s="107">
        <v>5</v>
      </c>
      <c r="F8" s="108">
        <v>2233</v>
      </c>
      <c r="G8" s="107">
        <v>1159</v>
      </c>
      <c r="H8" s="103">
        <f>G8/F8*100</f>
        <v>51.903269144648455</v>
      </c>
      <c r="I8" s="222">
        <f>Q8/R8*10000</f>
        <v>3.613369467028004</v>
      </c>
      <c r="J8" s="80"/>
      <c r="K8" s="109" t="s">
        <v>8</v>
      </c>
      <c r="L8" s="112">
        <v>2282</v>
      </c>
      <c r="M8" s="112">
        <v>2262</v>
      </c>
      <c r="N8" s="112">
        <v>4</v>
      </c>
      <c r="O8" s="112">
        <v>53</v>
      </c>
      <c r="P8" s="110">
        <v>21</v>
      </c>
      <c r="Q8" s="77">
        <v>2</v>
      </c>
      <c r="R8" s="55">
        <v>5535</v>
      </c>
      <c r="AV8" s="80"/>
      <c r="AW8" s="80"/>
      <c r="AX8" s="80"/>
      <c r="AY8" s="80"/>
      <c r="AZ8" s="80"/>
    </row>
    <row r="9" spans="2:52" ht="10.5">
      <c r="B9" s="49" t="s">
        <v>528</v>
      </c>
      <c r="C9" s="85" t="s">
        <v>192</v>
      </c>
      <c r="D9" s="110">
        <v>9</v>
      </c>
      <c r="E9" s="110">
        <v>2</v>
      </c>
      <c r="F9" s="110">
        <v>2958</v>
      </c>
      <c r="G9" s="110">
        <v>2069</v>
      </c>
      <c r="H9" s="103">
        <f>G9/F9*100</f>
        <v>69.94590939824205</v>
      </c>
      <c r="I9" s="222">
        <f>Q9/R9*10000</f>
        <v>4.998750312421895</v>
      </c>
      <c r="J9" s="80"/>
      <c r="K9" s="109" t="s">
        <v>605</v>
      </c>
      <c r="L9" s="112">
        <v>2038</v>
      </c>
      <c r="M9" s="112">
        <v>2033</v>
      </c>
      <c r="N9" s="112">
        <v>8</v>
      </c>
      <c r="O9" s="112">
        <v>50</v>
      </c>
      <c r="P9" s="110">
        <v>14</v>
      </c>
      <c r="Q9" s="77">
        <v>2</v>
      </c>
      <c r="R9" s="55">
        <v>4001</v>
      </c>
      <c r="AV9" s="80"/>
      <c r="AW9" s="80"/>
      <c r="AX9" s="80"/>
      <c r="AY9" s="80"/>
      <c r="AZ9" s="80"/>
    </row>
    <row r="10" spans="2:52" ht="10.5">
      <c r="B10" s="49" t="s">
        <v>529</v>
      </c>
      <c r="C10" s="85" t="s">
        <v>193</v>
      </c>
      <c r="D10" s="110">
        <v>10</v>
      </c>
      <c r="E10" s="110">
        <v>3</v>
      </c>
      <c r="F10" s="110">
        <v>2004</v>
      </c>
      <c r="G10" s="110">
        <v>532</v>
      </c>
      <c r="H10" s="103">
        <f>G10/F10*100</f>
        <v>26.546906187624753</v>
      </c>
      <c r="I10" s="222">
        <f>Q10/R10*10000</f>
        <v>0</v>
      </c>
      <c r="J10" s="80"/>
      <c r="K10" s="109" t="s">
        <v>634</v>
      </c>
      <c r="L10" s="110">
        <v>1905</v>
      </c>
      <c r="M10" s="110">
        <v>1908</v>
      </c>
      <c r="N10" s="110">
        <v>2</v>
      </c>
      <c r="O10" s="110">
        <v>47</v>
      </c>
      <c r="P10" s="110">
        <v>12</v>
      </c>
      <c r="R10" s="55">
        <v>3140</v>
      </c>
      <c r="AV10" s="80"/>
      <c r="AW10" s="80"/>
      <c r="AX10" s="80"/>
      <c r="AY10" s="80"/>
      <c r="AZ10" s="80"/>
    </row>
    <row r="11" spans="2:52" ht="10.5">
      <c r="B11" s="49" t="s">
        <v>530</v>
      </c>
      <c r="C11" s="85" t="s">
        <v>194</v>
      </c>
      <c r="D11" s="110">
        <v>19</v>
      </c>
      <c r="E11" s="110">
        <v>6</v>
      </c>
      <c r="F11" s="110">
        <v>5167</v>
      </c>
      <c r="G11" s="110">
        <v>2080</v>
      </c>
      <c r="H11" s="103">
        <f>G11/F11*100</f>
        <v>40.255467389200696</v>
      </c>
      <c r="I11" s="222">
        <f>Q11/R11*10000</f>
        <v>16.82439537329127</v>
      </c>
      <c r="J11" s="80"/>
      <c r="K11" s="109" t="s">
        <v>590</v>
      </c>
      <c r="L11" s="110">
        <v>1648</v>
      </c>
      <c r="M11" s="110">
        <v>1648</v>
      </c>
      <c r="N11" s="110">
        <v>1</v>
      </c>
      <c r="O11" s="110">
        <v>39</v>
      </c>
      <c r="P11" s="110">
        <v>18</v>
      </c>
      <c r="Q11" s="77">
        <v>8</v>
      </c>
      <c r="R11" s="55">
        <v>4755</v>
      </c>
      <c r="AW11" s="80"/>
      <c r="AX11" s="80"/>
      <c r="AY11" s="80"/>
      <c r="AZ11" s="80"/>
    </row>
    <row r="12" spans="2:52" ht="10.5">
      <c r="B12" s="49"/>
      <c r="C12" s="85"/>
      <c r="D12" s="111"/>
      <c r="E12" s="111"/>
      <c r="F12" s="111"/>
      <c r="G12" s="111"/>
      <c r="H12" s="103"/>
      <c r="I12" s="222"/>
      <c r="J12" s="80"/>
      <c r="K12" s="110" t="s">
        <v>438</v>
      </c>
      <c r="L12" s="110">
        <v>1546</v>
      </c>
      <c r="M12" s="110">
        <v>1545</v>
      </c>
      <c r="N12" s="110">
        <v>2</v>
      </c>
      <c r="O12" s="110">
        <v>28</v>
      </c>
      <c r="P12" s="110">
        <v>14</v>
      </c>
      <c r="R12" s="55"/>
      <c r="AW12" s="80"/>
      <c r="AX12" s="80"/>
      <c r="AY12" s="80"/>
      <c r="AZ12" s="80"/>
    </row>
    <row r="13" spans="2:52" ht="10.5">
      <c r="B13" s="49" t="s">
        <v>531</v>
      </c>
      <c r="C13" s="85" t="s">
        <v>195</v>
      </c>
      <c r="D13" s="110">
        <v>10</v>
      </c>
      <c r="E13" s="110">
        <v>4</v>
      </c>
      <c r="F13" s="110">
        <v>3146</v>
      </c>
      <c r="G13" s="110">
        <v>1139</v>
      </c>
      <c r="H13" s="103">
        <f>G13/F13*100</f>
        <v>36.204704386522565</v>
      </c>
      <c r="I13" s="222">
        <f>Q13/R13*10000</f>
        <v>15.413598218873094</v>
      </c>
      <c r="J13" s="80"/>
      <c r="K13" s="110" t="s">
        <v>626</v>
      </c>
      <c r="L13" s="110">
        <v>1454</v>
      </c>
      <c r="M13" s="110">
        <v>1449</v>
      </c>
      <c r="N13" s="110">
        <v>3</v>
      </c>
      <c r="O13" s="110">
        <v>34</v>
      </c>
      <c r="P13" s="110">
        <v>5</v>
      </c>
      <c r="Q13" s="77">
        <v>9</v>
      </c>
      <c r="R13" s="55">
        <v>5839</v>
      </c>
      <c r="AW13" s="80"/>
      <c r="AX13" s="80"/>
      <c r="AY13" s="80"/>
      <c r="AZ13" s="80"/>
    </row>
    <row r="14" spans="2:52" ht="10.5">
      <c r="B14" s="49" t="s">
        <v>532</v>
      </c>
      <c r="C14" s="85" t="s">
        <v>196</v>
      </c>
      <c r="D14" s="110">
        <v>19</v>
      </c>
      <c r="E14" s="110">
        <v>5</v>
      </c>
      <c r="F14" s="110">
        <v>1319</v>
      </c>
      <c r="G14" s="110">
        <v>167</v>
      </c>
      <c r="H14" s="103">
        <f>G14/F14*100</f>
        <v>12.661106899166036</v>
      </c>
      <c r="I14" s="222">
        <f>Q14/R14*10000</f>
        <v>7.229351165732876</v>
      </c>
      <c r="J14" s="80"/>
      <c r="K14" s="110" t="s">
        <v>116</v>
      </c>
      <c r="L14" s="110">
        <v>1556</v>
      </c>
      <c r="M14" s="110">
        <v>1549</v>
      </c>
      <c r="N14" s="110">
        <v>0</v>
      </c>
      <c r="O14" s="110">
        <v>26</v>
      </c>
      <c r="P14" s="110">
        <v>8</v>
      </c>
      <c r="Q14" s="77">
        <v>4</v>
      </c>
      <c r="R14" s="55">
        <v>5533</v>
      </c>
      <c r="AW14" s="80"/>
      <c r="AX14" s="80"/>
      <c r="AY14" s="80"/>
      <c r="AZ14" s="80"/>
    </row>
    <row r="15" spans="2:52" ht="10.5">
      <c r="B15" s="49" t="s">
        <v>283</v>
      </c>
      <c r="C15" s="85" t="s">
        <v>197</v>
      </c>
      <c r="D15" s="110">
        <v>10</v>
      </c>
      <c r="E15" s="110">
        <v>4</v>
      </c>
      <c r="F15" s="110">
        <v>2037</v>
      </c>
      <c r="G15" s="110">
        <v>367</v>
      </c>
      <c r="H15" s="103">
        <f>G15/F15*100</f>
        <v>18.0166912125675</v>
      </c>
      <c r="I15" s="222">
        <f>Q15/R15*10000</f>
        <v>13.492241960872498</v>
      </c>
      <c r="J15" s="80"/>
      <c r="K15" s="110" t="s">
        <v>228</v>
      </c>
      <c r="L15" s="110">
        <v>1742</v>
      </c>
      <c r="M15" s="110">
        <v>1741</v>
      </c>
      <c r="N15" s="110">
        <v>1</v>
      </c>
      <c r="O15" s="110">
        <v>31</v>
      </c>
      <c r="P15" s="110">
        <v>4</v>
      </c>
      <c r="Q15" s="77">
        <v>6</v>
      </c>
      <c r="R15" s="55">
        <v>4447</v>
      </c>
      <c r="AW15" s="80"/>
      <c r="AX15" s="80"/>
      <c r="AY15" s="80"/>
      <c r="AZ15" s="80"/>
    </row>
    <row r="16" spans="2:52" ht="10.5">
      <c r="B16" s="49" t="s">
        <v>284</v>
      </c>
      <c r="C16" s="85" t="s">
        <v>198</v>
      </c>
      <c r="D16" s="110">
        <v>7</v>
      </c>
      <c r="E16" s="110">
        <v>4</v>
      </c>
      <c r="F16" s="110">
        <v>2072</v>
      </c>
      <c r="G16" s="110">
        <v>849</v>
      </c>
      <c r="H16" s="103">
        <f>G16/F16*100</f>
        <v>40.97490347490347</v>
      </c>
      <c r="I16" s="222">
        <f>Q16/R16*10000</f>
        <v>5.186721991701245</v>
      </c>
      <c r="J16" s="80"/>
      <c r="K16" s="110" t="s">
        <v>242</v>
      </c>
      <c r="L16" s="110">
        <v>1989</v>
      </c>
      <c r="M16" s="110">
        <v>1990</v>
      </c>
      <c r="N16" s="110">
        <v>0</v>
      </c>
      <c r="O16" s="110">
        <v>57</v>
      </c>
      <c r="P16" s="110">
        <v>6</v>
      </c>
      <c r="Q16" s="77">
        <v>2</v>
      </c>
      <c r="R16" s="55">
        <v>3856</v>
      </c>
      <c r="AW16" s="80"/>
      <c r="AX16" s="80"/>
      <c r="AY16" s="80"/>
      <c r="AZ16" s="80"/>
    </row>
    <row r="17" spans="2:52" ht="10.5">
      <c r="B17" s="49"/>
      <c r="D17" s="111"/>
      <c r="E17" s="111"/>
      <c r="F17" s="111"/>
      <c r="G17" s="111"/>
      <c r="H17" s="103"/>
      <c r="I17" s="222"/>
      <c r="J17" s="80"/>
      <c r="K17" s="110" t="s">
        <v>682</v>
      </c>
      <c r="L17" s="110">
        <v>2045</v>
      </c>
      <c r="M17" s="110">
        <v>2049</v>
      </c>
      <c r="N17" s="110">
        <v>1</v>
      </c>
      <c r="O17" s="110">
        <v>53</v>
      </c>
      <c r="P17" s="110">
        <v>6</v>
      </c>
      <c r="R17" s="55"/>
      <c r="AV17" s="80"/>
      <c r="AW17" s="80"/>
      <c r="AX17" s="80"/>
      <c r="AY17" s="80"/>
      <c r="AZ17" s="80"/>
    </row>
    <row r="18" spans="2:52" ht="10.5">
      <c r="B18" s="49" t="s">
        <v>276</v>
      </c>
      <c r="C18" s="85" t="s">
        <v>199</v>
      </c>
      <c r="D18" s="110">
        <v>9</v>
      </c>
      <c r="E18" s="110">
        <v>4</v>
      </c>
      <c r="F18" s="110">
        <v>1748</v>
      </c>
      <c r="G18" s="110">
        <v>491</v>
      </c>
      <c r="H18" s="103">
        <f>G18/F18*100</f>
        <v>28.08924485125858</v>
      </c>
      <c r="I18" s="222">
        <f>Q18/R18*10000</f>
        <v>5.302226935312832</v>
      </c>
      <c r="J18" s="80"/>
      <c r="K18" s="110" t="s">
        <v>706</v>
      </c>
      <c r="L18" s="110">
        <v>1946</v>
      </c>
      <c r="M18" s="110">
        <v>1950</v>
      </c>
      <c r="N18" s="110">
        <v>1</v>
      </c>
      <c r="O18" s="110">
        <v>46</v>
      </c>
      <c r="P18" s="110">
        <v>7</v>
      </c>
      <c r="Q18" s="77">
        <v>2</v>
      </c>
      <c r="R18" s="55">
        <v>3772</v>
      </c>
      <c r="AV18" s="80"/>
      <c r="AW18" s="80"/>
      <c r="AX18" s="80"/>
      <c r="AY18" s="80"/>
      <c r="AZ18" s="80"/>
    </row>
    <row r="19" spans="2:75" ht="10.5">
      <c r="B19" s="49" t="s">
        <v>277</v>
      </c>
      <c r="C19" s="85" t="s">
        <v>200</v>
      </c>
      <c r="D19" s="110">
        <v>9</v>
      </c>
      <c r="E19" s="110">
        <v>3</v>
      </c>
      <c r="F19" s="110">
        <v>2752</v>
      </c>
      <c r="G19" s="110">
        <v>884</v>
      </c>
      <c r="H19" s="103">
        <f>G19/F19*100</f>
        <v>32.122093023255815</v>
      </c>
      <c r="I19" s="222">
        <f>Q19/R19*10000</f>
        <v>8.136696501220504</v>
      </c>
      <c r="J19" s="80"/>
      <c r="K19" s="110" t="s">
        <v>709</v>
      </c>
      <c r="L19" s="110">
        <v>2005</v>
      </c>
      <c r="M19" s="110">
        <v>2013</v>
      </c>
      <c r="N19" s="110">
        <v>1</v>
      </c>
      <c r="O19" s="110">
        <v>33</v>
      </c>
      <c r="P19" s="110">
        <v>9</v>
      </c>
      <c r="Q19" s="80">
        <v>3</v>
      </c>
      <c r="R19" s="55">
        <v>3687</v>
      </c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</row>
    <row r="20" spans="2:52" ht="10.5">
      <c r="B20" s="49" t="s">
        <v>504</v>
      </c>
      <c r="C20" s="85" t="s">
        <v>201</v>
      </c>
      <c r="D20" s="110">
        <v>9</v>
      </c>
      <c r="E20" s="110">
        <v>4</v>
      </c>
      <c r="F20" s="110">
        <v>3483</v>
      </c>
      <c r="G20" s="110">
        <v>1562</v>
      </c>
      <c r="H20" s="103">
        <f>G20/F20*100</f>
        <v>44.846396784381284</v>
      </c>
      <c r="I20" s="222">
        <f>Q20/R20*10000</f>
        <v>9.000900090009</v>
      </c>
      <c r="J20" s="80"/>
      <c r="K20" s="110" t="s">
        <v>722</v>
      </c>
      <c r="L20" s="110">
        <v>1973</v>
      </c>
      <c r="M20" s="110">
        <v>1985</v>
      </c>
      <c r="N20" s="110">
        <v>0</v>
      </c>
      <c r="O20" s="110">
        <v>39</v>
      </c>
      <c r="P20" s="110">
        <v>8</v>
      </c>
      <c r="Q20" s="77">
        <v>3</v>
      </c>
      <c r="R20" s="55">
        <v>3333</v>
      </c>
      <c r="AV20" s="80"/>
      <c r="AW20" s="80"/>
      <c r="AX20" s="80"/>
      <c r="AY20" s="80"/>
      <c r="AZ20" s="80"/>
    </row>
    <row r="21" spans="2:52" ht="10.5">
      <c r="B21" s="49" t="s">
        <v>285</v>
      </c>
      <c r="C21" s="85" t="s">
        <v>202</v>
      </c>
      <c r="D21" s="110">
        <v>9</v>
      </c>
      <c r="E21" s="110">
        <v>2</v>
      </c>
      <c r="F21" s="110">
        <v>1336</v>
      </c>
      <c r="G21" s="110">
        <v>358</v>
      </c>
      <c r="H21" s="103">
        <f>G21/F21*100</f>
        <v>26.79640718562874</v>
      </c>
      <c r="I21" s="222">
        <f>Q21/R21*10000</f>
        <v>3.254149040026033</v>
      </c>
      <c r="J21" s="80"/>
      <c r="K21" s="110" t="s">
        <v>769</v>
      </c>
      <c r="L21" s="110">
        <v>2101</v>
      </c>
      <c r="M21" s="110">
        <v>2115</v>
      </c>
      <c r="N21" s="110">
        <v>0</v>
      </c>
      <c r="O21" s="110">
        <v>39</v>
      </c>
      <c r="P21" s="110">
        <v>9</v>
      </c>
      <c r="Q21" s="77">
        <v>1</v>
      </c>
      <c r="R21" s="55">
        <v>3073</v>
      </c>
      <c r="AV21" s="80"/>
      <c r="AW21" s="80"/>
      <c r="AX21" s="80"/>
      <c r="AY21" s="80"/>
      <c r="AZ21" s="80"/>
    </row>
    <row r="22" spans="2:52" ht="10.5">
      <c r="B22" s="49"/>
      <c r="C22" s="85"/>
      <c r="D22" s="111"/>
      <c r="E22" s="111"/>
      <c r="F22" s="111"/>
      <c r="G22" s="111"/>
      <c r="H22" s="103"/>
      <c r="I22" s="222"/>
      <c r="J22" s="80"/>
      <c r="K22" s="180" t="s">
        <v>864</v>
      </c>
      <c r="L22" s="180">
        <v>2170</v>
      </c>
      <c r="M22" s="180">
        <v>2180</v>
      </c>
      <c r="N22" s="180">
        <v>1</v>
      </c>
      <c r="O22" s="180">
        <v>29</v>
      </c>
      <c r="P22" s="180">
        <v>11</v>
      </c>
      <c r="R22" s="55"/>
      <c r="AV22" s="80"/>
      <c r="AW22" s="80"/>
      <c r="AX22" s="80"/>
      <c r="AY22" s="80"/>
      <c r="AZ22" s="80"/>
    </row>
    <row r="23" spans="2:70" ht="10.5">
      <c r="B23" s="49" t="s">
        <v>286</v>
      </c>
      <c r="C23" s="85" t="s">
        <v>203</v>
      </c>
      <c r="D23" s="110">
        <v>9</v>
      </c>
      <c r="E23" s="110">
        <v>3</v>
      </c>
      <c r="F23" s="110">
        <v>1098</v>
      </c>
      <c r="G23" s="110">
        <v>516</v>
      </c>
      <c r="H23" s="103">
        <f>G23/F23*100</f>
        <v>46.994535519125684</v>
      </c>
      <c r="I23" s="222">
        <f>Q23/R23*10000</f>
        <v>6.129328838492185</v>
      </c>
      <c r="J23" s="80"/>
      <c r="K23" s="110" t="s">
        <v>770</v>
      </c>
      <c r="L23" s="110">
        <v>192</v>
      </c>
      <c r="M23" s="110">
        <v>194</v>
      </c>
      <c r="N23" s="110">
        <v>0</v>
      </c>
      <c r="O23" s="110">
        <v>2</v>
      </c>
      <c r="P23" s="110">
        <v>0</v>
      </c>
      <c r="Q23" s="77">
        <v>2</v>
      </c>
      <c r="R23" s="55">
        <v>3263</v>
      </c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</row>
    <row r="24" spans="2:70" ht="10.5">
      <c r="B24" s="49" t="s">
        <v>287</v>
      </c>
      <c r="C24" s="85" t="s">
        <v>204</v>
      </c>
      <c r="D24" s="110">
        <v>10</v>
      </c>
      <c r="E24" s="110">
        <v>3</v>
      </c>
      <c r="F24" s="110">
        <v>1165</v>
      </c>
      <c r="G24" s="110">
        <v>199</v>
      </c>
      <c r="H24" s="103">
        <f>G24/F24*100</f>
        <v>17.081545064377682</v>
      </c>
      <c r="I24" s="222">
        <f>Q24/R24*10000</f>
        <v>4.6685340802987865</v>
      </c>
      <c r="J24" s="80"/>
      <c r="K24" s="110" t="s">
        <v>872</v>
      </c>
      <c r="L24" s="110">
        <v>387</v>
      </c>
      <c r="M24" s="110">
        <v>388</v>
      </c>
      <c r="N24" s="110">
        <v>0</v>
      </c>
      <c r="O24" s="110">
        <v>5</v>
      </c>
      <c r="P24" s="110">
        <v>2</v>
      </c>
      <c r="Q24" s="80">
        <v>2</v>
      </c>
      <c r="R24" s="55">
        <v>4284</v>
      </c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</row>
    <row r="25" spans="2:52" ht="10.5">
      <c r="B25" s="49" t="s">
        <v>288</v>
      </c>
      <c r="C25" s="85" t="s">
        <v>205</v>
      </c>
      <c r="D25" s="110">
        <v>9</v>
      </c>
      <c r="E25" s="110">
        <v>3</v>
      </c>
      <c r="F25" s="110">
        <v>1047</v>
      </c>
      <c r="G25" s="110">
        <v>362</v>
      </c>
      <c r="H25" s="103">
        <f>G25/F25*100</f>
        <v>34.57497612225406</v>
      </c>
      <c r="I25" s="222">
        <f>Q25/R25*10000</f>
        <v>12.51788268955651</v>
      </c>
      <c r="J25" s="80"/>
      <c r="K25" s="180" t="s">
        <v>881</v>
      </c>
      <c r="L25" s="180">
        <v>584</v>
      </c>
      <c r="M25" s="180">
        <v>584</v>
      </c>
      <c r="N25" s="180">
        <v>0</v>
      </c>
      <c r="O25" s="180">
        <v>5</v>
      </c>
      <c r="P25" s="180">
        <v>3</v>
      </c>
      <c r="Q25" s="80">
        <v>7</v>
      </c>
      <c r="R25" s="55">
        <v>5592</v>
      </c>
      <c r="AV25" s="80"/>
      <c r="AW25" s="80"/>
      <c r="AX25" s="80"/>
      <c r="AY25" s="80"/>
      <c r="AZ25" s="80"/>
    </row>
    <row r="26" spans="2:52" ht="10.5">
      <c r="B26" s="49" t="s">
        <v>289</v>
      </c>
      <c r="C26" s="85" t="s">
        <v>206</v>
      </c>
      <c r="D26" s="110">
        <v>8</v>
      </c>
      <c r="E26" s="110">
        <v>2</v>
      </c>
      <c r="F26" s="110">
        <v>766</v>
      </c>
      <c r="G26" s="110">
        <v>227</v>
      </c>
      <c r="H26" s="103">
        <f>G26/F26*100</f>
        <v>29.634464751958223</v>
      </c>
      <c r="I26" s="222">
        <f>Q26/R26*10000</f>
        <v>3.2927230819888047</v>
      </c>
      <c r="J26" s="80"/>
      <c r="K26" s="110" t="s">
        <v>777</v>
      </c>
      <c r="L26" s="110">
        <v>184</v>
      </c>
      <c r="M26" s="110">
        <v>187</v>
      </c>
      <c r="N26" s="110">
        <v>0</v>
      </c>
      <c r="O26" s="110">
        <v>4</v>
      </c>
      <c r="P26" s="110">
        <v>1</v>
      </c>
      <c r="Q26" s="77">
        <v>1</v>
      </c>
      <c r="R26" s="55">
        <v>3037</v>
      </c>
      <c r="AV26" s="80"/>
      <c r="AW26" s="80"/>
      <c r="AX26" s="80"/>
      <c r="AY26" s="80"/>
      <c r="AZ26" s="80"/>
    </row>
    <row r="27" spans="2:52" ht="10.5">
      <c r="B27" s="49"/>
      <c r="C27" s="85"/>
      <c r="H27" s="103"/>
      <c r="I27" s="222"/>
      <c r="J27" s="80"/>
      <c r="K27" s="110" t="s">
        <v>873</v>
      </c>
      <c r="L27" s="110">
        <v>349</v>
      </c>
      <c r="M27" s="110">
        <v>352</v>
      </c>
      <c r="N27" s="110">
        <v>0</v>
      </c>
      <c r="O27" s="110">
        <v>7</v>
      </c>
      <c r="P27" s="110">
        <v>2</v>
      </c>
      <c r="R27" s="55"/>
      <c r="AV27" s="80"/>
      <c r="AW27" s="80"/>
      <c r="AX27" s="80"/>
      <c r="AY27" s="80"/>
      <c r="AZ27" s="80"/>
    </row>
    <row r="28" spans="2:52" ht="10.5">
      <c r="B28" s="49" t="s">
        <v>290</v>
      </c>
      <c r="C28" s="85" t="s">
        <v>207</v>
      </c>
      <c r="D28" s="110">
        <v>7</v>
      </c>
      <c r="E28" s="110">
        <v>1</v>
      </c>
      <c r="F28" s="110">
        <v>775</v>
      </c>
      <c r="G28" s="110">
        <v>144</v>
      </c>
      <c r="H28" s="103">
        <f>G28/F28*100</f>
        <v>18.580645161290324</v>
      </c>
      <c r="I28" s="222">
        <f>Q28/R28*10000</f>
        <v>3.9872408293460926</v>
      </c>
      <c r="J28" s="80"/>
      <c r="K28" s="180" t="s">
        <v>882</v>
      </c>
      <c r="L28" s="180">
        <v>523</v>
      </c>
      <c r="M28" s="180">
        <v>529</v>
      </c>
      <c r="N28" s="180">
        <v>0</v>
      </c>
      <c r="O28" s="180">
        <v>9</v>
      </c>
      <c r="P28" s="180">
        <v>2</v>
      </c>
      <c r="Q28" s="77">
        <v>1</v>
      </c>
      <c r="R28" s="55">
        <v>2508</v>
      </c>
      <c r="AV28" s="80"/>
      <c r="AW28" s="80"/>
      <c r="AX28" s="80"/>
      <c r="AY28" s="80"/>
      <c r="AZ28" s="80"/>
    </row>
    <row r="29" spans="2:52" ht="10.5">
      <c r="B29" s="49" t="s">
        <v>84</v>
      </c>
      <c r="C29" s="85" t="s">
        <v>85</v>
      </c>
      <c r="D29" s="110">
        <v>331</v>
      </c>
      <c r="E29" s="110">
        <v>43</v>
      </c>
      <c r="F29" s="110">
        <v>34291</v>
      </c>
      <c r="G29" s="110">
        <v>8755</v>
      </c>
      <c r="H29" s="103">
        <f>G29/F29*100</f>
        <v>25.53148056341314</v>
      </c>
      <c r="I29" s="222">
        <f>Q29/R29*10000</f>
        <v>30.638134903537747</v>
      </c>
      <c r="J29" s="80"/>
      <c r="K29" s="110"/>
      <c r="L29" s="110"/>
      <c r="M29" s="110"/>
      <c r="N29" s="110"/>
      <c r="O29" s="110"/>
      <c r="P29" s="110"/>
      <c r="Q29" s="77">
        <v>64</v>
      </c>
      <c r="R29" s="55">
        <v>20889</v>
      </c>
      <c r="S29" s="80"/>
      <c r="T29" s="80"/>
      <c r="U29" s="80"/>
      <c r="V29" s="80"/>
      <c r="W29" s="80"/>
      <c r="X29" s="80"/>
      <c r="AV29" s="80"/>
      <c r="AW29" s="80"/>
      <c r="AX29" s="80"/>
      <c r="AY29" s="80"/>
      <c r="AZ29" s="80"/>
    </row>
    <row r="30" spans="2:52" ht="10.5">
      <c r="B30" s="49" t="s">
        <v>292</v>
      </c>
      <c r="C30" s="85" t="s">
        <v>209</v>
      </c>
      <c r="D30" s="110">
        <v>8</v>
      </c>
      <c r="E30" s="110">
        <v>2</v>
      </c>
      <c r="F30" s="110">
        <v>467</v>
      </c>
      <c r="G30" s="110">
        <v>124</v>
      </c>
      <c r="H30" s="103">
        <f>G30/F30*100</f>
        <v>26.552462526766597</v>
      </c>
      <c r="I30" s="222">
        <f>Q30/R30*10000</f>
        <v>21.258503401360546</v>
      </c>
      <c r="J30" s="80"/>
      <c r="K30" s="110"/>
      <c r="L30" s="110"/>
      <c r="M30" s="110"/>
      <c r="N30" s="110"/>
      <c r="O30" s="110"/>
      <c r="P30" s="110"/>
      <c r="Q30" s="80">
        <v>5</v>
      </c>
      <c r="R30" s="55">
        <v>2352</v>
      </c>
      <c r="S30" s="80"/>
      <c r="T30" s="80"/>
      <c r="U30" s="80"/>
      <c r="V30" s="80"/>
      <c r="W30" s="80"/>
      <c r="X30" s="80"/>
      <c r="AV30" s="80"/>
      <c r="AW30" s="80"/>
      <c r="AX30" s="80"/>
      <c r="AY30" s="80"/>
      <c r="AZ30" s="80"/>
    </row>
    <row r="31" spans="2:52" ht="10.5">
      <c r="B31" s="49"/>
      <c r="E31" s="82"/>
      <c r="F31" s="82"/>
      <c r="G31" s="82"/>
      <c r="H31" s="103"/>
      <c r="I31" s="222"/>
      <c r="J31" s="80"/>
      <c r="K31" s="110"/>
      <c r="L31" s="110"/>
      <c r="M31" s="110"/>
      <c r="N31" s="110"/>
      <c r="O31" s="110"/>
      <c r="P31" s="110"/>
      <c r="Q31" s="80"/>
      <c r="R31" s="176"/>
      <c r="S31" s="80"/>
      <c r="T31" s="80"/>
      <c r="U31" s="80"/>
      <c r="V31" s="80"/>
      <c r="W31" s="80"/>
      <c r="X31" s="80"/>
      <c r="AV31" s="80"/>
      <c r="AW31" s="80"/>
      <c r="AX31" s="80"/>
      <c r="AY31" s="80"/>
      <c r="AZ31" s="80"/>
    </row>
    <row r="32" spans="2:52" ht="10.5">
      <c r="B32" s="84" t="s">
        <v>167</v>
      </c>
      <c r="C32" s="87" t="s">
        <v>73</v>
      </c>
      <c r="D32" s="129">
        <f>SUM(D8:D30)</f>
        <v>511</v>
      </c>
      <c r="E32" s="129">
        <f>SUM(E8:E31)</f>
        <v>103</v>
      </c>
      <c r="F32" s="129">
        <f>SUM(F8:F31)</f>
        <v>69864</v>
      </c>
      <c r="G32" s="129">
        <f>SUM(G8:G31)</f>
        <v>21984</v>
      </c>
      <c r="H32" s="130">
        <f>G32/F32*100</f>
        <v>31.4668498797664</v>
      </c>
      <c r="I32" s="228">
        <f>Q32/R32*10000</f>
        <v>13.348260420254908</v>
      </c>
      <c r="J32" s="80"/>
      <c r="K32" s="110"/>
      <c r="L32" s="110"/>
      <c r="M32" s="110"/>
      <c r="N32" s="110"/>
      <c r="O32" s="110"/>
      <c r="P32" s="110"/>
      <c r="Q32" s="80">
        <f>SUM(Q8:Q31)</f>
        <v>124</v>
      </c>
      <c r="R32" s="98">
        <f>SUM(R8:R31)</f>
        <v>92896</v>
      </c>
      <c r="S32" s="80"/>
      <c r="T32" s="80"/>
      <c r="U32" s="80"/>
      <c r="V32" s="80"/>
      <c r="W32" s="80"/>
      <c r="X32" s="80"/>
      <c r="AV32" s="80"/>
      <c r="AW32" s="80"/>
      <c r="AX32" s="80"/>
      <c r="AY32" s="80"/>
      <c r="AZ32" s="80"/>
    </row>
    <row r="33" spans="2:52" ht="10.5">
      <c r="B33" s="289" t="s">
        <v>680</v>
      </c>
      <c r="C33" s="220"/>
      <c r="D33" s="129">
        <v>569</v>
      </c>
      <c r="E33" s="129">
        <v>98</v>
      </c>
      <c r="F33" s="129">
        <v>69722</v>
      </c>
      <c r="G33" s="129">
        <v>22323</v>
      </c>
      <c r="H33" s="130">
        <v>32.01715383953415</v>
      </c>
      <c r="I33" s="228">
        <v>17.198299639809196</v>
      </c>
      <c r="J33" s="80"/>
      <c r="K33" s="110"/>
      <c r="L33" s="110"/>
      <c r="M33" s="110"/>
      <c r="N33" s="110"/>
      <c r="O33" s="110"/>
      <c r="P33" s="110"/>
      <c r="Q33" s="80"/>
      <c r="R33" s="98"/>
      <c r="S33" s="80"/>
      <c r="T33" s="80"/>
      <c r="U33" s="80"/>
      <c r="V33" s="80"/>
      <c r="W33" s="80"/>
      <c r="X33" s="80"/>
      <c r="AV33" s="80"/>
      <c r="AW33" s="80"/>
      <c r="AX33" s="80"/>
      <c r="AY33" s="80"/>
      <c r="AZ33" s="80"/>
    </row>
    <row r="34" spans="1:52" ht="9">
      <c r="A34" s="80"/>
      <c r="B34" s="77" t="s">
        <v>143</v>
      </c>
      <c r="J34" s="80"/>
      <c r="K34" s="110"/>
      <c r="L34" s="110"/>
      <c r="M34" s="110"/>
      <c r="N34" s="110"/>
      <c r="O34" s="110"/>
      <c r="P34" s="110"/>
      <c r="Q34" s="80"/>
      <c r="R34" s="98"/>
      <c r="S34" s="80"/>
      <c r="T34" s="80"/>
      <c r="U34" s="80"/>
      <c r="V34" s="80"/>
      <c r="W34" s="80"/>
      <c r="X34" s="80"/>
      <c r="AV34" s="80"/>
      <c r="AW34" s="80"/>
      <c r="AX34" s="80"/>
      <c r="AY34" s="80"/>
      <c r="AZ34" s="80"/>
    </row>
    <row r="35" spans="2:52" ht="9">
      <c r="B35" s="79" t="s">
        <v>144</v>
      </c>
      <c r="C35" s="79"/>
      <c r="D35" s="79"/>
      <c r="E35" s="79"/>
      <c r="F35" s="79"/>
      <c r="G35" s="79"/>
      <c r="H35" s="79"/>
      <c r="I35" s="79"/>
      <c r="J35" s="80"/>
      <c r="K35" s="110"/>
      <c r="L35" s="110"/>
      <c r="M35" s="110"/>
      <c r="N35" s="110"/>
      <c r="O35" s="110"/>
      <c r="P35" s="110"/>
      <c r="Q35" s="80"/>
      <c r="R35" s="98"/>
      <c r="S35" s="80"/>
      <c r="T35" s="80"/>
      <c r="U35" s="80"/>
      <c r="V35" s="80"/>
      <c r="W35" s="80"/>
      <c r="X35" s="80"/>
      <c r="AV35" s="80"/>
      <c r="AW35" s="80"/>
      <c r="AX35" s="80"/>
      <c r="AY35" s="80"/>
      <c r="AZ35" s="80"/>
    </row>
    <row r="36" spans="2:52" ht="9">
      <c r="B36" s="79"/>
      <c r="C36" s="79"/>
      <c r="D36" s="79"/>
      <c r="E36" s="79"/>
      <c r="F36" s="79"/>
      <c r="G36" s="79"/>
      <c r="H36" s="79"/>
      <c r="I36" s="79"/>
      <c r="K36" s="110"/>
      <c r="L36" s="110"/>
      <c r="M36" s="110"/>
      <c r="N36" s="110"/>
      <c r="O36" s="110"/>
      <c r="P36" s="110"/>
      <c r="Q36" s="80"/>
      <c r="R36" s="98"/>
      <c r="S36" s="80"/>
      <c r="T36" s="80"/>
      <c r="U36" s="80"/>
      <c r="V36" s="80"/>
      <c r="W36" s="80"/>
      <c r="X36" s="80"/>
      <c r="AV36" s="80"/>
      <c r="AW36" s="80"/>
      <c r="AX36" s="80"/>
      <c r="AY36" s="80"/>
      <c r="AZ36" s="80"/>
    </row>
    <row r="37" spans="2:52" ht="9">
      <c r="B37" s="77" t="s">
        <v>145</v>
      </c>
      <c r="K37" s="110"/>
      <c r="L37" s="110"/>
      <c r="M37" s="110"/>
      <c r="N37" s="110"/>
      <c r="O37" s="110"/>
      <c r="P37" s="110"/>
      <c r="Q37" s="80"/>
      <c r="R37" s="98"/>
      <c r="S37" s="80"/>
      <c r="T37" s="80"/>
      <c r="U37" s="80"/>
      <c r="V37" s="80"/>
      <c r="W37" s="80"/>
      <c r="X37" s="80"/>
      <c r="AV37" s="80"/>
      <c r="AW37" s="80"/>
      <c r="AX37" s="80"/>
      <c r="AY37" s="80"/>
      <c r="AZ37" s="80"/>
    </row>
    <row r="38" spans="2:52" ht="9">
      <c r="B38" s="77" t="s">
        <v>448</v>
      </c>
      <c r="K38" s="110"/>
      <c r="L38" s="110"/>
      <c r="M38" s="110"/>
      <c r="N38" s="110"/>
      <c r="O38" s="110"/>
      <c r="P38" s="110"/>
      <c r="Q38" s="80"/>
      <c r="R38" s="98"/>
      <c r="S38" s="80"/>
      <c r="T38" s="80"/>
      <c r="U38" s="80"/>
      <c r="V38" s="80"/>
      <c r="W38" s="80"/>
      <c r="X38" s="80"/>
      <c r="AV38" s="80"/>
      <c r="AW38" s="80"/>
      <c r="AX38" s="80"/>
      <c r="AY38" s="80"/>
      <c r="AZ38" s="80"/>
    </row>
    <row r="39" spans="4:52" ht="9">
      <c r="D39" s="80"/>
      <c r="E39" s="80"/>
      <c r="F39" s="80"/>
      <c r="G39" s="80"/>
      <c r="H39" s="80"/>
      <c r="I39" s="80"/>
      <c r="J39" s="80"/>
      <c r="K39" s="110"/>
      <c r="L39" s="110"/>
      <c r="M39" s="110"/>
      <c r="N39" s="110"/>
      <c r="O39" s="110"/>
      <c r="P39" s="110"/>
      <c r="Q39" s="80"/>
      <c r="R39" s="98"/>
      <c r="S39" s="80"/>
      <c r="T39" s="80"/>
      <c r="U39" s="80"/>
      <c r="V39" s="80"/>
      <c r="W39" s="80"/>
      <c r="X39" s="80"/>
      <c r="AV39" s="80"/>
      <c r="AW39" s="80"/>
      <c r="AX39" s="80"/>
      <c r="AY39" s="80"/>
      <c r="AZ39" s="80"/>
    </row>
    <row r="40" spans="4:52" ht="9">
      <c r="D40" s="175"/>
      <c r="E40" s="175"/>
      <c r="F40" s="175"/>
      <c r="G40" s="175"/>
      <c r="H40" s="249"/>
      <c r="I40" s="222"/>
      <c r="J40" s="80"/>
      <c r="K40" s="110"/>
      <c r="L40" s="110"/>
      <c r="M40" s="110"/>
      <c r="N40" s="110"/>
      <c r="O40" s="110"/>
      <c r="P40" s="110"/>
      <c r="Q40" s="80"/>
      <c r="R40" s="98"/>
      <c r="S40" s="98"/>
      <c r="T40" s="98"/>
      <c r="U40" s="98"/>
      <c r="V40" s="98"/>
      <c r="W40" s="98"/>
      <c r="X40" s="103"/>
      <c r="Y40" s="103"/>
      <c r="Z40" s="103"/>
      <c r="AA40" s="103"/>
      <c r="AB40" s="103"/>
      <c r="AC40" s="103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80"/>
      <c r="AR40" s="80"/>
      <c r="AS40" s="80"/>
      <c r="AT40" s="80"/>
      <c r="AU40" s="80"/>
      <c r="AV40" s="80"/>
      <c r="AW40" s="80"/>
      <c r="AX40" s="80"/>
      <c r="AY40" s="80"/>
      <c r="AZ40" s="80"/>
    </row>
    <row r="41" spans="2:52" ht="9">
      <c r="B41" s="82"/>
      <c r="C41" s="82"/>
      <c r="D41" s="82"/>
      <c r="E41" s="82"/>
      <c r="F41" s="82"/>
      <c r="G41" s="82"/>
      <c r="H41" s="82"/>
      <c r="I41" s="82"/>
      <c r="J41" s="89"/>
      <c r="K41" s="110"/>
      <c r="L41" s="110"/>
      <c r="M41" s="110"/>
      <c r="N41" s="110"/>
      <c r="O41" s="110"/>
      <c r="P41" s="110"/>
      <c r="Q41" s="80"/>
      <c r="R41" s="98"/>
      <c r="S41" s="98"/>
      <c r="T41" s="98"/>
      <c r="U41" s="98"/>
      <c r="V41" s="98"/>
      <c r="W41" s="98"/>
      <c r="X41" s="103"/>
      <c r="Y41" s="103"/>
      <c r="Z41" s="103"/>
      <c r="AA41" s="103"/>
      <c r="AB41" s="103"/>
      <c r="AC41" s="103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80"/>
      <c r="AR41" s="80"/>
      <c r="AS41" s="80"/>
      <c r="AT41" s="80"/>
      <c r="AU41" s="80"/>
      <c r="AV41" s="80"/>
      <c r="AW41" s="80"/>
      <c r="AX41" s="80"/>
      <c r="AY41" s="80"/>
      <c r="AZ41" s="80"/>
    </row>
    <row r="42" spans="10:52" ht="9">
      <c r="J42" s="82"/>
      <c r="K42" s="110"/>
      <c r="L42" s="110"/>
      <c r="M42" s="110"/>
      <c r="N42" s="110"/>
      <c r="O42" s="110"/>
      <c r="P42" s="110"/>
      <c r="Q42" s="90"/>
      <c r="R42" s="98"/>
      <c r="S42" s="98"/>
      <c r="T42" s="98"/>
      <c r="U42" s="98"/>
      <c r="V42" s="98"/>
      <c r="W42" s="98"/>
      <c r="X42" s="103"/>
      <c r="Y42" s="103"/>
      <c r="Z42" s="103"/>
      <c r="AA42" s="103"/>
      <c r="AB42" s="103"/>
      <c r="AC42" s="103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80"/>
      <c r="AR42" s="80"/>
      <c r="AS42" s="80"/>
      <c r="AT42" s="80"/>
      <c r="AU42" s="80"/>
      <c r="AV42" s="80"/>
      <c r="AW42" s="80"/>
      <c r="AX42" s="80"/>
      <c r="AY42" s="80"/>
      <c r="AZ42" s="80"/>
    </row>
    <row r="43" spans="11:52" ht="9">
      <c r="K43" s="110"/>
      <c r="L43" s="110"/>
      <c r="M43" s="110"/>
      <c r="N43" s="110"/>
      <c r="O43" s="110"/>
      <c r="P43" s="110"/>
      <c r="Q43" s="88"/>
      <c r="R43" s="103"/>
      <c r="S43" s="103"/>
      <c r="T43" s="103"/>
      <c r="U43" s="103"/>
      <c r="V43" s="103"/>
      <c r="W43" s="103"/>
      <c r="X43" s="103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82"/>
      <c r="AR43" s="82"/>
      <c r="AS43" s="82"/>
      <c r="AT43" s="82"/>
      <c r="AU43" s="82"/>
      <c r="AV43" s="82"/>
      <c r="AW43" s="80"/>
      <c r="AX43" s="80"/>
      <c r="AY43" s="80"/>
      <c r="AZ43" s="80"/>
    </row>
    <row r="44" spans="11:52" ht="9">
      <c r="K44" s="110"/>
      <c r="L44" s="110"/>
      <c r="M44" s="110"/>
      <c r="N44" s="110"/>
      <c r="O44" s="110"/>
      <c r="P44" s="110"/>
      <c r="R44" s="102"/>
      <c r="S44" s="102"/>
      <c r="T44" s="102"/>
      <c r="U44" s="102"/>
      <c r="V44" s="102"/>
      <c r="W44" s="102"/>
      <c r="X44" s="103"/>
      <c r="Y44" s="103"/>
      <c r="Z44" s="103"/>
      <c r="AA44" s="103"/>
      <c r="AB44" s="103"/>
      <c r="AC44" s="103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80"/>
      <c r="AR44" s="80"/>
      <c r="AS44" s="80"/>
      <c r="AT44" s="80"/>
      <c r="AU44" s="80"/>
      <c r="AV44" s="80"/>
      <c r="AW44" s="80"/>
      <c r="AX44" s="80"/>
      <c r="AY44" s="80"/>
      <c r="AZ44" s="80"/>
    </row>
    <row r="45" spans="11:52" ht="9">
      <c r="K45" s="110"/>
      <c r="L45" s="110"/>
      <c r="M45" s="110"/>
      <c r="N45" s="110"/>
      <c r="O45" s="110"/>
      <c r="P45" s="110"/>
      <c r="R45" s="102"/>
      <c r="S45" s="102"/>
      <c r="T45" s="102"/>
      <c r="U45" s="102"/>
      <c r="V45" s="102"/>
      <c r="W45" s="102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80"/>
      <c r="AR45" s="80"/>
      <c r="AS45" s="80"/>
      <c r="AT45" s="80"/>
      <c r="AU45" s="80"/>
      <c r="AV45" s="80"/>
      <c r="AW45" s="80"/>
      <c r="AX45" s="80"/>
      <c r="AY45" s="80"/>
      <c r="AZ45" s="80"/>
    </row>
    <row r="46" spans="2:52" ht="9">
      <c r="B46" s="82"/>
      <c r="C46" s="82"/>
      <c r="D46" s="82"/>
      <c r="E46" s="82"/>
      <c r="F46" s="82"/>
      <c r="G46" s="82"/>
      <c r="H46" s="82"/>
      <c r="I46" s="82"/>
      <c r="K46" s="110"/>
      <c r="L46" s="110"/>
      <c r="M46" s="110"/>
      <c r="N46" s="110"/>
      <c r="O46" s="110"/>
      <c r="P46" s="110"/>
      <c r="R46" s="102"/>
      <c r="S46" s="102"/>
      <c r="T46" s="102"/>
      <c r="U46" s="102"/>
      <c r="V46" s="102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82"/>
      <c r="AR46" s="82"/>
      <c r="AS46" s="82"/>
      <c r="AT46" s="82"/>
      <c r="AU46" s="82"/>
      <c r="AV46" s="82"/>
      <c r="AW46" s="80"/>
      <c r="AX46" s="80"/>
      <c r="AY46" s="80"/>
      <c r="AZ46" s="80"/>
    </row>
    <row r="47" spans="1:52" ht="9.75" customHeight="1">
      <c r="A47" s="82"/>
      <c r="J47" s="82"/>
      <c r="K47" s="82"/>
      <c r="L47" s="82"/>
      <c r="M47" s="82"/>
      <c r="N47" s="82"/>
      <c r="O47" s="82"/>
      <c r="P47" s="82"/>
      <c r="Q47" s="82"/>
      <c r="R47" s="782">
        <v>51</v>
      </c>
      <c r="S47" s="782"/>
      <c r="T47" s="782"/>
      <c r="U47" s="782"/>
      <c r="V47" s="782"/>
      <c r="W47" s="782"/>
      <c r="X47" s="782"/>
      <c r="Y47" s="782"/>
      <c r="Z47" s="782"/>
      <c r="AA47" s="782"/>
      <c r="AB47" s="782"/>
      <c r="AC47" s="782"/>
      <c r="AD47" s="782"/>
      <c r="AE47" s="782"/>
      <c r="AF47" s="782"/>
      <c r="AG47" s="782"/>
      <c r="AH47" s="782"/>
      <c r="AI47" s="782"/>
      <c r="AJ47" s="782"/>
      <c r="AK47" s="782"/>
      <c r="AL47" s="782"/>
      <c r="AM47" s="782"/>
      <c r="AN47" s="782"/>
      <c r="AO47" s="782"/>
      <c r="AP47" s="782"/>
      <c r="AQ47" s="82"/>
      <c r="AR47" s="82"/>
      <c r="AS47" s="82"/>
      <c r="AT47" s="82"/>
      <c r="AU47" s="82"/>
      <c r="AV47" s="82"/>
      <c r="AW47" s="82"/>
      <c r="AX47" s="82"/>
      <c r="AY47" s="80"/>
      <c r="AZ47" s="80"/>
    </row>
    <row r="48" spans="24:52" ht="9"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</row>
    <row r="49" spans="24:52" ht="9"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</row>
    <row r="50" spans="30:52" ht="9"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</row>
    <row r="51" spans="24:52" ht="9">
      <c r="X51" s="784"/>
      <c r="Y51" s="784"/>
      <c r="Z51" s="784"/>
      <c r="AA51" s="784"/>
      <c r="AB51" s="784"/>
      <c r="AC51" s="785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</row>
    <row r="52" ht="9">
      <c r="AN52" s="77" t="s">
        <v>449</v>
      </c>
    </row>
    <row r="53" spans="48:52" ht="9">
      <c r="AV53" s="77" t="s">
        <v>449</v>
      </c>
      <c r="AX53" s="77" t="s">
        <v>449</v>
      </c>
      <c r="AZ53" s="77" t="s">
        <v>449</v>
      </c>
    </row>
    <row r="76" ht="9">
      <c r="E76" s="105"/>
    </row>
    <row r="79" ht="9">
      <c r="E79" s="77" t="s">
        <v>15</v>
      </c>
    </row>
    <row r="80" ht="9">
      <c r="E80" s="77" t="s">
        <v>448</v>
      </c>
    </row>
    <row r="89" ht="9">
      <c r="G89" s="82"/>
    </row>
    <row r="95" spans="2:9" ht="9">
      <c r="B95" s="82"/>
      <c r="C95" s="82"/>
      <c r="D95" s="82"/>
      <c r="E95" s="82"/>
      <c r="F95" s="82"/>
      <c r="G95" s="82"/>
      <c r="H95" s="82"/>
      <c r="I95" s="82"/>
    </row>
    <row r="96" spans="1:17" ht="9">
      <c r="A96" s="82">
        <v>49</v>
      </c>
      <c r="J96" s="82"/>
      <c r="K96" s="82"/>
      <c r="L96" s="82"/>
      <c r="M96" s="82"/>
      <c r="N96" s="82"/>
      <c r="O96" s="82"/>
      <c r="P96" s="82"/>
      <c r="Q96" s="82"/>
    </row>
  </sheetData>
  <sheetProtection/>
  <mergeCells count="4">
    <mergeCell ref="F2:H2"/>
    <mergeCell ref="R47:AP47"/>
    <mergeCell ref="F3:G3"/>
    <mergeCell ref="X51:AC51"/>
  </mergeCells>
  <printOptions/>
  <pageMargins left="0.32" right="0.45" top="0.72" bottom="0.89" header="0.5" footer="0.5"/>
  <pageSetup horizontalDpi="600" verticalDpi="600" orientation="landscape" paperSize="9" r:id="rId1"/>
  <headerFooter alignWithMargins="0">
    <oddHeader>&amp;R&amp;"Arial Mon,Regular"&amp;8&amp;UБүлэг 2. Эрүүл мэнд</oddHeader>
    <oddFooter xml:space="preserve">&amp;R&amp;18 8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M41" sqref="M41"/>
    </sheetView>
  </sheetViews>
  <sheetFormatPr defaultColWidth="9.00390625" defaultRowHeight="12.75"/>
  <cols>
    <col min="1" max="1" width="1.00390625" style="65" customWidth="1"/>
    <col min="2" max="2" width="6.25390625" style="65" customWidth="1"/>
    <col min="3" max="4" width="6.875" style="65" customWidth="1"/>
    <col min="5" max="5" width="5.75390625" style="65" customWidth="1"/>
    <col min="6" max="6" width="6.375" style="65" customWidth="1"/>
    <col min="7" max="7" width="6.00390625" style="65" customWidth="1"/>
    <col min="8" max="8" width="5.875" style="65" customWidth="1"/>
    <col min="9" max="9" width="6.125" style="65" customWidth="1"/>
    <col min="10" max="10" width="5.75390625" style="65" customWidth="1"/>
    <col min="11" max="11" width="5.25390625" style="65" customWidth="1"/>
    <col min="12" max="13" width="6.125" style="65" customWidth="1"/>
    <col min="14" max="14" width="5.25390625" style="65" customWidth="1"/>
    <col min="15" max="15" width="5.75390625" style="65" customWidth="1"/>
    <col min="16" max="16" width="5.375" style="65" customWidth="1"/>
    <col min="17" max="17" width="5.875" style="65" customWidth="1"/>
    <col min="18" max="18" width="5.125" style="65" customWidth="1"/>
    <col min="19" max="19" width="6.25390625" style="65" customWidth="1"/>
    <col min="20" max="20" width="6.375" style="65" customWidth="1"/>
    <col min="21" max="22" width="5.875" style="65" customWidth="1"/>
    <col min="23" max="23" width="4.75390625" style="65" customWidth="1"/>
    <col min="24" max="24" width="5.875" style="65" customWidth="1"/>
    <col min="25" max="16384" width="9.125" style="65" customWidth="1"/>
  </cols>
  <sheetData>
    <row r="1" spans="1:21" ht="9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2">
      <c r="A2" s="77"/>
      <c r="B2" s="77"/>
      <c r="C2" s="77"/>
      <c r="D2" s="77"/>
      <c r="E2" s="77"/>
      <c r="F2" s="113" t="s">
        <v>729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2">
      <c r="A3" s="77"/>
      <c r="B3" s="77"/>
      <c r="C3" s="77"/>
      <c r="D3" s="77"/>
      <c r="E3" s="77"/>
      <c r="F3" s="113" t="s">
        <v>744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9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9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4" ht="18" customHeight="1">
      <c r="A6" s="77"/>
      <c r="B6" s="796" t="s">
        <v>247</v>
      </c>
      <c r="C6" s="799" t="s">
        <v>652</v>
      </c>
      <c r="D6" s="802" t="s">
        <v>452</v>
      </c>
      <c r="E6" s="803"/>
      <c r="F6" s="803"/>
      <c r="G6" s="789" t="s">
        <v>365</v>
      </c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0"/>
    </row>
    <row r="7" spans="1:29" ht="31.5" customHeight="1">
      <c r="A7" s="77"/>
      <c r="B7" s="797"/>
      <c r="C7" s="800"/>
      <c r="D7" s="804" t="s">
        <v>453</v>
      </c>
      <c r="E7" s="805"/>
      <c r="F7" s="806"/>
      <c r="G7" s="789" t="s">
        <v>700</v>
      </c>
      <c r="H7" s="790"/>
      <c r="I7" s="792"/>
      <c r="J7" s="786" t="s">
        <v>701</v>
      </c>
      <c r="K7" s="787"/>
      <c r="L7" s="788"/>
      <c r="M7" s="793" t="s">
        <v>699</v>
      </c>
      <c r="N7" s="794"/>
      <c r="O7" s="795"/>
      <c r="P7" s="793" t="s">
        <v>702</v>
      </c>
      <c r="Q7" s="794"/>
      <c r="R7" s="795"/>
      <c r="S7" s="789" t="s">
        <v>703</v>
      </c>
      <c r="T7" s="790"/>
      <c r="U7" s="791"/>
      <c r="V7" s="789" t="s">
        <v>704</v>
      </c>
      <c r="W7" s="790"/>
      <c r="X7" s="791"/>
      <c r="AA7" s="786"/>
      <c r="AB7" s="787"/>
      <c r="AC7" s="788"/>
    </row>
    <row r="8" spans="1:32" ht="68.25" customHeight="1">
      <c r="A8" s="77"/>
      <c r="B8" s="798"/>
      <c r="C8" s="801"/>
      <c r="D8" s="150" t="s">
        <v>26</v>
      </c>
      <c r="E8" s="150" t="s">
        <v>27</v>
      </c>
      <c r="F8" s="150" t="s">
        <v>28</v>
      </c>
      <c r="G8" s="150" t="s">
        <v>26</v>
      </c>
      <c r="H8" s="150" t="s">
        <v>27</v>
      </c>
      <c r="I8" s="150" t="s">
        <v>28</v>
      </c>
      <c r="J8" s="150" t="s">
        <v>26</v>
      </c>
      <c r="K8" s="150" t="s">
        <v>27</v>
      </c>
      <c r="L8" s="150" t="s">
        <v>28</v>
      </c>
      <c r="M8" s="150" t="s">
        <v>26</v>
      </c>
      <c r="N8" s="150" t="s">
        <v>27</v>
      </c>
      <c r="O8" s="150" t="s">
        <v>28</v>
      </c>
      <c r="P8" s="150" t="s">
        <v>26</v>
      </c>
      <c r="Q8" s="150" t="s">
        <v>27</v>
      </c>
      <c r="R8" s="150" t="s">
        <v>28</v>
      </c>
      <c r="S8" s="147" t="s">
        <v>26</v>
      </c>
      <c r="T8" s="144" t="s">
        <v>27</v>
      </c>
      <c r="U8" s="143" t="s">
        <v>28</v>
      </c>
      <c r="V8" s="147" t="s">
        <v>26</v>
      </c>
      <c r="W8" s="144" t="s">
        <v>27</v>
      </c>
      <c r="X8" s="143" t="s">
        <v>28</v>
      </c>
      <c r="Y8" s="73"/>
      <c r="Z8" s="73"/>
      <c r="AA8" s="73"/>
      <c r="AB8" s="73"/>
      <c r="AC8" s="73"/>
      <c r="AD8" s="73"/>
      <c r="AE8" s="73"/>
      <c r="AF8" s="73"/>
    </row>
    <row r="9" spans="1:24" ht="10.5">
      <c r="A9" s="77"/>
      <c r="B9" s="49" t="s">
        <v>527</v>
      </c>
      <c r="C9" s="83" t="s">
        <v>468</v>
      </c>
      <c r="D9" s="49">
        <f>G9+J9+M9+P9+S9+V9</f>
        <v>150</v>
      </c>
      <c r="E9" s="49">
        <f>H9+K9+N9+Q9+T9+W9</f>
        <v>149</v>
      </c>
      <c r="F9" s="99">
        <f>E9/D9*100</f>
        <v>99.33333333333333</v>
      </c>
      <c r="G9" s="49">
        <v>34</v>
      </c>
      <c r="H9" s="49">
        <v>34</v>
      </c>
      <c r="I9" s="99">
        <f>H9/G9*100</f>
        <v>100</v>
      </c>
      <c r="J9" s="49">
        <v>7</v>
      </c>
      <c r="K9" s="49">
        <v>7</v>
      </c>
      <c r="L9" s="99">
        <f>K9/J9*100</f>
        <v>100</v>
      </c>
      <c r="M9" s="49">
        <v>25</v>
      </c>
      <c r="N9" s="49">
        <v>25</v>
      </c>
      <c r="O9" s="99">
        <f>N9/M9*100</f>
        <v>100</v>
      </c>
      <c r="P9" s="49">
        <v>22</v>
      </c>
      <c r="Q9" s="49">
        <v>21</v>
      </c>
      <c r="R9" s="99">
        <f>Q9/P9*100</f>
        <v>95.45454545454545</v>
      </c>
      <c r="S9" s="49">
        <v>28</v>
      </c>
      <c r="T9" s="49">
        <v>28</v>
      </c>
      <c r="U9" s="99">
        <f>T9/S9*100</f>
        <v>100</v>
      </c>
      <c r="V9" s="49">
        <v>34</v>
      </c>
      <c r="W9" s="49">
        <v>34</v>
      </c>
      <c r="X9" s="99">
        <f>W9/V9*100</f>
        <v>100</v>
      </c>
    </row>
    <row r="10" spans="1:24" ht="10.5">
      <c r="A10" s="77"/>
      <c r="B10" s="49" t="s">
        <v>528</v>
      </c>
      <c r="C10" s="83" t="s">
        <v>192</v>
      </c>
      <c r="D10" s="49">
        <f aca="true" t="shared" si="0" ref="D10:D31">G10+J10+M10+P10+S10+V10</f>
        <v>100</v>
      </c>
      <c r="E10" s="49">
        <f aca="true" t="shared" si="1" ref="E10:E31">H10+K10+N10+Q10+T10+W10</f>
        <v>100</v>
      </c>
      <c r="F10" s="100">
        <f>E10/D10*100</f>
        <v>100</v>
      </c>
      <c r="G10" s="49">
        <v>14</v>
      </c>
      <c r="H10" s="49">
        <v>14</v>
      </c>
      <c r="I10" s="100">
        <f>H10/G10*100</f>
        <v>100</v>
      </c>
      <c r="J10" s="49">
        <v>4</v>
      </c>
      <c r="K10" s="49">
        <v>4</v>
      </c>
      <c r="L10" s="100">
        <f>K11/J11*100</f>
        <v>100</v>
      </c>
      <c r="M10" s="49">
        <v>23</v>
      </c>
      <c r="N10" s="49">
        <v>23</v>
      </c>
      <c r="O10" s="100">
        <f>N10/M10*100</f>
        <v>100</v>
      </c>
      <c r="P10" s="49">
        <v>24</v>
      </c>
      <c r="Q10" s="49">
        <v>24</v>
      </c>
      <c r="R10" s="100">
        <f>Q10/P10*100</f>
        <v>100</v>
      </c>
      <c r="S10" s="49">
        <v>21</v>
      </c>
      <c r="T10" s="49">
        <v>21</v>
      </c>
      <c r="U10" s="100">
        <f>T10/S10*100</f>
        <v>100</v>
      </c>
      <c r="V10" s="49">
        <v>14</v>
      </c>
      <c r="W10" s="49">
        <v>14</v>
      </c>
      <c r="X10" s="100">
        <f>W10/V10*100</f>
        <v>100</v>
      </c>
    </row>
    <row r="11" spans="1:24" ht="10.5">
      <c r="A11" s="77"/>
      <c r="B11" s="49" t="s">
        <v>529</v>
      </c>
      <c r="C11" s="83" t="s">
        <v>193</v>
      </c>
      <c r="D11" s="49">
        <f t="shared" si="0"/>
        <v>91</v>
      </c>
      <c r="E11" s="49">
        <f t="shared" si="1"/>
        <v>91</v>
      </c>
      <c r="F11" s="100">
        <f>E11/D11*100</f>
        <v>100</v>
      </c>
      <c r="G11" s="49">
        <v>14</v>
      </c>
      <c r="H11" s="49">
        <v>14</v>
      </c>
      <c r="I11" s="100">
        <f>H11/G11*100</f>
        <v>100</v>
      </c>
      <c r="J11" s="49">
        <v>8</v>
      </c>
      <c r="K11" s="49">
        <v>8</v>
      </c>
      <c r="L11" s="100">
        <f>K12/J12*100</f>
        <v>100</v>
      </c>
      <c r="M11" s="49">
        <v>11</v>
      </c>
      <c r="N11" s="49">
        <v>11</v>
      </c>
      <c r="O11" s="100">
        <f>N11/M11*100</f>
        <v>100</v>
      </c>
      <c r="P11" s="49">
        <v>23</v>
      </c>
      <c r="Q11" s="49">
        <v>23</v>
      </c>
      <c r="R11" s="100">
        <f>Q11/P11*100</f>
        <v>100</v>
      </c>
      <c r="S11" s="49">
        <v>21</v>
      </c>
      <c r="T11" s="49">
        <v>21</v>
      </c>
      <c r="U11" s="100">
        <f>T11/S11*100</f>
        <v>100</v>
      </c>
      <c r="V11" s="49">
        <v>14</v>
      </c>
      <c r="W11" s="49">
        <v>14</v>
      </c>
      <c r="X11" s="100">
        <f>W11/V11*100</f>
        <v>100</v>
      </c>
    </row>
    <row r="12" spans="1:24" ht="10.5">
      <c r="A12" s="77"/>
      <c r="B12" s="49" t="s">
        <v>530</v>
      </c>
      <c r="C12" s="83" t="s">
        <v>194</v>
      </c>
      <c r="D12" s="49">
        <f t="shared" si="0"/>
        <v>165</v>
      </c>
      <c r="E12" s="49">
        <f t="shared" si="1"/>
        <v>163</v>
      </c>
      <c r="F12" s="100">
        <f>E12/D12*100</f>
        <v>98.7878787878788</v>
      </c>
      <c r="G12" s="49">
        <v>19</v>
      </c>
      <c r="H12" s="49">
        <v>19</v>
      </c>
      <c r="I12" s="100">
        <f>H12/G12*100</f>
        <v>100</v>
      </c>
      <c r="J12" s="49">
        <v>28</v>
      </c>
      <c r="K12" s="49">
        <v>28</v>
      </c>
      <c r="L12" s="100">
        <f>K12/J12*100</f>
        <v>100</v>
      </c>
      <c r="M12" s="49">
        <v>30</v>
      </c>
      <c r="N12" s="49">
        <v>30</v>
      </c>
      <c r="O12" s="100">
        <f>N12/M12*100</f>
        <v>100</v>
      </c>
      <c r="P12" s="49">
        <v>32</v>
      </c>
      <c r="Q12" s="49">
        <v>30</v>
      </c>
      <c r="R12" s="100">
        <f>Q12/P12*100</f>
        <v>93.75</v>
      </c>
      <c r="S12" s="49">
        <v>37</v>
      </c>
      <c r="T12" s="49">
        <v>37</v>
      </c>
      <c r="U12" s="100">
        <f>T12/S12*100</f>
        <v>100</v>
      </c>
      <c r="V12" s="49">
        <v>19</v>
      </c>
      <c r="W12" s="49">
        <v>19</v>
      </c>
      <c r="X12" s="100">
        <f>W12/V12*100</f>
        <v>100</v>
      </c>
    </row>
    <row r="13" spans="1:24" ht="10.5">
      <c r="A13" s="77"/>
      <c r="B13" s="49"/>
      <c r="C13" s="83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77"/>
      <c r="B14" s="49" t="s">
        <v>531</v>
      </c>
      <c r="C14" s="83" t="s">
        <v>195</v>
      </c>
      <c r="D14" s="49">
        <f t="shared" si="0"/>
        <v>172</v>
      </c>
      <c r="E14" s="49">
        <f t="shared" si="1"/>
        <v>169</v>
      </c>
      <c r="F14" s="100">
        <f>E14/D14*100</f>
        <v>98.25581395348837</v>
      </c>
      <c r="G14" s="49">
        <v>33</v>
      </c>
      <c r="H14" s="49">
        <v>32</v>
      </c>
      <c r="I14" s="100">
        <f>H14/G14*100</f>
        <v>96.96969696969697</v>
      </c>
      <c r="J14" s="49">
        <v>7</v>
      </c>
      <c r="K14" s="49">
        <v>7</v>
      </c>
      <c r="L14" s="100">
        <f>K14/J14*100</f>
        <v>100</v>
      </c>
      <c r="M14" s="49">
        <v>35</v>
      </c>
      <c r="N14" s="49">
        <v>34</v>
      </c>
      <c r="O14" s="100">
        <f>N14/M14*100</f>
        <v>97.14285714285714</v>
      </c>
      <c r="P14" s="49">
        <v>30</v>
      </c>
      <c r="Q14" s="49">
        <v>30</v>
      </c>
      <c r="R14" s="100">
        <f>Q14/P14*100</f>
        <v>100</v>
      </c>
      <c r="S14" s="49">
        <v>34</v>
      </c>
      <c r="T14" s="49">
        <v>34</v>
      </c>
      <c r="U14" s="100">
        <f>T14/S14*100</f>
        <v>100</v>
      </c>
      <c r="V14" s="49">
        <v>33</v>
      </c>
      <c r="W14" s="49">
        <v>32</v>
      </c>
      <c r="X14" s="100">
        <f>W14/V14*100</f>
        <v>96.96969696969697</v>
      </c>
    </row>
    <row r="15" spans="1:24" ht="10.5">
      <c r="A15" s="77"/>
      <c r="B15" s="49" t="s">
        <v>532</v>
      </c>
      <c r="C15" s="83" t="s">
        <v>196</v>
      </c>
      <c r="D15" s="49">
        <f t="shared" si="0"/>
        <v>200</v>
      </c>
      <c r="E15" s="49">
        <f t="shared" si="1"/>
        <v>200</v>
      </c>
      <c r="F15" s="100">
        <f>E15/D15*100</f>
        <v>100</v>
      </c>
      <c r="G15" s="49">
        <v>42</v>
      </c>
      <c r="H15" s="49">
        <v>42</v>
      </c>
      <c r="I15" s="100">
        <f>H15/G15*100</f>
        <v>100</v>
      </c>
      <c r="J15" s="49">
        <v>25</v>
      </c>
      <c r="K15" s="49">
        <v>25</v>
      </c>
      <c r="L15" s="100">
        <f>K15/J15*100</f>
        <v>100</v>
      </c>
      <c r="M15" s="49">
        <v>34</v>
      </c>
      <c r="N15" s="49">
        <v>34</v>
      </c>
      <c r="O15" s="100">
        <f>N15/M15*100</f>
        <v>100</v>
      </c>
      <c r="P15" s="49">
        <v>26</v>
      </c>
      <c r="Q15" s="49">
        <v>26</v>
      </c>
      <c r="R15" s="100">
        <f>Q15/P15*100</f>
        <v>100</v>
      </c>
      <c r="S15" s="49">
        <v>31</v>
      </c>
      <c r="T15" s="49">
        <v>31</v>
      </c>
      <c r="U15" s="100">
        <f>T15/S15*100</f>
        <v>100</v>
      </c>
      <c r="V15" s="49">
        <v>42</v>
      </c>
      <c r="W15" s="49">
        <v>42</v>
      </c>
      <c r="X15" s="100">
        <f>W15/V15*100</f>
        <v>100</v>
      </c>
    </row>
    <row r="16" spans="1:24" ht="10.5">
      <c r="A16" s="77"/>
      <c r="B16" s="49" t="s">
        <v>283</v>
      </c>
      <c r="C16" s="83" t="s">
        <v>197</v>
      </c>
      <c r="D16" s="49">
        <f t="shared" si="0"/>
        <v>158</v>
      </c>
      <c r="E16" s="49">
        <f t="shared" si="1"/>
        <v>158</v>
      </c>
      <c r="F16" s="100">
        <f>E16/D16*100</f>
        <v>100</v>
      </c>
      <c r="G16" s="49">
        <v>29</v>
      </c>
      <c r="H16" s="49">
        <v>29</v>
      </c>
      <c r="I16" s="100">
        <f>H16/G16*100</f>
        <v>100</v>
      </c>
      <c r="J16" s="49">
        <v>12</v>
      </c>
      <c r="K16" s="49">
        <v>12</v>
      </c>
      <c r="L16" s="100">
        <f>K16/J16*100</f>
        <v>100</v>
      </c>
      <c r="M16" s="49">
        <v>29</v>
      </c>
      <c r="N16" s="49">
        <v>29</v>
      </c>
      <c r="O16" s="100">
        <f>N16/M16*100</f>
        <v>100</v>
      </c>
      <c r="P16" s="49">
        <v>26</v>
      </c>
      <c r="Q16" s="49">
        <v>26</v>
      </c>
      <c r="R16" s="100">
        <f>Q16/P16*100</f>
        <v>100</v>
      </c>
      <c r="S16" s="49">
        <v>33</v>
      </c>
      <c r="T16" s="49">
        <v>33</v>
      </c>
      <c r="U16" s="100">
        <f>T16/S16*100</f>
        <v>100</v>
      </c>
      <c r="V16" s="49">
        <v>29</v>
      </c>
      <c r="W16" s="49">
        <v>29</v>
      </c>
      <c r="X16" s="100">
        <f>W16/V16*100</f>
        <v>100</v>
      </c>
    </row>
    <row r="17" spans="1:24" ht="10.5">
      <c r="A17" s="77"/>
      <c r="B17" s="49" t="s">
        <v>284</v>
      </c>
      <c r="C17" s="83" t="s">
        <v>198</v>
      </c>
      <c r="D17" s="49">
        <f t="shared" si="0"/>
        <v>110</v>
      </c>
      <c r="E17" s="49">
        <f t="shared" si="1"/>
        <v>109</v>
      </c>
      <c r="F17" s="100">
        <f>E17/D17*100</f>
        <v>99.0909090909091</v>
      </c>
      <c r="G17" s="49">
        <v>22</v>
      </c>
      <c r="H17" s="49">
        <v>22</v>
      </c>
      <c r="I17" s="100">
        <f>H17/G17*100</f>
        <v>100</v>
      </c>
      <c r="J17" s="49">
        <v>8</v>
      </c>
      <c r="K17" s="49">
        <v>7</v>
      </c>
      <c r="L17" s="100">
        <f>K17/J17*100</f>
        <v>87.5</v>
      </c>
      <c r="M17" s="49">
        <v>14</v>
      </c>
      <c r="N17" s="49">
        <v>14</v>
      </c>
      <c r="O17" s="100">
        <f>N17/M17*100</f>
        <v>100</v>
      </c>
      <c r="P17" s="49">
        <v>21</v>
      </c>
      <c r="Q17" s="49">
        <v>21</v>
      </c>
      <c r="R17" s="100">
        <f>Q17/P17*100</f>
        <v>100</v>
      </c>
      <c r="S17" s="49">
        <v>23</v>
      </c>
      <c r="T17" s="49">
        <v>23</v>
      </c>
      <c r="U17" s="100">
        <f>T17/S17*100</f>
        <v>100</v>
      </c>
      <c r="V17" s="49">
        <v>22</v>
      </c>
      <c r="W17" s="49">
        <v>22</v>
      </c>
      <c r="X17" s="100">
        <f>W17/V17*100</f>
        <v>100</v>
      </c>
    </row>
    <row r="18" spans="1:24" ht="10.5">
      <c r="A18" s="77"/>
      <c r="B18" s="49"/>
      <c r="C18" s="83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77"/>
      <c r="B19" s="49" t="s">
        <v>276</v>
      </c>
      <c r="C19" s="83" t="s">
        <v>199</v>
      </c>
      <c r="D19" s="49">
        <f t="shared" si="0"/>
        <v>100</v>
      </c>
      <c r="E19" s="49">
        <f t="shared" si="1"/>
        <v>100</v>
      </c>
      <c r="F19" s="100">
        <f>E19/D19*100</f>
        <v>100</v>
      </c>
      <c r="G19" s="49">
        <v>20</v>
      </c>
      <c r="H19" s="49">
        <v>20</v>
      </c>
      <c r="I19" s="100">
        <f>H19/G19*100</f>
        <v>100</v>
      </c>
      <c r="J19" s="49">
        <v>7</v>
      </c>
      <c r="K19" s="49">
        <v>7</v>
      </c>
      <c r="L19" s="100">
        <f>K19/J19*100</f>
        <v>100</v>
      </c>
      <c r="M19" s="49">
        <v>14</v>
      </c>
      <c r="N19" s="49">
        <v>14</v>
      </c>
      <c r="O19" s="100">
        <f>N19/M19*100</f>
        <v>100</v>
      </c>
      <c r="P19" s="49">
        <v>21</v>
      </c>
      <c r="Q19" s="49">
        <v>21</v>
      </c>
      <c r="R19" s="100">
        <f>Q19/P19*100</f>
        <v>100</v>
      </c>
      <c r="S19" s="49">
        <v>18</v>
      </c>
      <c r="T19" s="49">
        <v>18</v>
      </c>
      <c r="U19" s="100">
        <f>T19/S19*100</f>
        <v>100</v>
      </c>
      <c r="V19" s="49">
        <v>20</v>
      </c>
      <c r="W19" s="49">
        <v>20</v>
      </c>
      <c r="X19" s="100">
        <f>W19/V19*100</f>
        <v>100</v>
      </c>
    </row>
    <row r="20" spans="1:24" ht="10.5">
      <c r="A20" s="77"/>
      <c r="B20" s="49" t="s">
        <v>277</v>
      </c>
      <c r="C20" s="83" t="s">
        <v>200</v>
      </c>
      <c r="D20" s="49">
        <f t="shared" si="0"/>
        <v>120</v>
      </c>
      <c r="E20" s="49">
        <f t="shared" si="1"/>
        <v>120</v>
      </c>
      <c r="F20" s="100">
        <f>E20/D20*100</f>
        <v>100</v>
      </c>
      <c r="G20" s="49">
        <v>31</v>
      </c>
      <c r="H20" s="49">
        <v>31</v>
      </c>
      <c r="I20" s="100">
        <f>H20/G20*100</f>
        <v>100</v>
      </c>
      <c r="J20" s="49">
        <v>4</v>
      </c>
      <c r="K20" s="49">
        <v>4</v>
      </c>
      <c r="L20" s="100">
        <f>K20/J20*100</f>
        <v>100</v>
      </c>
      <c r="M20" s="49">
        <v>22</v>
      </c>
      <c r="N20" s="49">
        <v>22</v>
      </c>
      <c r="O20" s="100">
        <f>N20/M20*100</f>
        <v>100</v>
      </c>
      <c r="P20" s="49">
        <v>12</v>
      </c>
      <c r="Q20" s="49">
        <v>12</v>
      </c>
      <c r="R20" s="100">
        <f>Q20/P20*100</f>
        <v>100</v>
      </c>
      <c r="S20" s="49">
        <v>20</v>
      </c>
      <c r="T20" s="49">
        <v>20</v>
      </c>
      <c r="U20" s="100">
        <f>T20/S20*100</f>
        <v>100</v>
      </c>
      <c r="V20" s="49">
        <v>31</v>
      </c>
      <c r="W20" s="49">
        <v>31</v>
      </c>
      <c r="X20" s="100">
        <f>W20/V20*100</f>
        <v>100</v>
      </c>
    </row>
    <row r="21" spans="1:24" ht="10.5">
      <c r="A21" s="77"/>
      <c r="B21" s="49" t="s">
        <v>504</v>
      </c>
      <c r="C21" s="83" t="s">
        <v>201</v>
      </c>
      <c r="D21" s="49">
        <f t="shared" si="0"/>
        <v>138</v>
      </c>
      <c r="E21" s="49">
        <f t="shared" si="1"/>
        <v>134</v>
      </c>
      <c r="F21" s="100">
        <f>E21/D21*100</f>
        <v>97.10144927536231</v>
      </c>
      <c r="G21" s="49">
        <v>30</v>
      </c>
      <c r="H21" s="49">
        <v>28</v>
      </c>
      <c r="I21" s="100">
        <f>H21/G21*100</f>
        <v>93.33333333333333</v>
      </c>
      <c r="J21" s="49">
        <v>13</v>
      </c>
      <c r="K21" s="49">
        <v>13</v>
      </c>
      <c r="L21" s="100">
        <f>K21/J21*100</f>
        <v>100</v>
      </c>
      <c r="M21" s="49">
        <v>21</v>
      </c>
      <c r="N21" s="49">
        <v>21</v>
      </c>
      <c r="O21" s="100">
        <f>N21/M21*100</f>
        <v>100</v>
      </c>
      <c r="P21" s="49">
        <v>20</v>
      </c>
      <c r="Q21" s="49">
        <v>20</v>
      </c>
      <c r="R21" s="100">
        <f>Q21/P21*100</f>
        <v>100</v>
      </c>
      <c r="S21" s="49">
        <v>24</v>
      </c>
      <c r="T21" s="49">
        <v>24</v>
      </c>
      <c r="U21" s="100">
        <f>T21/S21*100</f>
        <v>100</v>
      </c>
      <c r="V21" s="49">
        <v>30</v>
      </c>
      <c r="W21" s="49">
        <v>28</v>
      </c>
      <c r="X21" s="100">
        <f>W21/V21*100</f>
        <v>93.33333333333333</v>
      </c>
    </row>
    <row r="22" spans="1:24" ht="10.5">
      <c r="A22" s="77"/>
      <c r="B22" s="49" t="s">
        <v>285</v>
      </c>
      <c r="C22" s="83" t="s">
        <v>202</v>
      </c>
      <c r="D22" s="49">
        <f t="shared" si="0"/>
        <v>118</v>
      </c>
      <c r="E22" s="49">
        <f t="shared" si="1"/>
        <v>117</v>
      </c>
      <c r="F22" s="100">
        <f>E22/D22*100</f>
        <v>99.15254237288136</v>
      </c>
      <c r="G22" s="49">
        <v>26</v>
      </c>
      <c r="H22" s="49">
        <v>26</v>
      </c>
      <c r="I22" s="100">
        <f>H22/G22*100</f>
        <v>100</v>
      </c>
      <c r="J22" s="49">
        <v>10</v>
      </c>
      <c r="K22" s="49">
        <v>9</v>
      </c>
      <c r="L22" s="100">
        <f>K22/J22*100</f>
        <v>90</v>
      </c>
      <c r="M22" s="49">
        <v>16</v>
      </c>
      <c r="N22" s="49">
        <v>16</v>
      </c>
      <c r="O22" s="100">
        <f>N22/M22*100</f>
        <v>100</v>
      </c>
      <c r="P22" s="49">
        <v>25</v>
      </c>
      <c r="Q22" s="49">
        <v>25</v>
      </c>
      <c r="R22" s="100">
        <f>Q22/P22*100</f>
        <v>100</v>
      </c>
      <c r="S22" s="49">
        <v>15</v>
      </c>
      <c r="T22" s="49">
        <v>15</v>
      </c>
      <c r="U22" s="100">
        <f>T22/S22*100</f>
        <v>100</v>
      </c>
      <c r="V22" s="49">
        <v>26</v>
      </c>
      <c r="W22" s="49">
        <v>26</v>
      </c>
      <c r="X22" s="100">
        <f>W22/V22*100</f>
        <v>100</v>
      </c>
    </row>
    <row r="23" spans="1:24" ht="10.5">
      <c r="A23" s="77"/>
      <c r="B23" s="49"/>
      <c r="C23" s="8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00"/>
      <c r="P23" s="49"/>
      <c r="Q23" s="49"/>
      <c r="R23" s="100"/>
      <c r="S23" s="49"/>
      <c r="T23" s="49"/>
      <c r="U23" s="52"/>
      <c r="V23" s="49"/>
      <c r="W23" s="49"/>
      <c r="X23" s="52"/>
    </row>
    <row r="24" spans="1:24" ht="10.5">
      <c r="A24" s="77"/>
      <c r="B24" s="49" t="s">
        <v>286</v>
      </c>
      <c r="C24" s="83" t="s">
        <v>203</v>
      </c>
      <c r="D24" s="49">
        <f t="shared" si="0"/>
        <v>86</v>
      </c>
      <c r="E24" s="49">
        <f t="shared" si="1"/>
        <v>86</v>
      </c>
      <c r="F24" s="100">
        <f>E24/D24*100</f>
        <v>100</v>
      </c>
      <c r="G24" s="49">
        <v>19</v>
      </c>
      <c r="H24" s="49">
        <v>19</v>
      </c>
      <c r="I24" s="100">
        <f>H24/G24*100</f>
        <v>100</v>
      </c>
      <c r="J24" s="49">
        <v>3</v>
      </c>
      <c r="K24" s="49">
        <v>3</v>
      </c>
      <c r="L24" s="100">
        <f>K24/J24*100</f>
        <v>100</v>
      </c>
      <c r="M24" s="49">
        <v>14</v>
      </c>
      <c r="N24" s="49">
        <v>14</v>
      </c>
      <c r="O24" s="100">
        <f>N24/M24*100</f>
        <v>100</v>
      </c>
      <c r="P24" s="49">
        <v>10</v>
      </c>
      <c r="Q24" s="49">
        <v>10</v>
      </c>
      <c r="R24" s="100">
        <f>Q24/P24*100</f>
        <v>100</v>
      </c>
      <c r="S24" s="49">
        <v>21</v>
      </c>
      <c r="T24" s="49">
        <v>21</v>
      </c>
      <c r="U24" s="100">
        <f>T24/S24*100</f>
        <v>100</v>
      </c>
      <c r="V24" s="49">
        <v>19</v>
      </c>
      <c r="W24" s="49">
        <v>19</v>
      </c>
      <c r="X24" s="100">
        <f>W24/V24*100</f>
        <v>100</v>
      </c>
    </row>
    <row r="25" spans="1:24" ht="10.5">
      <c r="A25" s="77"/>
      <c r="B25" s="49" t="s">
        <v>287</v>
      </c>
      <c r="C25" s="83" t="s">
        <v>204</v>
      </c>
      <c r="D25" s="49">
        <f t="shared" si="0"/>
        <v>114</v>
      </c>
      <c r="E25" s="49">
        <f t="shared" si="1"/>
        <v>113</v>
      </c>
      <c r="F25" s="100">
        <f>E25/D25*100</f>
        <v>99.12280701754386</v>
      </c>
      <c r="G25" s="49">
        <v>20</v>
      </c>
      <c r="H25" s="49">
        <v>20</v>
      </c>
      <c r="I25" s="100">
        <f>H25/G25*100</f>
        <v>100</v>
      </c>
      <c r="J25" s="49">
        <v>8</v>
      </c>
      <c r="K25" s="49">
        <v>8</v>
      </c>
      <c r="L25" s="100">
        <f>K25/J25*100</f>
        <v>100</v>
      </c>
      <c r="M25" s="49">
        <v>23</v>
      </c>
      <c r="N25" s="49">
        <v>23</v>
      </c>
      <c r="O25" s="100">
        <f>N25/M25*100</f>
        <v>100</v>
      </c>
      <c r="P25" s="49">
        <v>23</v>
      </c>
      <c r="Q25" s="49">
        <v>22</v>
      </c>
      <c r="R25" s="100">
        <f>Q25/P25*100</f>
        <v>95.65217391304348</v>
      </c>
      <c r="S25" s="49">
        <v>20</v>
      </c>
      <c r="T25" s="49">
        <v>20</v>
      </c>
      <c r="U25" s="100">
        <f>T25/S25*100</f>
        <v>100</v>
      </c>
      <c r="V25" s="49">
        <v>20</v>
      </c>
      <c r="W25" s="49">
        <v>20</v>
      </c>
      <c r="X25" s="100">
        <f>W25/V25*100</f>
        <v>100</v>
      </c>
    </row>
    <row r="26" spans="1:24" ht="10.5">
      <c r="A26" s="77"/>
      <c r="B26" s="49" t="s">
        <v>288</v>
      </c>
      <c r="C26" s="83" t="s">
        <v>205</v>
      </c>
      <c r="D26" s="49">
        <f t="shared" si="0"/>
        <v>200</v>
      </c>
      <c r="E26" s="49">
        <f t="shared" si="1"/>
        <v>197</v>
      </c>
      <c r="F26" s="100">
        <f>E26/D26*100</f>
        <v>98.5</v>
      </c>
      <c r="G26" s="49">
        <v>34</v>
      </c>
      <c r="H26" s="49">
        <v>34</v>
      </c>
      <c r="I26" s="100">
        <f>H26/G26*100</f>
        <v>100</v>
      </c>
      <c r="J26" s="49">
        <v>5</v>
      </c>
      <c r="K26" s="49">
        <v>5</v>
      </c>
      <c r="L26" s="100">
        <f>K26/J26*100</f>
        <v>100</v>
      </c>
      <c r="M26" s="49">
        <v>43</v>
      </c>
      <c r="N26" s="49">
        <v>43</v>
      </c>
      <c r="O26" s="100">
        <f>N26/M26*100</f>
        <v>100</v>
      </c>
      <c r="P26" s="49">
        <v>51</v>
      </c>
      <c r="Q26" s="49">
        <v>50</v>
      </c>
      <c r="R26" s="100">
        <f>Q26/P26*100</f>
        <v>98.0392156862745</v>
      </c>
      <c r="S26" s="49">
        <v>33</v>
      </c>
      <c r="T26" s="49">
        <v>31</v>
      </c>
      <c r="U26" s="100">
        <f>T26/S26*100</f>
        <v>93.93939393939394</v>
      </c>
      <c r="V26" s="49">
        <v>34</v>
      </c>
      <c r="W26" s="49">
        <v>34</v>
      </c>
      <c r="X26" s="100">
        <f>W26/V26*100</f>
        <v>100</v>
      </c>
    </row>
    <row r="27" spans="1:24" ht="10.5">
      <c r="A27" s="77"/>
      <c r="B27" s="49" t="s">
        <v>289</v>
      </c>
      <c r="C27" s="83" t="s">
        <v>206</v>
      </c>
      <c r="D27" s="49">
        <f t="shared" si="0"/>
        <v>105</v>
      </c>
      <c r="E27" s="49">
        <f t="shared" si="1"/>
        <v>103</v>
      </c>
      <c r="F27" s="100">
        <f>E27/D27*100</f>
        <v>98.09523809523809</v>
      </c>
      <c r="G27" s="49">
        <v>23</v>
      </c>
      <c r="H27" s="49">
        <v>23</v>
      </c>
      <c r="I27" s="100">
        <f>H27/G27*100</f>
        <v>100</v>
      </c>
      <c r="J27" s="49">
        <v>8</v>
      </c>
      <c r="K27" s="49">
        <v>8</v>
      </c>
      <c r="L27" s="100">
        <f>K27/J27*100</f>
        <v>100</v>
      </c>
      <c r="M27" s="49">
        <v>17</v>
      </c>
      <c r="N27" s="49">
        <v>17</v>
      </c>
      <c r="O27" s="100">
        <f>N27/M27*100</f>
        <v>100</v>
      </c>
      <c r="P27" s="49">
        <v>15</v>
      </c>
      <c r="Q27" s="49">
        <v>13</v>
      </c>
      <c r="R27" s="100">
        <f>Q27/P27*100</f>
        <v>86.66666666666667</v>
      </c>
      <c r="S27" s="49">
        <v>19</v>
      </c>
      <c r="T27" s="49">
        <v>19</v>
      </c>
      <c r="U27" s="100">
        <f>T27/S27*100</f>
        <v>100</v>
      </c>
      <c r="V27" s="49">
        <v>23</v>
      </c>
      <c r="W27" s="49">
        <v>23</v>
      </c>
      <c r="X27" s="100">
        <f>W27/V27*100</f>
        <v>100</v>
      </c>
    </row>
    <row r="28" spans="1:24" ht="10.5">
      <c r="A28" s="77"/>
      <c r="B28" s="49"/>
      <c r="C28" s="83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00"/>
      <c r="P28" s="49"/>
      <c r="Q28" s="49"/>
      <c r="R28" s="100"/>
      <c r="S28" s="49"/>
      <c r="T28" s="49"/>
      <c r="U28" s="52"/>
      <c r="V28" s="49"/>
      <c r="W28" s="49"/>
      <c r="X28" s="52"/>
    </row>
    <row r="29" spans="1:24" ht="10.5">
      <c r="A29" s="77"/>
      <c r="B29" s="49" t="s">
        <v>290</v>
      </c>
      <c r="C29" s="83" t="s">
        <v>207</v>
      </c>
      <c r="D29" s="49">
        <f t="shared" si="0"/>
        <v>38</v>
      </c>
      <c r="E29" s="49">
        <f t="shared" si="1"/>
        <v>37</v>
      </c>
      <c r="F29" s="100">
        <f>E29/D29*100</f>
        <v>97.36842105263158</v>
      </c>
      <c r="G29" s="49">
        <v>5</v>
      </c>
      <c r="H29" s="49">
        <v>5</v>
      </c>
      <c r="I29" s="100">
        <f>H29/G29*100</f>
        <v>100</v>
      </c>
      <c r="J29" s="49">
        <v>2</v>
      </c>
      <c r="K29" s="49">
        <v>2</v>
      </c>
      <c r="L29" s="100"/>
      <c r="M29" s="49">
        <v>9</v>
      </c>
      <c r="N29" s="49">
        <v>9</v>
      </c>
      <c r="O29" s="100">
        <f>N29/M29*100</f>
        <v>100</v>
      </c>
      <c r="P29" s="49">
        <v>12</v>
      </c>
      <c r="Q29" s="49">
        <v>11</v>
      </c>
      <c r="R29" s="100">
        <f>Q29/P29*100</f>
        <v>91.66666666666666</v>
      </c>
      <c r="S29" s="49">
        <v>5</v>
      </c>
      <c r="T29" s="49">
        <v>5</v>
      </c>
      <c r="U29" s="100">
        <f>T29/S29*100</f>
        <v>100</v>
      </c>
      <c r="V29" s="49">
        <v>5</v>
      </c>
      <c r="W29" s="49">
        <v>5</v>
      </c>
      <c r="X29" s="100">
        <f>W29/V29*100</f>
        <v>100</v>
      </c>
    </row>
    <row r="30" spans="1:24" ht="10.5">
      <c r="A30" s="77"/>
      <c r="B30" s="49" t="s">
        <v>84</v>
      </c>
      <c r="C30" s="83" t="s">
        <v>85</v>
      </c>
      <c r="D30" s="49">
        <f t="shared" si="0"/>
        <v>1081</v>
      </c>
      <c r="E30" s="49">
        <f t="shared" si="1"/>
        <v>1061</v>
      </c>
      <c r="F30" s="100">
        <f>E30/D30*100</f>
        <v>98.14986123959298</v>
      </c>
      <c r="G30" s="49">
        <v>138</v>
      </c>
      <c r="H30" s="49">
        <v>135</v>
      </c>
      <c r="I30" s="100">
        <f>H30/G30*100</f>
        <v>97.82608695652173</v>
      </c>
      <c r="J30" s="49">
        <v>368</v>
      </c>
      <c r="K30" s="49">
        <v>366</v>
      </c>
      <c r="L30" s="100">
        <f>K30/J30*100</f>
        <v>99.45652173913044</v>
      </c>
      <c r="M30" s="49">
        <v>170</v>
      </c>
      <c r="N30" s="49">
        <v>164</v>
      </c>
      <c r="O30" s="100">
        <f>N30/M30*100</f>
        <v>96.47058823529412</v>
      </c>
      <c r="P30" s="49">
        <v>114</v>
      </c>
      <c r="Q30" s="49">
        <v>109</v>
      </c>
      <c r="R30" s="100">
        <f>Q30/P30*100</f>
        <v>95.6140350877193</v>
      </c>
      <c r="S30" s="49">
        <v>153</v>
      </c>
      <c r="T30" s="49">
        <v>152</v>
      </c>
      <c r="U30" s="100">
        <f>T30/S30*100</f>
        <v>99.34640522875817</v>
      </c>
      <c r="V30" s="49">
        <v>138</v>
      </c>
      <c r="W30" s="49">
        <v>135</v>
      </c>
      <c r="X30" s="100">
        <f>W30/V30*100</f>
        <v>97.82608695652173</v>
      </c>
    </row>
    <row r="31" spans="1:24" ht="10.5">
      <c r="A31" s="77"/>
      <c r="B31" s="49" t="s">
        <v>292</v>
      </c>
      <c r="C31" s="83" t="s">
        <v>209</v>
      </c>
      <c r="D31" s="49">
        <f t="shared" si="0"/>
        <v>74</v>
      </c>
      <c r="E31" s="49">
        <f t="shared" si="1"/>
        <v>74</v>
      </c>
      <c r="F31" s="100">
        <f>E31/D31*100</f>
        <v>100</v>
      </c>
      <c r="G31" s="49">
        <v>13</v>
      </c>
      <c r="H31" s="49">
        <v>13</v>
      </c>
      <c r="I31" s="100">
        <f>H31/G31*100</f>
        <v>100</v>
      </c>
      <c r="J31" s="49">
        <v>2</v>
      </c>
      <c r="K31" s="49">
        <v>2</v>
      </c>
      <c r="L31" s="100">
        <f>K31/J31*100</f>
        <v>100</v>
      </c>
      <c r="M31" s="49">
        <v>11</v>
      </c>
      <c r="N31" s="49">
        <v>11</v>
      </c>
      <c r="O31" s="100">
        <f>N31/M31*100</f>
        <v>100</v>
      </c>
      <c r="P31" s="49">
        <v>18</v>
      </c>
      <c r="Q31" s="49">
        <v>18</v>
      </c>
      <c r="R31" s="100">
        <f>Q31/P31*100</f>
        <v>100</v>
      </c>
      <c r="S31" s="49">
        <v>17</v>
      </c>
      <c r="T31" s="49">
        <v>17</v>
      </c>
      <c r="U31" s="100">
        <f>T31/S31*100</f>
        <v>100</v>
      </c>
      <c r="V31" s="49">
        <v>13</v>
      </c>
      <c r="W31" s="49">
        <v>13</v>
      </c>
      <c r="X31" s="100">
        <f>W31/V31*100</f>
        <v>100</v>
      </c>
    </row>
    <row r="32" spans="1:47" ht="10.5">
      <c r="A32" s="77"/>
      <c r="B32" s="84" t="s">
        <v>167</v>
      </c>
      <c r="C32" s="126" t="s">
        <v>73</v>
      </c>
      <c r="D32" s="84">
        <f>SUM(D9:D31)</f>
        <v>3320</v>
      </c>
      <c r="E32" s="84">
        <f>SUM(E9:E31)</f>
        <v>3281</v>
      </c>
      <c r="F32" s="151">
        <f>E32/D32*100</f>
        <v>98.82530120481928</v>
      </c>
      <c r="G32" s="84">
        <f>SUM(G9:G31)</f>
        <v>566</v>
      </c>
      <c r="H32" s="84">
        <f>SUM(H9:H31)</f>
        <v>560</v>
      </c>
      <c r="I32" s="193">
        <f>H32/G32*100</f>
        <v>98.93992932862191</v>
      </c>
      <c r="J32" s="84">
        <f>SUM(J9:J31)</f>
        <v>529</v>
      </c>
      <c r="K32" s="84">
        <f>SUM(K9:K31)</f>
        <v>525</v>
      </c>
      <c r="L32" s="151">
        <f>K32/J32*100</f>
        <v>99.24385633270322</v>
      </c>
      <c r="M32" s="84">
        <f>SUM(M9:M31)</f>
        <v>561</v>
      </c>
      <c r="N32" s="84">
        <f>SUM(N9:N31)</f>
        <v>554</v>
      </c>
      <c r="O32" s="151">
        <f>N32/M32*100</f>
        <v>98.75222816399287</v>
      </c>
      <c r="P32" s="84">
        <f>SUM(P9:P31)</f>
        <v>525</v>
      </c>
      <c r="Q32" s="84">
        <f>SUM(Q9:Q31)</f>
        <v>512</v>
      </c>
      <c r="R32" s="193">
        <f>Q32/P32*100</f>
        <v>97.52380952380952</v>
      </c>
      <c r="S32" s="84">
        <f>SUM(S9:S31)</f>
        <v>573</v>
      </c>
      <c r="T32" s="84">
        <f>SUM(T9:T31)</f>
        <v>570</v>
      </c>
      <c r="U32" s="151">
        <f>T32/S32*100</f>
        <v>99.47643979057592</v>
      </c>
      <c r="V32" s="84">
        <f>SUM(V9:V31)</f>
        <v>566</v>
      </c>
      <c r="W32" s="84">
        <f>SUM(W9:W31)</f>
        <v>560</v>
      </c>
      <c r="X32" s="151">
        <f>W32/V32*100</f>
        <v>98.93992932862191</v>
      </c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</row>
    <row r="33" spans="1:21" ht="9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9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9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40" spans="1:22" ht="9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</sheetData>
  <sheetProtection/>
  <mergeCells count="12">
    <mergeCell ref="B6:B8"/>
    <mergeCell ref="C6:C8"/>
    <mergeCell ref="D6:F6"/>
    <mergeCell ref="D7:F7"/>
    <mergeCell ref="P7:R7"/>
    <mergeCell ref="S7:U7"/>
    <mergeCell ref="AA7:AC7"/>
    <mergeCell ref="V7:X7"/>
    <mergeCell ref="G6:X6"/>
    <mergeCell ref="G7:I7"/>
    <mergeCell ref="J7:L7"/>
    <mergeCell ref="M7:O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&amp;L&amp;8&amp;USection 2. Health</oddHeader>
    <oddFooter xml:space="preserve">&amp;L&amp;18 9&amp;R&amp;18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D293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1.25" style="271" customWidth="1"/>
    <col min="2" max="2" width="4.875" style="271" customWidth="1"/>
    <col min="3" max="3" width="6.00390625" style="271" customWidth="1"/>
    <col min="4" max="5" width="6.25390625" style="271" customWidth="1"/>
    <col min="6" max="6" width="6.875" style="271" customWidth="1"/>
    <col min="7" max="7" width="6.25390625" style="271" customWidth="1"/>
    <col min="8" max="8" width="6.375" style="271" customWidth="1"/>
    <col min="9" max="9" width="6.125" style="271" customWidth="1"/>
    <col min="10" max="10" width="6.25390625" style="271" customWidth="1"/>
    <col min="11" max="11" width="6.125" style="271" customWidth="1"/>
    <col min="12" max="12" width="4.875" style="271" customWidth="1"/>
    <col min="13" max="13" width="4.375" style="271" customWidth="1"/>
    <col min="14" max="14" width="5.00390625" style="271" customWidth="1"/>
    <col min="15" max="16" width="5.125" style="271" customWidth="1"/>
    <col min="17" max="17" width="5.00390625" style="271" customWidth="1"/>
    <col min="18" max="18" width="4.75390625" style="271" customWidth="1"/>
    <col min="19" max="19" width="4.00390625" style="271" customWidth="1"/>
    <col min="20" max="22" width="5.00390625" style="271" customWidth="1"/>
    <col min="23" max="23" width="5.125" style="271" customWidth="1"/>
    <col min="24" max="24" width="4.25390625" style="271" customWidth="1"/>
    <col min="25" max="25" width="6.875" style="271" customWidth="1"/>
    <col min="26" max="26" width="6.25390625" style="271" customWidth="1"/>
    <col min="27" max="28" width="10.00390625" style="271" customWidth="1"/>
    <col min="29" max="29" width="10.375" style="271" customWidth="1"/>
    <col min="30" max="30" width="9.875" style="271" customWidth="1"/>
    <col min="31" max="34" width="9.125" style="271" customWidth="1"/>
    <col min="35" max="35" width="12.375" style="271" bestFit="1" customWidth="1"/>
    <col min="36" max="36" width="7.375" style="271" customWidth="1"/>
    <col min="37" max="37" width="10.375" style="271" customWidth="1"/>
    <col min="38" max="38" width="17.375" style="271" bestFit="1" customWidth="1"/>
    <col min="39" max="39" width="10.375" style="271" customWidth="1"/>
    <col min="40" max="40" width="11.125" style="271" customWidth="1"/>
    <col min="41" max="41" width="9.125" style="271" customWidth="1"/>
    <col min="42" max="42" width="13.00390625" style="271" customWidth="1"/>
    <col min="43" max="16384" width="9.125" style="271" customWidth="1"/>
  </cols>
  <sheetData>
    <row r="1" spans="1:28" ht="15.75" customHeight="1">
      <c r="A1" s="55"/>
      <c r="B1" s="77"/>
      <c r="C1" s="77"/>
      <c r="D1" s="77"/>
      <c r="E1" s="77"/>
      <c r="F1" s="77"/>
      <c r="G1" s="77"/>
      <c r="H1" s="77"/>
      <c r="I1" s="77"/>
      <c r="J1" s="113" t="s">
        <v>730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255"/>
      <c r="AB1" s="255"/>
    </row>
    <row r="2" spans="1:28" ht="12">
      <c r="A2" s="77"/>
      <c r="B2" s="77"/>
      <c r="C2" s="77"/>
      <c r="D2" s="77"/>
      <c r="E2" s="77"/>
      <c r="F2" s="77"/>
      <c r="G2" s="77"/>
      <c r="H2" s="293"/>
      <c r="I2" s="77"/>
      <c r="J2" s="117" t="s">
        <v>731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255"/>
      <c r="AB2" s="255"/>
    </row>
    <row r="3" spans="1:28" ht="12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255"/>
      <c r="AB3" s="255"/>
    </row>
    <row r="4" spans="1:28" ht="12.75" customHeight="1">
      <c r="A4" s="77"/>
      <c r="B4" s="77"/>
      <c r="C4" s="294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255"/>
      <c r="AB4" s="255"/>
    </row>
    <row r="5" spans="1:27" s="256" customFormat="1" ht="20.25" customHeight="1">
      <c r="A5" s="52"/>
      <c r="B5" s="814" t="s">
        <v>247</v>
      </c>
      <c r="C5" s="819" t="s">
        <v>652</v>
      </c>
      <c r="D5" s="810" t="s">
        <v>751</v>
      </c>
      <c r="E5" s="796"/>
      <c r="F5" s="789" t="s">
        <v>752</v>
      </c>
      <c r="G5" s="790"/>
      <c r="H5" s="790"/>
      <c r="I5" s="792"/>
      <c r="J5" s="789" t="s">
        <v>753</v>
      </c>
      <c r="K5" s="792"/>
      <c r="L5" s="789" t="s">
        <v>754</v>
      </c>
      <c r="M5" s="817"/>
      <c r="N5" s="817"/>
      <c r="O5" s="817"/>
      <c r="P5" s="818"/>
      <c r="Q5" s="789" t="s">
        <v>755</v>
      </c>
      <c r="R5" s="790"/>
      <c r="S5" s="790"/>
      <c r="T5" s="790"/>
      <c r="U5" s="792"/>
      <c r="V5" s="789" t="s">
        <v>756</v>
      </c>
      <c r="W5" s="790"/>
      <c r="X5" s="790"/>
      <c r="Y5" s="791"/>
      <c r="Z5" s="791"/>
      <c r="AA5" s="261"/>
    </row>
    <row r="6" spans="1:27" s="256" customFormat="1" ht="51" customHeight="1">
      <c r="A6" s="52"/>
      <c r="B6" s="815"/>
      <c r="C6" s="820"/>
      <c r="D6" s="813"/>
      <c r="E6" s="798"/>
      <c r="F6" s="810" t="s">
        <v>757</v>
      </c>
      <c r="G6" s="796"/>
      <c r="H6" s="811" t="s">
        <v>758</v>
      </c>
      <c r="I6" s="808"/>
      <c r="J6" s="811" t="s">
        <v>759</v>
      </c>
      <c r="K6" s="812"/>
      <c r="L6" s="799">
        <v>2012</v>
      </c>
      <c r="M6" s="799">
        <v>2013</v>
      </c>
      <c r="N6" s="799">
        <v>2014</v>
      </c>
      <c r="O6" s="807" t="s">
        <v>885</v>
      </c>
      <c r="P6" s="808"/>
      <c r="Q6" s="799">
        <v>2012</v>
      </c>
      <c r="R6" s="799">
        <v>2013</v>
      </c>
      <c r="S6" s="799">
        <v>2014</v>
      </c>
      <c r="T6" s="807" t="s">
        <v>885</v>
      </c>
      <c r="U6" s="808"/>
      <c r="V6" s="799">
        <v>2012</v>
      </c>
      <c r="W6" s="799">
        <v>2013</v>
      </c>
      <c r="X6" s="799">
        <v>2014</v>
      </c>
      <c r="Y6" s="807" t="s">
        <v>885</v>
      </c>
      <c r="Z6" s="808"/>
      <c r="AA6" s="261"/>
    </row>
    <row r="7" spans="1:28" s="256" customFormat="1" ht="12" customHeight="1">
      <c r="A7" s="52"/>
      <c r="B7" s="816"/>
      <c r="C7" s="821"/>
      <c r="D7" s="290" t="s">
        <v>883</v>
      </c>
      <c r="E7" s="290" t="s">
        <v>884</v>
      </c>
      <c r="F7" s="290" t="s">
        <v>883</v>
      </c>
      <c r="G7" s="290" t="s">
        <v>884</v>
      </c>
      <c r="H7" s="290" t="s">
        <v>883</v>
      </c>
      <c r="I7" s="290" t="s">
        <v>884</v>
      </c>
      <c r="J7" s="290" t="s">
        <v>883</v>
      </c>
      <c r="K7" s="290" t="s">
        <v>884</v>
      </c>
      <c r="L7" s="801"/>
      <c r="M7" s="801"/>
      <c r="N7" s="801"/>
      <c r="O7" s="290">
        <v>2014</v>
      </c>
      <c r="P7" s="290">
        <v>2015</v>
      </c>
      <c r="Q7" s="801"/>
      <c r="R7" s="801"/>
      <c r="S7" s="801"/>
      <c r="T7" s="290">
        <v>2014</v>
      </c>
      <c r="U7" s="290">
        <v>2015</v>
      </c>
      <c r="V7" s="801"/>
      <c r="W7" s="801"/>
      <c r="X7" s="801"/>
      <c r="Y7" s="290">
        <v>2014</v>
      </c>
      <c r="Z7" s="290">
        <v>2015</v>
      </c>
      <c r="AA7" s="261"/>
      <c r="AB7" s="261"/>
    </row>
    <row r="8" spans="1:28" s="256" customFormat="1" ht="9.75" customHeight="1">
      <c r="A8" s="49"/>
      <c r="B8" s="49" t="s">
        <v>527</v>
      </c>
      <c r="C8" s="83" t="s">
        <v>468</v>
      </c>
      <c r="D8" s="118">
        <v>4</v>
      </c>
      <c r="E8" s="118">
        <v>7</v>
      </c>
      <c r="F8" s="118">
        <v>4</v>
      </c>
      <c r="G8" s="118">
        <v>7</v>
      </c>
      <c r="H8" s="119"/>
      <c r="I8" s="119"/>
      <c r="J8" s="52"/>
      <c r="K8" s="52"/>
      <c r="L8" s="49">
        <v>34</v>
      </c>
      <c r="M8" s="49">
        <v>34</v>
      </c>
      <c r="N8" s="49">
        <v>38</v>
      </c>
      <c r="O8" s="49">
        <v>8</v>
      </c>
      <c r="P8" s="49">
        <v>5</v>
      </c>
      <c r="Q8" s="49"/>
      <c r="R8" s="49"/>
      <c r="S8" s="49">
        <v>2</v>
      </c>
      <c r="T8" s="49"/>
      <c r="U8" s="49"/>
      <c r="V8" s="311">
        <v>0</v>
      </c>
      <c r="W8" s="93">
        <v>0</v>
      </c>
      <c r="X8" s="93">
        <v>133</v>
      </c>
      <c r="Y8" s="93">
        <f aca="true" t="shared" si="0" ref="Y8:Y27">T8/F8*1000</f>
        <v>0</v>
      </c>
      <c r="Z8" s="93">
        <f>U8/G8*1000</f>
        <v>0</v>
      </c>
      <c r="AA8" s="261"/>
      <c r="AB8" s="261"/>
    </row>
    <row r="9" spans="1:28" s="256" customFormat="1" ht="9.75" customHeight="1">
      <c r="A9" s="49"/>
      <c r="B9" s="49" t="s">
        <v>528</v>
      </c>
      <c r="C9" s="83" t="s">
        <v>192</v>
      </c>
      <c r="D9" s="118">
        <v>8</v>
      </c>
      <c r="E9" s="118">
        <v>4</v>
      </c>
      <c r="F9" s="118">
        <v>8</v>
      </c>
      <c r="G9" s="118">
        <v>4</v>
      </c>
      <c r="H9" s="119"/>
      <c r="I9" s="119"/>
      <c r="J9" s="52"/>
      <c r="K9" s="52"/>
      <c r="L9" s="49">
        <v>22</v>
      </c>
      <c r="M9" s="49">
        <v>23</v>
      </c>
      <c r="N9" s="49">
        <v>24</v>
      </c>
      <c r="O9" s="49">
        <v>5</v>
      </c>
      <c r="P9" s="49">
        <v>4</v>
      </c>
      <c r="Q9" s="49"/>
      <c r="R9" s="49">
        <v>1</v>
      </c>
      <c r="S9" s="49"/>
      <c r="T9" s="49"/>
      <c r="U9" s="49"/>
      <c r="V9" s="261"/>
      <c r="W9" s="93">
        <v>53</v>
      </c>
      <c r="X9" s="93">
        <v>0</v>
      </c>
      <c r="Y9" s="93">
        <f>T9/F9*1000</f>
        <v>0</v>
      </c>
      <c r="Z9" s="93">
        <f>U9/G9*1000</f>
        <v>0</v>
      </c>
      <c r="AA9" s="261"/>
      <c r="AB9" s="261"/>
    </row>
    <row r="10" spans="1:28" s="256" customFormat="1" ht="9.75" customHeight="1">
      <c r="A10" s="49"/>
      <c r="B10" s="49" t="s">
        <v>529</v>
      </c>
      <c r="C10" s="83" t="s">
        <v>193</v>
      </c>
      <c r="D10" s="118">
        <v>7</v>
      </c>
      <c r="E10" s="118">
        <v>8</v>
      </c>
      <c r="F10" s="118">
        <v>7</v>
      </c>
      <c r="G10" s="118">
        <v>8</v>
      </c>
      <c r="H10" s="119"/>
      <c r="I10" s="119"/>
      <c r="J10" s="52"/>
      <c r="K10" s="52"/>
      <c r="L10" s="49">
        <v>23</v>
      </c>
      <c r="M10" s="49">
        <v>19</v>
      </c>
      <c r="N10" s="49">
        <v>15</v>
      </c>
      <c r="O10" s="49">
        <v>2</v>
      </c>
      <c r="P10" s="49">
        <v>7</v>
      </c>
      <c r="Q10" s="49"/>
      <c r="R10" s="49">
        <v>1</v>
      </c>
      <c r="S10" s="49"/>
      <c r="T10" s="49"/>
      <c r="U10" s="49">
        <v>2</v>
      </c>
      <c r="V10" s="261">
        <v>0</v>
      </c>
      <c r="W10" s="93">
        <v>23</v>
      </c>
      <c r="X10" s="93">
        <v>0</v>
      </c>
      <c r="Y10" s="93">
        <f>T10/F10*1000</f>
        <v>0</v>
      </c>
      <c r="Z10" s="93">
        <f>U10/G10*1000</f>
        <v>250</v>
      </c>
      <c r="AA10" s="261"/>
      <c r="AB10" s="261"/>
    </row>
    <row r="11" spans="1:28" s="256" customFormat="1" ht="9.75" customHeight="1">
      <c r="A11" s="49"/>
      <c r="B11" s="49" t="s">
        <v>530</v>
      </c>
      <c r="C11" s="83" t="s">
        <v>194</v>
      </c>
      <c r="D11" s="118">
        <v>24</v>
      </c>
      <c r="E11" s="118">
        <v>28</v>
      </c>
      <c r="F11" s="118">
        <v>24</v>
      </c>
      <c r="G11" s="118">
        <v>28</v>
      </c>
      <c r="H11" s="119"/>
      <c r="I11" s="119"/>
      <c r="J11" s="52"/>
      <c r="K11" s="52"/>
      <c r="L11" s="49">
        <v>36</v>
      </c>
      <c r="M11" s="49">
        <v>18</v>
      </c>
      <c r="N11" s="49">
        <v>34</v>
      </c>
      <c r="O11" s="49">
        <v>15</v>
      </c>
      <c r="P11" s="49">
        <v>4</v>
      </c>
      <c r="Q11" s="49">
        <v>2</v>
      </c>
      <c r="R11" s="49">
        <v>1</v>
      </c>
      <c r="S11" s="49"/>
      <c r="T11" s="49"/>
      <c r="U11" s="49"/>
      <c r="V11" s="312">
        <v>41.666666666666664</v>
      </c>
      <c r="W11" s="93">
        <v>15</v>
      </c>
      <c r="X11" s="93">
        <v>0</v>
      </c>
      <c r="Y11" s="93">
        <f t="shared" si="0"/>
        <v>0</v>
      </c>
      <c r="Z11" s="93">
        <f aca="true" t="shared" si="1" ref="Z11:Z24">U11/G11*1000</f>
        <v>0</v>
      </c>
      <c r="AA11" s="261"/>
      <c r="AB11" s="261"/>
    </row>
    <row r="12" spans="1:28" s="256" customFormat="1" ht="9.75" customHeight="1">
      <c r="A12" s="49"/>
      <c r="B12" s="49" t="s">
        <v>531</v>
      </c>
      <c r="C12" s="83" t="s">
        <v>195</v>
      </c>
      <c r="D12" s="118">
        <v>11</v>
      </c>
      <c r="E12" s="118">
        <v>7</v>
      </c>
      <c r="F12" s="118">
        <v>11</v>
      </c>
      <c r="G12" s="118">
        <v>7</v>
      </c>
      <c r="H12" s="119"/>
      <c r="I12" s="119"/>
      <c r="J12" s="52"/>
      <c r="K12" s="52"/>
      <c r="L12" s="49">
        <v>31</v>
      </c>
      <c r="M12" s="49">
        <v>22</v>
      </c>
      <c r="N12" s="49">
        <v>21</v>
      </c>
      <c r="O12" s="49">
        <v>6</v>
      </c>
      <c r="P12" s="49">
        <v>5</v>
      </c>
      <c r="Q12" s="49">
        <v>1</v>
      </c>
      <c r="R12" s="49"/>
      <c r="S12" s="49"/>
      <c r="T12" s="49"/>
      <c r="U12" s="49"/>
      <c r="V12" s="312">
        <v>22.22222222222222</v>
      </c>
      <c r="W12" s="93">
        <v>0</v>
      </c>
      <c r="X12" s="93">
        <v>0</v>
      </c>
      <c r="Y12" s="93">
        <f t="shared" si="0"/>
        <v>0</v>
      </c>
      <c r="Z12" s="93">
        <f t="shared" si="1"/>
        <v>0</v>
      </c>
      <c r="AA12" s="261"/>
      <c r="AB12" s="261"/>
    </row>
    <row r="13" spans="1:28" s="256" customFormat="1" ht="9.75" customHeight="1">
      <c r="A13" s="49"/>
      <c r="B13" s="49" t="s">
        <v>532</v>
      </c>
      <c r="C13" s="83" t="s">
        <v>196</v>
      </c>
      <c r="D13" s="118">
        <v>15</v>
      </c>
      <c r="E13" s="118">
        <v>25</v>
      </c>
      <c r="F13" s="118">
        <v>15</v>
      </c>
      <c r="G13" s="118">
        <v>25</v>
      </c>
      <c r="H13" s="119"/>
      <c r="I13" s="119"/>
      <c r="J13" s="52"/>
      <c r="K13" s="52"/>
      <c r="L13" s="49">
        <v>27</v>
      </c>
      <c r="M13" s="49">
        <v>33</v>
      </c>
      <c r="N13" s="49">
        <v>26</v>
      </c>
      <c r="O13" s="49">
        <v>4</v>
      </c>
      <c r="P13" s="49">
        <v>9</v>
      </c>
      <c r="Q13" s="49"/>
      <c r="R13" s="49"/>
      <c r="S13" s="49">
        <v>2</v>
      </c>
      <c r="T13" s="49"/>
      <c r="U13" s="49"/>
      <c r="V13" s="312">
        <v>0</v>
      </c>
      <c r="W13" s="93">
        <v>0</v>
      </c>
      <c r="X13" s="93">
        <v>20</v>
      </c>
      <c r="Y13" s="93">
        <f t="shared" si="0"/>
        <v>0</v>
      </c>
      <c r="Z13" s="93">
        <f t="shared" si="1"/>
        <v>0</v>
      </c>
      <c r="AA13" s="261"/>
      <c r="AB13" s="261"/>
    </row>
    <row r="14" spans="1:28" s="256" customFormat="1" ht="9.75" customHeight="1">
      <c r="A14" s="49"/>
      <c r="B14" s="49" t="s">
        <v>283</v>
      </c>
      <c r="C14" s="83" t="s">
        <v>197</v>
      </c>
      <c r="D14" s="118">
        <v>14</v>
      </c>
      <c r="E14" s="118">
        <v>12</v>
      </c>
      <c r="F14" s="118">
        <v>14</v>
      </c>
      <c r="G14" s="118">
        <v>12</v>
      </c>
      <c r="H14" s="119"/>
      <c r="I14" s="119"/>
      <c r="J14" s="52"/>
      <c r="K14" s="52"/>
      <c r="L14" s="49">
        <v>32</v>
      </c>
      <c r="M14" s="49">
        <v>30</v>
      </c>
      <c r="N14" s="49">
        <v>25</v>
      </c>
      <c r="O14" s="49">
        <v>9</v>
      </c>
      <c r="P14" s="49">
        <v>8</v>
      </c>
      <c r="Q14" s="49">
        <v>4</v>
      </c>
      <c r="R14" s="49">
        <v>2</v>
      </c>
      <c r="S14" s="49">
        <v>1</v>
      </c>
      <c r="T14" s="49">
        <v>1</v>
      </c>
      <c r="U14" s="49">
        <v>1</v>
      </c>
      <c r="V14" s="312">
        <v>61.53846153846154</v>
      </c>
      <c r="W14" s="93">
        <v>38</v>
      </c>
      <c r="X14" s="93">
        <v>19</v>
      </c>
      <c r="Y14" s="93">
        <f t="shared" si="0"/>
        <v>71.42857142857143</v>
      </c>
      <c r="Z14" s="93">
        <f t="shared" si="1"/>
        <v>83.33333333333333</v>
      </c>
      <c r="AA14" s="261"/>
      <c r="AB14" s="261"/>
    </row>
    <row r="15" spans="1:28" s="256" customFormat="1" ht="9.75" customHeight="1">
      <c r="A15" s="49"/>
      <c r="B15" s="49" t="s">
        <v>284</v>
      </c>
      <c r="C15" s="83" t="s">
        <v>198</v>
      </c>
      <c r="D15" s="118">
        <v>5</v>
      </c>
      <c r="E15" s="118">
        <v>8</v>
      </c>
      <c r="F15" s="118">
        <v>5</v>
      </c>
      <c r="G15" s="118">
        <v>8</v>
      </c>
      <c r="H15" s="119"/>
      <c r="I15" s="119"/>
      <c r="J15" s="52"/>
      <c r="K15" s="52"/>
      <c r="L15" s="49">
        <v>22</v>
      </c>
      <c r="M15" s="49">
        <v>15</v>
      </c>
      <c r="N15" s="49">
        <v>17</v>
      </c>
      <c r="O15" s="49">
        <v>6</v>
      </c>
      <c r="P15" s="49">
        <v>4</v>
      </c>
      <c r="Q15" s="49">
        <v>1</v>
      </c>
      <c r="R15" s="49"/>
      <c r="S15" s="49"/>
      <c r="T15" s="49"/>
      <c r="U15" s="49">
        <v>1</v>
      </c>
      <c r="V15" s="312">
        <v>41.666666666666664</v>
      </c>
      <c r="W15" s="93">
        <v>0</v>
      </c>
      <c r="X15" s="93">
        <v>24</v>
      </c>
      <c r="Y15" s="93">
        <f t="shared" si="0"/>
        <v>0</v>
      </c>
      <c r="Z15" s="93">
        <f t="shared" si="1"/>
        <v>125</v>
      </c>
      <c r="AA15" s="261"/>
      <c r="AB15" s="261"/>
    </row>
    <row r="16" spans="1:28" s="256" customFormat="1" ht="9.75" customHeight="1">
      <c r="A16" s="49"/>
      <c r="B16" s="49" t="s">
        <v>276</v>
      </c>
      <c r="C16" s="83" t="s">
        <v>199</v>
      </c>
      <c r="D16" s="118">
        <v>16</v>
      </c>
      <c r="E16" s="118">
        <v>7</v>
      </c>
      <c r="F16" s="118">
        <v>16</v>
      </c>
      <c r="G16" s="118">
        <v>7</v>
      </c>
      <c r="H16" s="119"/>
      <c r="I16" s="119"/>
      <c r="J16" s="52"/>
      <c r="K16" s="52"/>
      <c r="L16" s="49">
        <v>19</v>
      </c>
      <c r="M16" s="49">
        <v>15</v>
      </c>
      <c r="N16" s="49">
        <v>15</v>
      </c>
      <c r="O16" s="49">
        <v>4</v>
      </c>
      <c r="P16" s="49">
        <v>7</v>
      </c>
      <c r="Q16" s="49">
        <v>1</v>
      </c>
      <c r="R16" s="49">
        <v>1</v>
      </c>
      <c r="S16" s="49">
        <v>1</v>
      </c>
      <c r="T16" s="49"/>
      <c r="U16" s="49"/>
      <c r="V16" s="312">
        <v>33.333333333333336</v>
      </c>
      <c r="W16" s="93">
        <v>45</v>
      </c>
      <c r="X16" s="93">
        <v>61</v>
      </c>
      <c r="Y16" s="93">
        <f t="shared" si="0"/>
        <v>0</v>
      </c>
      <c r="Z16" s="93">
        <f t="shared" si="1"/>
        <v>0</v>
      </c>
      <c r="AA16" s="261"/>
      <c r="AB16" s="261"/>
    </row>
    <row r="17" spans="1:28" s="256" customFormat="1" ht="9.75" customHeight="1">
      <c r="A17" s="49"/>
      <c r="B17" s="49" t="s">
        <v>277</v>
      </c>
      <c r="C17" s="83" t="s">
        <v>200</v>
      </c>
      <c r="D17" s="118">
        <v>15</v>
      </c>
      <c r="E17" s="118">
        <v>4</v>
      </c>
      <c r="F17" s="118">
        <v>15</v>
      </c>
      <c r="G17" s="118">
        <v>4</v>
      </c>
      <c r="H17" s="119"/>
      <c r="I17" s="119"/>
      <c r="J17" s="52"/>
      <c r="K17" s="52"/>
      <c r="L17" s="49">
        <v>23</v>
      </c>
      <c r="M17" s="49">
        <v>15</v>
      </c>
      <c r="N17" s="49">
        <v>19</v>
      </c>
      <c r="O17" s="49">
        <v>5</v>
      </c>
      <c r="P17" s="49">
        <v>8</v>
      </c>
      <c r="Q17" s="49"/>
      <c r="R17" s="49">
        <v>1</v>
      </c>
      <c r="S17" s="49">
        <v>3</v>
      </c>
      <c r="T17" s="49"/>
      <c r="U17" s="49"/>
      <c r="V17" s="312">
        <v>0</v>
      </c>
      <c r="W17" s="93">
        <v>26</v>
      </c>
      <c r="X17" s="93">
        <v>65</v>
      </c>
      <c r="Y17" s="93">
        <f t="shared" si="0"/>
        <v>0</v>
      </c>
      <c r="Z17" s="93">
        <f t="shared" si="1"/>
        <v>0</v>
      </c>
      <c r="AA17" s="261"/>
      <c r="AB17" s="261"/>
    </row>
    <row r="18" spans="1:28" s="256" customFormat="1" ht="9.75" customHeight="1">
      <c r="A18" s="49"/>
      <c r="B18" s="49" t="s">
        <v>504</v>
      </c>
      <c r="C18" s="83" t="s">
        <v>201</v>
      </c>
      <c r="D18" s="118">
        <v>6</v>
      </c>
      <c r="E18" s="118">
        <v>12</v>
      </c>
      <c r="F18" s="118">
        <v>6</v>
      </c>
      <c r="G18" s="118">
        <v>13</v>
      </c>
      <c r="H18" s="119"/>
      <c r="I18" s="119"/>
      <c r="J18" s="52"/>
      <c r="K18" s="52"/>
      <c r="L18" s="49">
        <v>14</v>
      </c>
      <c r="M18" s="49">
        <v>15</v>
      </c>
      <c r="N18" s="49">
        <v>13</v>
      </c>
      <c r="O18" s="49">
        <v>4</v>
      </c>
      <c r="P18" s="49">
        <v>5</v>
      </c>
      <c r="Q18" s="49">
        <v>1</v>
      </c>
      <c r="R18" s="49">
        <v>2</v>
      </c>
      <c r="S18" s="49">
        <v>2</v>
      </c>
      <c r="T18" s="49"/>
      <c r="U18" s="49"/>
      <c r="V18" s="312">
        <v>55.55555555555555</v>
      </c>
      <c r="W18" s="93">
        <v>111</v>
      </c>
      <c r="X18" s="93">
        <v>0</v>
      </c>
      <c r="Y18" s="93"/>
      <c r="Z18" s="93">
        <f t="shared" si="1"/>
        <v>0</v>
      </c>
      <c r="AA18" s="261"/>
      <c r="AB18" s="261"/>
    </row>
    <row r="19" spans="1:28" s="256" customFormat="1" ht="9.75" customHeight="1">
      <c r="A19" s="49"/>
      <c r="B19" s="49" t="s">
        <v>285</v>
      </c>
      <c r="C19" s="83" t="s">
        <v>202</v>
      </c>
      <c r="D19" s="118">
        <v>8</v>
      </c>
      <c r="E19" s="118">
        <v>10</v>
      </c>
      <c r="F19" s="118">
        <v>8</v>
      </c>
      <c r="G19" s="118">
        <v>10</v>
      </c>
      <c r="H19" s="119"/>
      <c r="I19" s="119"/>
      <c r="J19" s="52"/>
      <c r="K19" s="52"/>
      <c r="L19" s="49">
        <v>11</v>
      </c>
      <c r="M19" s="49">
        <v>21</v>
      </c>
      <c r="N19" s="49">
        <v>10</v>
      </c>
      <c r="O19" s="49">
        <v>1</v>
      </c>
      <c r="P19" s="49">
        <v>4</v>
      </c>
      <c r="Q19" s="49"/>
      <c r="R19" s="49"/>
      <c r="S19" s="49"/>
      <c r="T19" s="49"/>
      <c r="U19" s="49"/>
      <c r="V19" s="312">
        <v>0</v>
      </c>
      <c r="W19" s="93">
        <v>0</v>
      </c>
      <c r="X19" s="93">
        <v>0</v>
      </c>
      <c r="Y19" s="93"/>
      <c r="Z19" s="93">
        <f t="shared" si="1"/>
        <v>0</v>
      </c>
      <c r="AA19" s="261"/>
      <c r="AB19" s="261"/>
    </row>
    <row r="20" spans="1:28" s="256" customFormat="1" ht="9.75" customHeight="1">
      <c r="A20" s="49"/>
      <c r="B20" s="49" t="s">
        <v>286</v>
      </c>
      <c r="C20" s="83" t="s">
        <v>203</v>
      </c>
      <c r="D20" s="118">
        <v>7</v>
      </c>
      <c r="E20" s="118">
        <v>3</v>
      </c>
      <c r="F20" s="118">
        <v>7</v>
      </c>
      <c r="G20" s="118">
        <v>3</v>
      </c>
      <c r="H20" s="119"/>
      <c r="I20" s="119"/>
      <c r="J20" s="52"/>
      <c r="K20" s="52"/>
      <c r="L20" s="49">
        <v>15</v>
      </c>
      <c r="M20" s="49">
        <v>10</v>
      </c>
      <c r="N20" s="49">
        <v>10</v>
      </c>
      <c r="O20" s="49">
        <v>1</v>
      </c>
      <c r="P20" s="49">
        <v>4</v>
      </c>
      <c r="Q20" s="49"/>
      <c r="R20" s="49"/>
      <c r="S20" s="49"/>
      <c r="T20" s="49"/>
      <c r="U20" s="49"/>
      <c r="V20" s="312">
        <v>0</v>
      </c>
      <c r="W20" s="93">
        <v>0</v>
      </c>
      <c r="X20" s="93">
        <v>0</v>
      </c>
      <c r="Y20" s="93">
        <f t="shared" si="0"/>
        <v>0</v>
      </c>
      <c r="Z20" s="93">
        <v>0</v>
      </c>
      <c r="AA20" s="261"/>
      <c r="AB20" s="261"/>
    </row>
    <row r="21" spans="1:28" s="256" customFormat="1" ht="9.75" customHeight="1">
      <c r="A21" s="49"/>
      <c r="B21" s="49" t="s">
        <v>287</v>
      </c>
      <c r="C21" s="83" t="s">
        <v>204</v>
      </c>
      <c r="D21" s="118">
        <v>13</v>
      </c>
      <c r="E21" s="118">
        <v>8</v>
      </c>
      <c r="F21" s="118">
        <v>13</v>
      </c>
      <c r="G21" s="118">
        <v>8</v>
      </c>
      <c r="H21" s="119"/>
      <c r="I21" s="119"/>
      <c r="J21" s="52"/>
      <c r="K21" s="52"/>
      <c r="L21" s="49">
        <v>20</v>
      </c>
      <c r="M21" s="49">
        <v>22</v>
      </c>
      <c r="N21" s="49">
        <v>24</v>
      </c>
      <c r="O21" s="49">
        <v>8</v>
      </c>
      <c r="P21" s="49">
        <v>4</v>
      </c>
      <c r="Q21" s="49">
        <v>2</v>
      </c>
      <c r="R21" s="49">
        <v>1</v>
      </c>
      <c r="S21" s="49"/>
      <c r="T21" s="49"/>
      <c r="U21" s="49"/>
      <c r="V21" s="312">
        <v>46.51162790697674</v>
      </c>
      <c r="W21" s="93">
        <v>28</v>
      </c>
      <c r="X21" s="93">
        <v>0</v>
      </c>
      <c r="Y21" s="93">
        <f t="shared" si="0"/>
        <v>0</v>
      </c>
      <c r="Z21" s="93">
        <f t="shared" si="1"/>
        <v>0</v>
      </c>
      <c r="AA21" s="261"/>
      <c r="AB21" s="261"/>
    </row>
    <row r="22" spans="1:28" s="256" customFormat="1" ht="9.75" customHeight="1">
      <c r="A22" s="49"/>
      <c r="B22" s="49" t="s">
        <v>288</v>
      </c>
      <c r="C22" s="83" t="s">
        <v>205</v>
      </c>
      <c r="D22" s="118">
        <v>7</v>
      </c>
      <c r="E22" s="118">
        <v>5</v>
      </c>
      <c r="F22" s="118">
        <v>7</v>
      </c>
      <c r="G22" s="118">
        <v>5</v>
      </c>
      <c r="H22" s="119"/>
      <c r="I22" s="119"/>
      <c r="J22" s="52">
        <v>1</v>
      </c>
      <c r="K22" s="52">
        <v>1</v>
      </c>
      <c r="L22" s="49">
        <v>29</v>
      </c>
      <c r="M22" s="49">
        <v>25</v>
      </c>
      <c r="N22" s="49">
        <v>23</v>
      </c>
      <c r="O22" s="49">
        <v>5</v>
      </c>
      <c r="P22" s="49">
        <v>5</v>
      </c>
      <c r="Q22" s="49"/>
      <c r="R22" s="49"/>
      <c r="S22" s="49"/>
      <c r="T22" s="49"/>
      <c r="U22" s="49">
        <v>1</v>
      </c>
      <c r="V22" s="312">
        <v>0</v>
      </c>
      <c r="W22" s="93">
        <v>0</v>
      </c>
      <c r="X22" s="93">
        <v>0</v>
      </c>
      <c r="Y22" s="93">
        <f t="shared" si="0"/>
        <v>0</v>
      </c>
      <c r="Z22" s="93">
        <f t="shared" si="1"/>
        <v>200</v>
      </c>
      <c r="AA22" s="261"/>
      <c r="AB22" s="261"/>
    </row>
    <row r="23" spans="1:28" s="256" customFormat="1" ht="9.75" customHeight="1">
      <c r="A23" s="49"/>
      <c r="B23" s="49" t="s">
        <v>289</v>
      </c>
      <c r="C23" s="83" t="s">
        <v>206</v>
      </c>
      <c r="D23" s="118">
        <v>10</v>
      </c>
      <c r="E23" s="118">
        <v>8</v>
      </c>
      <c r="F23" s="118">
        <v>10</v>
      </c>
      <c r="G23" s="118">
        <v>8</v>
      </c>
      <c r="H23" s="119"/>
      <c r="I23" s="119"/>
      <c r="J23" s="52"/>
      <c r="K23" s="52"/>
      <c r="L23" s="49">
        <v>19</v>
      </c>
      <c r="M23" s="49">
        <v>15</v>
      </c>
      <c r="N23" s="49">
        <v>9</v>
      </c>
      <c r="O23" s="49">
        <v>3</v>
      </c>
      <c r="P23" s="49">
        <v>3</v>
      </c>
      <c r="Q23" s="49"/>
      <c r="R23" s="49"/>
      <c r="S23" s="49"/>
      <c r="T23" s="49"/>
      <c r="U23" s="49"/>
      <c r="V23" s="312">
        <v>0</v>
      </c>
      <c r="W23" s="93">
        <v>0</v>
      </c>
      <c r="X23" s="93">
        <v>0</v>
      </c>
      <c r="Y23" s="93">
        <f t="shared" si="0"/>
        <v>0</v>
      </c>
      <c r="Z23" s="93">
        <f t="shared" si="1"/>
        <v>0</v>
      </c>
      <c r="AA23" s="261"/>
      <c r="AB23" s="261"/>
    </row>
    <row r="24" spans="1:28" s="256" customFormat="1" ht="9.75" customHeight="1">
      <c r="A24" s="49"/>
      <c r="B24" s="49" t="s">
        <v>290</v>
      </c>
      <c r="C24" s="83" t="s">
        <v>207</v>
      </c>
      <c r="D24" s="118">
        <v>2</v>
      </c>
      <c r="E24" s="118">
        <v>2</v>
      </c>
      <c r="F24" s="118">
        <v>2</v>
      </c>
      <c r="G24" s="118">
        <v>2</v>
      </c>
      <c r="H24" s="119"/>
      <c r="I24" s="119"/>
      <c r="J24" s="52"/>
      <c r="K24" s="52"/>
      <c r="L24" s="49">
        <v>12</v>
      </c>
      <c r="M24" s="49">
        <v>8</v>
      </c>
      <c r="N24" s="49">
        <v>11</v>
      </c>
      <c r="O24" s="49">
        <v>2</v>
      </c>
      <c r="P24" s="49">
        <v>5</v>
      </c>
      <c r="Q24" s="49"/>
      <c r="R24" s="49"/>
      <c r="S24" s="49"/>
      <c r="T24" s="49"/>
      <c r="U24" s="49">
        <v>1</v>
      </c>
      <c r="V24" s="312">
        <v>0</v>
      </c>
      <c r="W24" s="93">
        <v>0</v>
      </c>
      <c r="X24" s="93">
        <v>0</v>
      </c>
      <c r="Y24" s="93"/>
      <c r="Z24" s="93">
        <f t="shared" si="1"/>
        <v>500</v>
      </c>
      <c r="AA24" s="261"/>
      <c r="AB24" s="261"/>
    </row>
    <row r="25" spans="1:28" s="256" customFormat="1" ht="9.75" customHeight="1">
      <c r="A25" s="49"/>
      <c r="B25" s="49" t="s">
        <v>291</v>
      </c>
      <c r="C25" s="83" t="s">
        <v>208</v>
      </c>
      <c r="D25" s="118">
        <v>409</v>
      </c>
      <c r="E25" s="118">
        <v>363</v>
      </c>
      <c r="F25" s="118">
        <v>409</v>
      </c>
      <c r="G25" s="118">
        <v>368</v>
      </c>
      <c r="H25" s="119"/>
      <c r="I25" s="119"/>
      <c r="J25" s="52">
        <v>1</v>
      </c>
      <c r="K25" s="52"/>
      <c r="L25" s="49">
        <v>96</v>
      </c>
      <c r="M25" s="49">
        <v>103</v>
      </c>
      <c r="N25" s="49">
        <v>95</v>
      </c>
      <c r="O25" s="49">
        <v>22</v>
      </c>
      <c r="P25" s="49">
        <v>21</v>
      </c>
      <c r="Q25" s="49">
        <v>24</v>
      </c>
      <c r="R25" s="49">
        <v>25</v>
      </c>
      <c r="S25" s="49">
        <v>18</v>
      </c>
      <c r="T25" s="49">
        <v>4</v>
      </c>
      <c r="U25" s="49">
        <v>3</v>
      </c>
      <c r="V25" s="312">
        <v>16.72473867595819</v>
      </c>
      <c r="W25" s="93">
        <v>16</v>
      </c>
      <c r="X25" s="93">
        <v>12</v>
      </c>
      <c r="Y25" s="93">
        <f t="shared" si="0"/>
        <v>9.7799511002445</v>
      </c>
      <c r="Z25" s="93">
        <f>U25/G25*1000</f>
        <v>8.152173913043478</v>
      </c>
      <c r="AA25" s="261"/>
      <c r="AB25" s="261"/>
    </row>
    <row r="26" spans="1:28" s="256" customFormat="1" ht="9.75" customHeight="1">
      <c r="A26" s="49"/>
      <c r="B26" s="49" t="s">
        <v>292</v>
      </c>
      <c r="C26" s="83" t="s">
        <v>209</v>
      </c>
      <c r="D26" s="118">
        <v>3</v>
      </c>
      <c r="E26" s="118">
        <v>2</v>
      </c>
      <c r="F26" s="118">
        <v>3</v>
      </c>
      <c r="G26" s="118">
        <v>2</v>
      </c>
      <c r="H26" s="119"/>
      <c r="I26" s="119"/>
      <c r="J26" s="52"/>
      <c r="K26" s="52"/>
      <c r="L26" s="49">
        <v>16</v>
      </c>
      <c r="M26" s="49">
        <v>20</v>
      </c>
      <c r="N26" s="49">
        <v>20</v>
      </c>
      <c r="O26" s="49">
        <v>6</v>
      </c>
      <c r="P26" s="49"/>
      <c r="Q26" s="49">
        <v>3</v>
      </c>
      <c r="R26" s="49">
        <v>4</v>
      </c>
      <c r="S26" s="49"/>
      <c r="T26" s="49"/>
      <c r="U26" s="49"/>
      <c r="V26" s="312">
        <v>100</v>
      </c>
      <c r="W26" s="93">
        <v>129</v>
      </c>
      <c r="X26" s="93">
        <v>0</v>
      </c>
      <c r="Y26" s="93">
        <f t="shared" si="0"/>
        <v>0</v>
      </c>
      <c r="Z26" s="93">
        <f>U26/G26*1000</f>
        <v>0</v>
      </c>
      <c r="AA26" s="261"/>
      <c r="AB26" s="261"/>
    </row>
    <row r="27" spans="1:28" s="256" customFormat="1" ht="9.75" customHeight="1">
      <c r="A27" s="49"/>
      <c r="B27" s="84" t="s">
        <v>651</v>
      </c>
      <c r="C27" s="126" t="s">
        <v>73</v>
      </c>
      <c r="D27" s="295">
        <f aca="true" t="shared" si="2" ref="D27:T27">SUM(D8:D26)</f>
        <v>584</v>
      </c>
      <c r="E27" s="295">
        <f t="shared" si="2"/>
        <v>523</v>
      </c>
      <c r="F27" s="84">
        <f t="shared" si="2"/>
        <v>584</v>
      </c>
      <c r="G27" s="84">
        <f t="shared" si="2"/>
        <v>529</v>
      </c>
      <c r="H27" s="295">
        <f t="shared" si="2"/>
        <v>0</v>
      </c>
      <c r="I27" s="295">
        <f t="shared" si="2"/>
        <v>0</v>
      </c>
      <c r="J27" s="295">
        <f t="shared" si="2"/>
        <v>2</v>
      </c>
      <c r="K27" s="295">
        <f t="shared" si="2"/>
        <v>1</v>
      </c>
      <c r="L27" s="84">
        <f>SUM(L8:L26)</f>
        <v>501</v>
      </c>
      <c r="M27" s="84">
        <f>SUM(M8:M26)</f>
        <v>463</v>
      </c>
      <c r="N27" s="84">
        <f>SUM(N8:N26)</f>
        <v>449</v>
      </c>
      <c r="O27" s="84">
        <f t="shared" si="2"/>
        <v>116</v>
      </c>
      <c r="P27" s="84">
        <f t="shared" si="2"/>
        <v>112</v>
      </c>
      <c r="Q27" s="84">
        <f>SUM(Q8:Q26)</f>
        <v>39</v>
      </c>
      <c r="R27" s="84">
        <f>SUM(R8:R26)</f>
        <v>39</v>
      </c>
      <c r="S27" s="84">
        <f>SUM(S8:S26)</f>
        <v>29</v>
      </c>
      <c r="T27" s="84">
        <f t="shared" si="2"/>
        <v>5</v>
      </c>
      <c r="U27" s="84">
        <f>SUM(U8:U26)</f>
        <v>9</v>
      </c>
      <c r="V27" s="313">
        <v>19.64735516372796</v>
      </c>
      <c r="W27" s="295">
        <v>18</v>
      </c>
      <c r="X27" s="295">
        <v>13</v>
      </c>
      <c r="Y27" s="295">
        <f t="shared" si="0"/>
        <v>8.561643835616438</v>
      </c>
      <c r="Z27" s="295">
        <f>U27/G27*1000</f>
        <v>17.013232514177695</v>
      </c>
      <c r="AA27" s="261"/>
      <c r="AB27" s="261"/>
    </row>
    <row r="34" ht="8.25">
      <c r="R34" s="272"/>
    </row>
    <row r="36" ht="8.25">
      <c r="N36" s="273"/>
    </row>
    <row r="43" spans="1:56" ht="8.25">
      <c r="A43" s="274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</row>
    <row r="44" spans="1:56" ht="8.25">
      <c r="A44" s="274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</row>
    <row r="45" spans="1:56" ht="8.25">
      <c r="A45" s="274"/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</row>
    <row r="46" spans="1:56" ht="8.25">
      <c r="A46" s="274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</row>
    <row r="47" spans="1:56" ht="8.25">
      <c r="A47" s="274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</row>
    <row r="48" spans="1:56" ht="8.25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</row>
    <row r="49" spans="1:56" ht="8.25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</row>
    <row r="50" spans="1:56" ht="8.25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</row>
    <row r="51" spans="1:56" ht="8.25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</row>
    <row r="52" spans="1:56" ht="8.25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</row>
    <row r="53" spans="1:56" ht="8.25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</row>
    <row r="54" spans="1:56" ht="8.25">
      <c r="A54" s="274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</row>
    <row r="55" spans="1:56" ht="8.25">
      <c r="A55" s="274"/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5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</row>
    <row r="56" spans="1:56" ht="8.25">
      <c r="A56" s="274"/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5"/>
      <c r="S56" s="274"/>
      <c r="T56" s="274"/>
      <c r="U56" s="274"/>
      <c r="V56" s="274"/>
      <c r="W56" s="276"/>
      <c r="X56" s="276"/>
      <c r="Y56" s="276"/>
      <c r="Z56" s="276"/>
      <c r="AA56" s="276"/>
      <c r="AB56" s="276"/>
      <c r="AC56" s="274"/>
      <c r="AD56" s="274"/>
      <c r="AE56" s="274"/>
      <c r="AF56" s="274"/>
      <c r="AG56" s="274"/>
      <c r="AH56" s="274"/>
      <c r="AI56" s="274"/>
      <c r="AJ56" s="809"/>
      <c r="AK56" s="809"/>
      <c r="AL56" s="809"/>
      <c r="AM56" s="809"/>
      <c r="AN56" s="809"/>
      <c r="AO56" s="809"/>
      <c r="AP56" s="809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</row>
    <row r="57" spans="1:56" ht="8.25">
      <c r="A57" s="274"/>
      <c r="B57" s="274"/>
      <c r="C57" s="274"/>
      <c r="D57" s="809"/>
      <c r="E57" s="809"/>
      <c r="F57" s="809"/>
      <c r="G57" s="809"/>
      <c r="H57" s="809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7"/>
      <c r="W57" s="276"/>
      <c r="X57" s="276"/>
      <c r="Y57" s="276"/>
      <c r="Z57" s="276"/>
      <c r="AA57" s="276"/>
      <c r="AB57" s="276"/>
      <c r="AC57" s="276"/>
      <c r="AD57" s="276"/>
      <c r="AE57" s="274"/>
      <c r="AF57" s="274"/>
      <c r="AG57" s="274"/>
      <c r="AH57" s="277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</row>
    <row r="58" spans="1:56" ht="8.25">
      <c r="A58" s="274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6"/>
      <c r="Z58" s="276"/>
      <c r="AA58" s="276"/>
      <c r="AB58" s="276"/>
      <c r="AC58" s="276"/>
      <c r="AD58" s="276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</row>
    <row r="59" spans="1:56" ht="8.25">
      <c r="A59" s="274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8"/>
      <c r="Y59" s="274"/>
      <c r="Z59" s="278"/>
      <c r="AA59" s="274"/>
      <c r="AB59" s="278"/>
      <c r="AC59" s="274"/>
      <c r="AD59" s="278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</row>
    <row r="60" spans="1:56" ht="8.25">
      <c r="A60" s="27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9"/>
      <c r="X60" s="279"/>
      <c r="Y60" s="274"/>
      <c r="Z60" s="274"/>
      <c r="AA60" s="279"/>
      <c r="AB60" s="276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</row>
    <row r="61" spans="1:56" ht="8.25">
      <c r="A61" s="274"/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389"/>
      <c r="P61" s="389"/>
      <c r="Q61" s="389"/>
      <c r="R61" s="389"/>
      <c r="S61" s="274"/>
      <c r="T61" s="274"/>
      <c r="U61" s="274"/>
      <c r="V61" s="274"/>
      <c r="W61" s="279"/>
      <c r="X61" s="279"/>
      <c r="Y61" s="274"/>
      <c r="Z61" s="274"/>
      <c r="AA61" s="279"/>
      <c r="AB61" s="276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</row>
    <row r="62" spans="1:56" ht="8.25">
      <c r="A62" s="274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389"/>
      <c r="P62" s="389"/>
      <c r="Q62" s="389"/>
      <c r="R62" s="389"/>
      <c r="S62" s="274"/>
      <c r="T62" s="274"/>
      <c r="U62" s="274"/>
      <c r="V62" s="274"/>
      <c r="W62" s="279"/>
      <c r="X62" s="279"/>
      <c r="Y62" s="274"/>
      <c r="Z62" s="274"/>
      <c r="AA62" s="279"/>
      <c r="AB62" s="276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</row>
    <row r="63" spans="1:56" ht="8.25">
      <c r="A63" s="274"/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389"/>
      <c r="Q63" s="389"/>
      <c r="R63" s="389"/>
      <c r="S63" s="274"/>
      <c r="T63" s="274"/>
      <c r="U63" s="274"/>
      <c r="V63" s="274"/>
      <c r="W63" s="279"/>
      <c r="X63" s="279"/>
      <c r="Y63" s="274"/>
      <c r="Z63" s="274"/>
      <c r="AA63" s="279"/>
      <c r="AB63" s="276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</row>
    <row r="64" spans="1:56" ht="8.25">
      <c r="A64" s="274"/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389"/>
      <c r="O64" s="274"/>
      <c r="P64" s="389"/>
      <c r="Q64" s="389"/>
      <c r="R64" s="389"/>
      <c r="S64" s="274"/>
      <c r="T64" s="274"/>
      <c r="U64" s="274"/>
      <c r="V64" s="274"/>
      <c r="W64" s="279"/>
      <c r="X64" s="279"/>
      <c r="Y64" s="274"/>
      <c r="Z64" s="274"/>
      <c r="AA64" s="279"/>
      <c r="AB64" s="276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</row>
    <row r="65" spans="1:56" ht="8.25">
      <c r="A65" s="274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389"/>
      <c r="Q65" s="389"/>
      <c r="R65" s="389"/>
      <c r="S65" s="274"/>
      <c r="T65" s="274"/>
      <c r="U65" s="274"/>
      <c r="V65" s="274"/>
      <c r="W65" s="279"/>
      <c r="X65" s="279"/>
      <c r="Y65" s="274"/>
      <c r="Z65" s="274"/>
      <c r="AA65" s="279"/>
      <c r="AB65" s="276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</row>
    <row r="66" spans="1:56" ht="8.25">
      <c r="A66" s="274"/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389"/>
      <c r="Q66" s="389"/>
      <c r="R66" s="389"/>
      <c r="S66" s="274"/>
      <c r="T66" s="274"/>
      <c r="U66" s="274"/>
      <c r="V66" s="274"/>
      <c r="W66" s="279"/>
      <c r="X66" s="279"/>
      <c r="Y66" s="274"/>
      <c r="Z66" s="274"/>
      <c r="AA66" s="279"/>
      <c r="AB66" s="276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</row>
    <row r="67" spans="1:56" ht="8.25">
      <c r="A67" s="274"/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389"/>
      <c r="Q67" s="389"/>
      <c r="R67" s="389"/>
      <c r="S67" s="274"/>
      <c r="T67" s="274"/>
      <c r="U67" s="274"/>
      <c r="V67" s="274"/>
      <c r="W67" s="279"/>
      <c r="X67" s="279"/>
      <c r="Y67" s="274"/>
      <c r="Z67" s="274"/>
      <c r="AA67" s="279"/>
      <c r="AB67" s="276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</row>
    <row r="68" spans="1:56" ht="8.25">
      <c r="A68" s="274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389"/>
      <c r="Q68" s="389"/>
      <c r="R68" s="389"/>
      <c r="S68" s="274"/>
      <c r="T68" s="274"/>
      <c r="U68" s="274"/>
      <c r="V68" s="274"/>
      <c r="W68" s="279"/>
      <c r="X68" s="279"/>
      <c r="Y68" s="274"/>
      <c r="Z68" s="274"/>
      <c r="AA68" s="279"/>
      <c r="AB68" s="276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</row>
    <row r="69" spans="1:56" ht="8.25">
      <c r="A69" s="274"/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389"/>
      <c r="Q69" s="389"/>
      <c r="R69" s="389"/>
      <c r="S69" s="274"/>
      <c r="T69" s="274"/>
      <c r="U69" s="274"/>
      <c r="V69" s="274"/>
      <c r="W69" s="279"/>
      <c r="X69" s="279"/>
      <c r="Y69" s="274"/>
      <c r="Z69" s="274"/>
      <c r="AA69" s="279"/>
      <c r="AB69" s="276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</row>
    <row r="70" spans="1:56" ht="8.25">
      <c r="A70" s="274"/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389"/>
      <c r="Q70" s="389"/>
      <c r="R70" s="389"/>
      <c r="S70" s="274"/>
      <c r="T70" s="274"/>
      <c r="U70" s="274"/>
      <c r="V70" s="274"/>
      <c r="W70" s="279"/>
      <c r="X70" s="279"/>
      <c r="Y70" s="274"/>
      <c r="Z70" s="274"/>
      <c r="AA70" s="279"/>
      <c r="AB70" s="276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</row>
    <row r="71" spans="1:56" ht="8.25">
      <c r="A71" s="274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389"/>
      <c r="Q71" s="389"/>
      <c r="R71" s="389"/>
      <c r="S71" s="274"/>
      <c r="T71" s="274"/>
      <c r="U71" s="274"/>
      <c r="V71" s="274"/>
      <c r="W71" s="279"/>
      <c r="X71" s="279"/>
      <c r="Y71" s="274"/>
      <c r="Z71" s="274"/>
      <c r="AA71" s="279"/>
      <c r="AB71" s="276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</row>
    <row r="72" spans="1:56" ht="8.25">
      <c r="A72" s="274"/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389"/>
      <c r="Q72" s="389"/>
      <c r="R72" s="389"/>
      <c r="S72" s="274"/>
      <c r="T72" s="274"/>
      <c r="U72" s="274"/>
      <c r="V72" s="274"/>
      <c r="W72" s="279"/>
      <c r="X72" s="279"/>
      <c r="Y72" s="274"/>
      <c r="Z72" s="274"/>
      <c r="AA72" s="279"/>
      <c r="AB72" s="276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</row>
    <row r="73" spans="1:56" ht="8.25">
      <c r="A73" s="274"/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389"/>
      <c r="Q73" s="389"/>
      <c r="R73" s="389"/>
      <c r="S73" s="274"/>
      <c r="T73" s="274"/>
      <c r="U73" s="274"/>
      <c r="V73" s="274"/>
      <c r="W73" s="279"/>
      <c r="X73" s="279"/>
      <c r="Y73" s="274"/>
      <c r="Z73" s="274"/>
      <c r="AA73" s="279"/>
      <c r="AB73" s="276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</row>
    <row r="74" spans="1:56" ht="8.25">
      <c r="A74" s="274"/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389"/>
      <c r="Q74" s="389"/>
      <c r="R74" s="389"/>
      <c r="S74" s="274"/>
      <c r="T74" s="274"/>
      <c r="U74" s="274"/>
      <c r="V74" s="274"/>
      <c r="W74" s="279"/>
      <c r="X74" s="279"/>
      <c r="Y74" s="274"/>
      <c r="Z74" s="274"/>
      <c r="AA74" s="279"/>
      <c r="AB74" s="276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</row>
    <row r="75" spans="1:56" ht="8.25">
      <c r="A75" s="274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389"/>
      <c r="Q75" s="389"/>
      <c r="R75" s="389"/>
      <c r="S75" s="274"/>
      <c r="T75" s="274"/>
      <c r="U75" s="274"/>
      <c r="V75" s="274"/>
      <c r="W75" s="279"/>
      <c r="X75" s="279"/>
      <c r="Y75" s="274"/>
      <c r="Z75" s="274"/>
      <c r="AA75" s="279"/>
      <c r="AB75" s="276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</row>
    <row r="76" spans="1:56" ht="8.25">
      <c r="A76" s="274"/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389"/>
      <c r="Q76" s="389"/>
      <c r="R76" s="389"/>
      <c r="S76" s="274"/>
      <c r="T76" s="274"/>
      <c r="U76" s="274"/>
      <c r="V76" s="274"/>
      <c r="W76" s="279"/>
      <c r="X76" s="279"/>
      <c r="Y76" s="274"/>
      <c r="Z76" s="274"/>
      <c r="AA76" s="279"/>
      <c r="AB76" s="276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</row>
    <row r="77" spans="1:56" ht="8.25">
      <c r="A77" s="274"/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389"/>
      <c r="Q77" s="389"/>
      <c r="R77" s="389"/>
      <c r="S77" s="274"/>
      <c r="T77" s="274"/>
      <c r="U77" s="274"/>
      <c r="V77" s="274"/>
      <c r="W77" s="279"/>
      <c r="X77" s="279"/>
      <c r="Y77" s="274"/>
      <c r="Z77" s="274"/>
      <c r="AA77" s="279"/>
      <c r="AB77" s="276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</row>
    <row r="78" spans="1:56" ht="8.25">
      <c r="A78" s="274"/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389"/>
      <c r="Q78" s="389"/>
      <c r="R78" s="389"/>
      <c r="S78" s="274"/>
      <c r="T78" s="274"/>
      <c r="U78" s="274"/>
      <c r="V78" s="274"/>
      <c r="W78" s="279"/>
      <c r="X78" s="279"/>
      <c r="Y78" s="274"/>
      <c r="Z78" s="274"/>
      <c r="AA78" s="279"/>
      <c r="AB78" s="276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</row>
    <row r="79" spans="1:56" ht="8.25">
      <c r="A79" s="274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389"/>
      <c r="Q79" s="389"/>
      <c r="R79" s="389"/>
      <c r="S79" s="274"/>
      <c r="T79" s="274"/>
      <c r="U79" s="274"/>
      <c r="V79" s="274"/>
      <c r="W79" s="279"/>
      <c r="X79" s="279"/>
      <c r="Y79" s="274"/>
      <c r="Z79" s="274"/>
      <c r="AA79" s="280"/>
      <c r="AB79" s="280"/>
      <c r="AC79" s="280"/>
      <c r="AD79" s="280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</row>
    <row r="80" spans="1:56" ht="11.25" customHeight="1">
      <c r="A80" s="274"/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389"/>
      <c r="Q80" s="389"/>
      <c r="R80" s="389"/>
      <c r="S80" s="274"/>
      <c r="T80" s="274"/>
      <c r="U80" s="274"/>
      <c r="V80" s="274"/>
      <c r="W80" s="280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</row>
    <row r="81" spans="1:56" ht="8.25">
      <c r="A81" s="274"/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389"/>
      <c r="R81" s="389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</row>
    <row r="82" spans="1:56" ht="8.25">
      <c r="A82" s="274"/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</row>
    <row r="83" spans="1:56" ht="8.25">
      <c r="A83" s="274"/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74"/>
      <c r="BC83" s="274"/>
      <c r="BD83" s="274"/>
    </row>
    <row r="84" spans="1:56" ht="8.25">
      <c r="A84" s="274"/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  <c r="AS84" s="274"/>
      <c r="AT84" s="274"/>
      <c r="AU84" s="274"/>
      <c r="AV84" s="274"/>
      <c r="AW84" s="274"/>
      <c r="AX84" s="274"/>
      <c r="AY84" s="274"/>
      <c r="AZ84" s="274"/>
      <c r="BA84" s="274"/>
      <c r="BB84" s="274"/>
      <c r="BC84" s="274"/>
      <c r="BD84" s="274"/>
    </row>
    <row r="85" spans="1:56" ht="8.25">
      <c r="A85" s="274"/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  <c r="AS85" s="274"/>
      <c r="AT85" s="274"/>
      <c r="AU85" s="274"/>
      <c r="AV85" s="274"/>
      <c r="AW85" s="274"/>
      <c r="AX85" s="274"/>
      <c r="AY85" s="274"/>
      <c r="AZ85" s="274"/>
      <c r="BA85" s="274"/>
      <c r="BB85" s="274"/>
      <c r="BC85" s="274"/>
      <c r="BD85" s="274"/>
    </row>
    <row r="86" spans="1:56" ht="8.25">
      <c r="A86" s="274"/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4"/>
      <c r="BC86" s="274"/>
      <c r="BD86" s="274"/>
    </row>
    <row r="87" spans="1:56" ht="8.25">
      <c r="A87" s="274"/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</row>
    <row r="88" spans="1:56" ht="8.25">
      <c r="A88" s="274"/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7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</row>
    <row r="89" spans="1:56" ht="8.25">
      <c r="A89" s="274"/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7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AY89" s="274"/>
      <c r="AZ89" s="274"/>
      <c r="BA89" s="274"/>
      <c r="BB89" s="274"/>
      <c r="BC89" s="274"/>
      <c r="BD89" s="274"/>
    </row>
    <row r="90" spans="1:56" ht="8.25">
      <c r="A90" s="274"/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4"/>
      <c r="AX90" s="274"/>
      <c r="AY90" s="274"/>
      <c r="AZ90" s="274"/>
      <c r="BA90" s="274"/>
      <c r="BB90" s="274"/>
      <c r="BC90" s="274"/>
      <c r="BD90" s="274"/>
    </row>
    <row r="91" spans="1:56" ht="8.25">
      <c r="A91" s="274"/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4"/>
      <c r="BA91" s="274"/>
      <c r="BB91" s="274"/>
      <c r="BC91" s="274"/>
      <c r="BD91" s="274"/>
    </row>
    <row r="92" spans="1:56" ht="8.25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4"/>
      <c r="BA92" s="274"/>
      <c r="BB92" s="274"/>
      <c r="BC92" s="274"/>
      <c r="BD92" s="274"/>
    </row>
    <row r="93" spans="1:56" ht="8.25">
      <c r="A93" s="274"/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4"/>
      <c r="AQ93" s="274"/>
      <c r="AR93" s="274"/>
      <c r="AS93" s="274"/>
      <c r="AT93" s="274"/>
      <c r="AU93" s="274"/>
      <c r="AV93" s="274"/>
      <c r="AW93" s="274"/>
      <c r="AX93" s="274"/>
      <c r="AY93" s="274"/>
      <c r="AZ93" s="274"/>
      <c r="BA93" s="274"/>
      <c r="BB93" s="274"/>
      <c r="BC93" s="274"/>
      <c r="BD93" s="274"/>
    </row>
    <row r="94" spans="1:56" ht="8.25">
      <c r="A94" s="274"/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4"/>
      <c r="AQ94" s="274"/>
      <c r="AR94" s="274"/>
      <c r="AS94" s="274"/>
      <c r="AT94" s="274"/>
      <c r="AU94" s="274"/>
      <c r="AV94" s="274"/>
      <c r="AW94" s="274"/>
      <c r="AX94" s="274"/>
      <c r="AY94" s="274"/>
      <c r="AZ94" s="274"/>
      <c r="BA94" s="274"/>
      <c r="BB94" s="274"/>
      <c r="BC94" s="274"/>
      <c r="BD94" s="274"/>
    </row>
    <row r="95" spans="1:56" ht="8.25">
      <c r="A95" s="274"/>
      <c r="B95" s="274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</row>
    <row r="96" spans="1:56" ht="8.25">
      <c r="A96" s="274"/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274"/>
      <c r="AP96" s="274"/>
      <c r="AQ96" s="274"/>
      <c r="AR96" s="274"/>
      <c r="AS96" s="274"/>
      <c r="AT96" s="274"/>
      <c r="AU96" s="274"/>
      <c r="AV96" s="274"/>
      <c r="AW96" s="274"/>
      <c r="AX96" s="274"/>
      <c r="AY96" s="274"/>
      <c r="AZ96" s="274"/>
      <c r="BA96" s="274"/>
      <c r="BB96" s="274"/>
      <c r="BC96" s="274"/>
      <c r="BD96" s="274"/>
    </row>
    <row r="97" spans="1:56" ht="8.25">
      <c r="A97" s="809"/>
      <c r="B97" s="809"/>
      <c r="C97" s="809"/>
      <c r="D97" s="809"/>
      <c r="E97" s="809"/>
      <c r="F97" s="809"/>
      <c r="G97" s="809"/>
      <c r="H97" s="809"/>
      <c r="I97" s="809"/>
      <c r="J97" s="809"/>
      <c r="K97" s="809"/>
      <c r="L97" s="809"/>
      <c r="M97" s="809"/>
      <c r="N97" s="809"/>
      <c r="O97" s="809"/>
      <c r="P97" s="809"/>
      <c r="Q97" s="809"/>
      <c r="R97" s="809"/>
      <c r="S97" s="809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274"/>
      <c r="AM97" s="274"/>
      <c r="AN97" s="274"/>
      <c r="AO97" s="274"/>
      <c r="AP97" s="274"/>
      <c r="AQ97" s="274"/>
      <c r="AR97" s="274"/>
      <c r="AS97" s="274"/>
      <c r="AT97" s="274"/>
      <c r="AU97" s="274"/>
      <c r="AV97" s="274"/>
      <c r="AW97" s="274"/>
      <c r="AX97" s="274"/>
      <c r="AY97" s="274"/>
      <c r="AZ97" s="274"/>
      <c r="BA97" s="274"/>
      <c r="BB97" s="274"/>
      <c r="BC97" s="274"/>
      <c r="BD97" s="274"/>
    </row>
    <row r="98" spans="1:56" ht="8.25">
      <c r="A98" s="274"/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  <c r="AM98" s="274"/>
      <c r="AN98" s="274"/>
      <c r="AO98" s="274"/>
      <c r="AP98" s="274"/>
      <c r="AQ98" s="274"/>
      <c r="AR98" s="274"/>
      <c r="AS98" s="274"/>
      <c r="AT98" s="274"/>
      <c r="AU98" s="274"/>
      <c r="AV98" s="274"/>
      <c r="AW98" s="274"/>
      <c r="AX98" s="274"/>
      <c r="AY98" s="274"/>
      <c r="AZ98" s="274"/>
      <c r="BA98" s="274"/>
      <c r="BB98" s="274"/>
      <c r="BC98" s="274"/>
      <c r="BD98" s="274"/>
    </row>
    <row r="99" spans="1:56" ht="8.25">
      <c r="A99" s="274"/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  <c r="AM99" s="274"/>
      <c r="AN99" s="274"/>
      <c r="AO99" s="274"/>
      <c r="AP99" s="274"/>
      <c r="AQ99" s="274"/>
      <c r="AR99" s="274"/>
      <c r="AS99" s="274"/>
      <c r="AT99" s="274"/>
      <c r="AU99" s="274"/>
      <c r="AV99" s="274"/>
      <c r="AW99" s="274"/>
      <c r="AX99" s="274"/>
      <c r="AY99" s="274"/>
      <c r="AZ99" s="274"/>
      <c r="BA99" s="274"/>
      <c r="BB99" s="274"/>
      <c r="BC99" s="274"/>
      <c r="BD99" s="274"/>
    </row>
    <row r="100" spans="1:56" ht="8.25">
      <c r="A100" s="274"/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74"/>
      <c r="AH100" s="274"/>
      <c r="AI100" s="274"/>
      <c r="AJ100" s="274"/>
      <c r="AK100" s="274"/>
      <c r="AL100" s="274"/>
      <c r="AM100" s="274"/>
      <c r="AN100" s="274"/>
      <c r="AO100" s="274"/>
      <c r="AP100" s="274"/>
      <c r="AQ100" s="274"/>
      <c r="AR100" s="274"/>
      <c r="AS100" s="274"/>
      <c r="AT100" s="274"/>
      <c r="AU100" s="274"/>
      <c r="AV100" s="274"/>
      <c r="AW100" s="274"/>
      <c r="AX100" s="274"/>
      <c r="AY100" s="274"/>
      <c r="AZ100" s="274"/>
      <c r="BA100" s="274"/>
      <c r="BB100" s="274"/>
      <c r="BC100" s="274"/>
      <c r="BD100" s="274"/>
    </row>
    <row r="101" spans="1:56" ht="8.25">
      <c r="A101" s="274"/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  <c r="AF101" s="274"/>
      <c r="AG101" s="274"/>
      <c r="AH101" s="274"/>
      <c r="AI101" s="274"/>
      <c r="AJ101" s="274"/>
      <c r="AK101" s="274"/>
      <c r="AL101" s="274"/>
      <c r="AM101" s="274"/>
      <c r="AN101" s="274"/>
      <c r="AO101" s="274"/>
      <c r="AP101" s="274"/>
      <c r="AQ101" s="274"/>
      <c r="AR101" s="274"/>
      <c r="AS101" s="274"/>
      <c r="AT101" s="274"/>
      <c r="AU101" s="274"/>
      <c r="AV101" s="274"/>
      <c r="AW101" s="274"/>
      <c r="AX101" s="274"/>
      <c r="AY101" s="274"/>
      <c r="AZ101" s="274"/>
      <c r="BA101" s="274"/>
      <c r="BB101" s="274"/>
      <c r="BC101" s="274"/>
      <c r="BD101" s="274"/>
    </row>
    <row r="102" spans="1:56" ht="8.25">
      <c r="A102" s="274"/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  <c r="AF102" s="274"/>
      <c r="AG102" s="274"/>
      <c r="AH102" s="274"/>
      <c r="AI102" s="274"/>
      <c r="AJ102" s="274"/>
      <c r="AK102" s="274"/>
      <c r="AL102" s="274"/>
      <c r="AM102" s="274"/>
      <c r="AN102" s="274"/>
      <c r="AO102" s="274"/>
      <c r="AP102" s="274"/>
      <c r="AQ102" s="274"/>
      <c r="AR102" s="274"/>
      <c r="AS102" s="274"/>
      <c r="AT102" s="274"/>
      <c r="AU102" s="274"/>
      <c r="AV102" s="274"/>
      <c r="AW102" s="274"/>
      <c r="AX102" s="274"/>
      <c r="AY102" s="274"/>
      <c r="AZ102" s="274"/>
      <c r="BA102" s="274"/>
      <c r="BB102" s="274"/>
      <c r="BC102" s="274"/>
      <c r="BD102" s="274"/>
    </row>
    <row r="103" spans="1:56" ht="8.25">
      <c r="A103" s="274"/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F103" s="274"/>
      <c r="AG103" s="274"/>
      <c r="AH103" s="274"/>
      <c r="AI103" s="274"/>
      <c r="AJ103" s="274"/>
      <c r="AK103" s="274"/>
      <c r="AL103" s="274"/>
      <c r="AM103" s="274"/>
      <c r="AN103" s="274"/>
      <c r="AO103" s="274"/>
      <c r="AP103" s="274"/>
      <c r="AQ103" s="274"/>
      <c r="AR103" s="274"/>
      <c r="AS103" s="274"/>
      <c r="AT103" s="274"/>
      <c r="AU103" s="274"/>
      <c r="AV103" s="274"/>
      <c r="AW103" s="274"/>
      <c r="AX103" s="274"/>
      <c r="AY103" s="274"/>
      <c r="AZ103" s="274"/>
      <c r="BA103" s="274"/>
      <c r="BB103" s="274"/>
      <c r="BC103" s="274"/>
      <c r="BD103" s="274"/>
    </row>
    <row r="104" spans="1:56" ht="8.25">
      <c r="A104" s="274"/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F104" s="274"/>
      <c r="AG104" s="274"/>
      <c r="AH104" s="274"/>
      <c r="AI104" s="274"/>
      <c r="AJ104" s="274"/>
      <c r="AK104" s="274"/>
      <c r="AL104" s="274"/>
      <c r="AM104" s="274"/>
      <c r="AN104" s="274"/>
      <c r="AO104" s="274"/>
      <c r="AP104" s="274"/>
      <c r="AQ104" s="274"/>
      <c r="AR104" s="274"/>
      <c r="AS104" s="274"/>
      <c r="AT104" s="274"/>
      <c r="AU104" s="274"/>
      <c r="AV104" s="274"/>
      <c r="AW104" s="274"/>
      <c r="AX104" s="274"/>
      <c r="AY104" s="274"/>
      <c r="AZ104" s="274"/>
      <c r="BA104" s="274"/>
      <c r="BB104" s="274"/>
      <c r="BC104" s="274"/>
      <c r="BD104" s="274"/>
    </row>
    <row r="105" spans="1:56" ht="8.25">
      <c r="A105" s="274"/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F105" s="274"/>
      <c r="AG105" s="274"/>
      <c r="AH105" s="274"/>
      <c r="AI105" s="274"/>
      <c r="AJ105" s="274"/>
      <c r="AK105" s="274"/>
      <c r="AL105" s="274"/>
      <c r="AM105" s="274"/>
      <c r="AN105" s="274"/>
      <c r="AO105" s="274"/>
      <c r="AP105" s="274"/>
      <c r="AQ105" s="274"/>
      <c r="AR105" s="274"/>
      <c r="AS105" s="274"/>
      <c r="AT105" s="274"/>
      <c r="AU105" s="274"/>
      <c r="AV105" s="274"/>
      <c r="AW105" s="274"/>
      <c r="AX105" s="274"/>
      <c r="AY105" s="274"/>
      <c r="AZ105" s="274"/>
      <c r="BA105" s="274"/>
      <c r="BB105" s="274"/>
      <c r="BC105" s="274"/>
      <c r="BD105" s="274"/>
    </row>
    <row r="106" spans="1:56" ht="8.25">
      <c r="A106" s="274"/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F106" s="274"/>
      <c r="AG106" s="274"/>
      <c r="AH106" s="274"/>
      <c r="AI106" s="274"/>
      <c r="AJ106" s="274"/>
      <c r="AK106" s="274"/>
      <c r="AL106" s="274"/>
      <c r="AM106" s="274"/>
      <c r="AN106" s="274"/>
      <c r="AO106" s="274"/>
      <c r="AP106" s="274"/>
      <c r="AQ106" s="274"/>
      <c r="AR106" s="274"/>
      <c r="AS106" s="274"/>
      <c r="AT106" s="274"/>
      <c r="AU106" s="274"/>
      <c r="AV106" s="274"/>
      <c r="AW106" s="274"/>
      <c r="AX106" s="274"/>
      <c r="AY106" s="274"/>
      <c r="AZ106" s="274"/>
      <c r="BA106" s="274"/>
      <c r="BB106" s="274"/>
      <c r="BC106" s="274"/>
      <c r="BD106" s="274"/>
    </row>
    <row r="107" spans="1:56" ht="8.25">
      <c r="A107" s="274"/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4"/>
      <c r="AZ107" s="274"/>
      <c r="BA107" s="274"/>
      <c r="BB107" s="274"/>
      <c r="BC107" s="274"/>
      <c r="BD107" s="274"/>
    </row>
    <row r="108" spans="1:56" ht="8.25">
      <c r="A108" s="274"/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74"/>
      <c r="AH108" s="274"/>
      <c r="AI108" s="274"/>
      <c r="AJ108" s="274"/>
      <c r="AK108" s="274"/>
      <c r="AL108" s="274"/>
      <c r="AM108" s="274"/>
      <c r="AN108" s="274"/>
      <c r="AO108" s="274"/>
      <c r="AP108" s="274"/>
      <c r="AQ108" s="274"/>
      <c r="AR108" s="274"/>
      <c r="AS108" s="274"/>
      <c r="AT108" s="274"/>
      <c r="AU108" s="274"/>
      <c r="AV108" s="274"/>
      <c r="AW108" s="274"/>
      <c r="AX108" s="274"/>
      <c r="AY108" s="274"/>
      <c r="AZ108" s="274"/>
      <c r="BA108" s="274"/>
      <c r="BB108" s="274"/>
      <c r="BC108" s="274"/>
      <c r="BD108" s="274"/>
    </row>
    <row r="109" spans="1:56" ht="8.25">
      <c r="A109" s="274"/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274"/>
      <c r="AL109" s="274"/>
      <c r="AM109" s="274"/>
      <c r="AN109" s="274"/>
      <c r="AO109" s="274"/>
      <c r="AP109" s="274"/>
      <c r="AQ109" s="274"/>
      <c r="AR109" s="274"/>
      <c r="AS109" s="274"/>
      <c r="AT109" s="274"/>
      <c r="AU109" s="274"/>
      <c r="AV109" s="274"/>
      <c r="AW109" s="274"/>
      <c r="AX109" s="274"/>
      <c r="AY109" s="274"/>
      <c r="AZ109" s="274"/>
      <c r="BA109" s="274"/>
      <c r="BB109" s="274"/>
      <c r="BC109" s="274"/>
      <c r="BD109" s="274"/>
    </row>
    <row r="110" spans="1:56" ht="8.25">
      <c r="A110" s="274"/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</row>
    <row r="111" spans="1:56" ht="8.25">
      <c r="A111" s="274"/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4"/>
      <c r="AK111" s="274"/>
      <c r="AL111" s="274"/>
      <c r="AM111" s="274"/>
      <c r="AN111" s="274"/>
      <c r="AO111" s="274"/>
      <c r="AP111" s="274"/>
      <c r="AQ111" s="274"/>
      <c r="AR111" s="274"/>
      <c r="AS111" s="274"/>
      <c r="AT111" s="274"/>
      <c r="AU111" s="274"/>
      <c r="AV111" s="274"/>
      <c r="AW111" s="274"/>
      <c r="AX111" s="274"/>
      <c r="AY111" s="274"/>
      <c r="AZ111" s="274"/>
      <c r="BA111" s="274"/>
      <c r="BB111" s="274"/>
      <c r="BC111" s="274"/>
      <c r="BD111" s="274"/>
    </row>
    <row r="112" spans="1:56" ht="8.25">
      <c r="A112" s="274"/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274"/>
      <c r="AH112" s="274"/>
      <c r="AI112" s="274"/>
      <c r="AJ112" s="274"/>
      <c r="AK112" s="274"/>
      <c r="AL112" s="274"/>
      <c r="AM112" s="274"/>
      <c r="AN112" s="274"/>
      <c r="AO112" s="274"/>
      <c r="AP112" s="274"/>
      <c r="AQ112" s="274"/>
      <c r="AR112" s="274"/>
      <c r="AS112" s="274"/>
      <c r="AT112" s="274"/>
      <c r="AU112" s="274"/>
      <c r="AV112" s="274"/>
      <c r="AW112" s="274"/>
      <c r="AX112" s="274"/>
      <c r="AY112" s="274"/>
      <c r="AZ112" s="274"/>
      <c r="BA112" s="274"/>
      <c r="BB112" s="274"/>
      <c r="BC112" s="274"/>
      <c r="BD112" s="274"/>
    </row>
    <row r="113" spans="1:56" ht="8.25">
      <c r="A113" s="274"/>
      <c r="B113" s="274"/>
      <c r="C113" s="274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  <c r="AF113" s="274"/>
      <c r="AG113" s="274"/>
      <c r="AH113" s="274"/>
      <c r="AI113" s="274"/>
      <c r="AJ113" s="274"/>
      <c r="AK113" s="274"/>
      <c r="AL113" s="274"/>
      <c r="AM113" s="274"/>
      <c r="AN113" s="274"/>
      <c r="AO113" s="274"/>
      <c r="AP113" s="274"/>
      <c r="AQ113" s="274"/>
      <c r="AR113" s="274"/>
      <c r="AS113" s="274"/>
      <c r="AT113" s="274"/>
      <c r="AU113" s="274"/>
      <c r="AV113" s="274"/>
      <c r="AW113" s="274"/>
      <c r="AX113" s="274"/>
      <c r="AY113" s="274"/>
      <c r="AZ113" s="274"/>
      <c r="BA113" s="274"/>
      <c r="BB113" s="274"/>
      <c r="BC113" s="274"/>
      <c r="BD113" s="274"/>
    </row>
    <row r="114" spans="1:56" ht="8.25">
      <c r="A114" s="274"/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  <c r="AE114" s="274"/>
      <c r="AF114" s="274"/>
      <c r="AG114" s="274"/>
      <c r="AH114" s="274"/>
      <c r="AI114" s="274"/>
      <c r="AJ114" s="274"/>
      <c r="AK114" s="274"/>
      <c r="AL114" s="274"/>
      <c r="AM114" s="274"/>
      <c r="AN114" s="274"/>
      <c r="AO114" s="274"/>
      <c r="AP114" s="274"/>
      <c r="AQ114" s="274"/>
      <c r="AR114" s="274"/>
      <c r="AS114" s="274"/>
      <c r="AT114" s="274"/>
      <c r="AU114" s="274"/>
      <c r="AV114" s="274"/>
      <c r="AW114" s="274"/>
      <c r="AX114" s="274"/>
      <c r="AY114" s="274"/>
      <c r="AZ114" s="274"/>
      <c r="BA114" s="274"/>
      <c r="BB114" s="274"/>
      <c r="BC114" s="274"/>
      <c r="BD114" s="274"/>
    </row>
    <row r="115" spans="1:56" ht="8.25">
      <c r="A115" s="274"/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274"/>
      <c r="AL115" s="274"/>
      <c r="AM115" s="274"/>
      <c r="AN115" s="274"/>
      <c r="AO115" s="274"/>
      <c r="AP115" s="274"/>
      <c r="AQ115" s="274"/>
      <c r="AR115" s="274"/>
      <c r="AS115" s="274"/>
      <c r="AT115" s="274"/>
      <c r="AU115" s="274"/>
      <c r="AV115" s="274"/>
      <c r="AW115" s="274"/>
      <c r="AX115" s="274"/>
      <c r="AY115" s="274"/>
      <c r="AZ115" s="274"/>
      <c r="BA115" s="274"/>
      <c r="BB115" s="274"/>
      <c r="BC115" s="274"/>
      <c r="BD115" s="274"/>
    </row>
    <row r="116" spans="1:56" ht="8.25">
      <c r="A116" s="274"/>
      <c r="B116" s="274"/>
      <c r="C116" s="274"/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  <c r="AF116" s="274"/>
      <c r="AG116" s="274"/>
      <c r="AH116" s="274"/>
      <c r="AI116" s="274"/>
      <c r="AJ116" s="274"/>
      <c r="AK116" s="274"/>
      <c r="AL116" s="274"/>
      <c r="AM116" s="274"/>
      <c r="AN116" s="274"/>
      <c r="AO116" s="274"/>
      <c r="AP116" s="274"/>
      <c r="AQ116" s="274"/>
      <c r="AR116" s="274"/>
      <c r="AS116" s="274"/>
      <c r="AT116" s="274"/>
      <c r="AU116" s="274"/>
      <c r="AV116" s="274"/>
      <c r="AW116" s="274"/>
      <c r="AX116" s="274"/>
      <c r="AY116" s="274"/>
      <c r="AZ116" s="274"/>
      <c r="BA116" s="274"/>
      <c r="BB116" s="274"/>
      <c r="BC116" s="274"/>
      <c r="BD116" s="274"/>
    </row>
    <row r="117" spans="1:56" ht="8.25">
      <c r="A117" s="274"/>
      <c r="B117" s="274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H117" s="274"/>
      <c r="AI117" s="274"/>
      <c r="AJ117" s="274"/>
      <c r="AK117" s="274"/>
      <c r="AL117" s="274"/>
      <c r="AM117" s="274"/>
      <c r="AN117" s="274"/>
      <c r="AO117" s="274"/>
      <c r="AP117" s="274"/>
      <c r="AQ117" s="274"/>
      <c r="AR117" s="274"/>
      <c r="AS117" s="274"/>
      <c r="AT117" s="274"/>
      <c r="AU117" s="274"/>
      <c r="AV117" s="274"/>
      <c r="AW117" s="274"/>
      <c r="AX117" s="274"/>
      <c r="AY117" s="274"/>
      <c r="AZ117" s="274"/>
      <c r="BA117" s="274"/>
      <c r="BB117" s="274"/>
      <c r="BC117" s="274"/>
      <c r="BD117" s="274"/>
    </row>
    <row r="118" spans="1:56" ht="8.25">
      <c r="A118" s="274"/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</row>
    <row r="119" spans="1:56" ht="8.25">
      <c r="A119" s="274"/>
      <c r="B119" s="274"/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4"/>
      <c r="AI119" s="274"/>
      <c r="AJ119" s="274"/>
      <c r="AK119" s="274"/>
      <c r="AL119" s="274"/>
      <c r="AM119" s="274"/>
      <c r="AN119" s="274"/>
      <c r="AO119" s="274"/>
      <c r="AP119" s="274"/>
      <c r="AQ119" s="274"/>
      <c r="AR119" s="274"/>
      <c r="AS119" s="274"/>
      <c r="AT119" s="274"/>
      <c r="AU119" s="274"/>
      <c r="AV119" s="274"/>
      <c r="AW119" s="274"/>
      <c r="AX119" s="274"/>
      <c r="AY119" s="274"/>
      <c r="AZ119" s="274"/>
      <c r="BA119" s="274"/>
      <c r="BB119" s="274"/>
      <c r="BC119" s="274"/>
      <c r="BD119" s="274"/>
    </row>
    <row r="120" spans="1:56" ht="8.25">
      <c r="A120" s="274"/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  <c r="AF120" s="274"/>
      <c r="AG120" s="274"/>
      <c r="AH120" s="274"/>
      <c r="AI120" s="274"/>
      <c r="AJ120" s="274"/>
      <c r="AK120" s="274"/>
      <c r="AL120" s="274"/>
      <c r="AM120" s="274"/>
      <c r="AN120" s="274"/>
      <c r="AO120" s="274"/>
      <c r="AP120" s="274"/>
      <c r="AQ120" s="274"/>
      <c r="AR120" s="274"/>
      <c r="AS120" s="274"/>
      <c r="AT120" s="274"/>
      <c r="AU120" s="274"/>
      <c r="AV120" s="274"/>
      <c r="AW120" s="274"/>
      <c r="AX120" s="274"/>
      <c r="AY120" s="274"/>
      <c r="AZ120" s="274"/>
      <c r="BA120" s="274"/>
      <c r="BB120" s="274"/>
      <c r="BC120" s="274"/>
      <c r="BD120" s="274"/>
    </row>
    <row r="121" spans="1:56" ht="8.25">
      <c r="A121" s="274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  <c r="AF121" s="274"/>
      <c r="AG121" s="274"/>
      <c r="AH121" s="274"/>
      <c r="AI121" s="274"/>
      <c r="AJ121" s="274"/>
      <c r="AK121" s="274"/>
      <c r="AL121" s="274"/>
      <c r="AM121" s="274"/>
      <c r="AN121" s="274"/>
      <c r="AO121" s="274"/>
      <c r="AP121" s="274"/>
      <c r="AQ121" s="274"/>
      <c r="AR121" s="274"/>
      <c r="AS121" s="274"/>
      <c r="AT121" s="274"/>
      <c r="AU121" s="274"/>
      <c r="AV121" s="274"/>
      <c r="AW121" s="274"/>
      <c r="AX121" s="274"/>
      <c r="AY121" s="274"/>
      <c r="AZ121" s="274"/>
      <c r="BA121" s="274"/>
      <c r="BB121" s="274"/>
      <c r="BC121" s="274"/>
      <c r="BD121" s="274"/>
    </row>
    <row r="122" spans="1:56" ht="8.25">
      <c r="A122" s="274"/>
      <c r="B122" s="274"/>
      <c r="C122" s="274"/>
      <c r="D122" s="274"/>
      <c r="E122" s="274"/>
      <c r="F122" s="274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  <c r="AF122" s="274"/>
      <c r="AG122" s="274"/>
      <c r="AH122" s="274"/>
      <c r="AI122" s="274"/>
      <c r="AJ122" s="274"/>
      <c r="AK122" s="274"/>
      <c r="AL122" s="274"/>
      <c r="AM122" s="274"/>
      <c r="AN122" s="274"/>
      <c r="AO122" s="274"/>
      <c r="AP122" s="274"/>
      <c r="AQ122" s="274"/>
      <c r="AR122" s="274"/>
      <c r="AS122" s="274"/>
      <c r="AT122" s="274"/>
      <c r="AU122" s="274"/>
      <c r="AV122" s="274"/>
      <c r="AW122" s="274"/>
      <c r="AX122" s="274"/>
      <c r="AY122" s="274"/>
      <c r="AZ122" s="274"/>
      <c r="BA122" s="274"/>
      <c r="BB122" s="274"/>
      <c r="BC122" s="274"/>
      <c r="BD122" s="274"/>
    </row>
    <row r="123" spans="1:56" ht="8.25">
      <c r="A123" s="274"/>
      <c r="B123" s="274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4"/>
      <c r="AI123" s="274"/>
      <c r="AJ123" s="274"/>
      <c r="AK123" s="274"/>
      <c r="AL123" s="274"/>
      <c r="AM123" s="274"/>
      <c r="AN123" s="274"/>
      <c r="AO123" s="274"/>
      <c r="AP123" s="274"/>
      <c r="AQ123" s="274"/>
      <c r="AR123" s="274"/>
      <c r="AS123" s="274"/>
      <c r="AT123" s="274"/>
      <c r="AU123" s="274"/>
      <c r="AV123" s="274"/>
      <c r="AW123" s="274"/>
      <c r="AX123" s="274"/>
      <c r="AY123" s="274"/>
      <c r="AZ123" s="274"/>
      <c r="BA123" s="274"/>
      <c r="BB123" s="274"/>
      <c r="BC123" s="274"/>
      <c r="BD123" s="274"/>
    </row>
    <row r="124" spans="1:56" ht="8.25">
      <c r="A124" s="274"/>
      <c r="B124" s="274"/>
      <c r="C124" s="274"/>
      <c r="D124" s="274"/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74"/>
      <c r="AE124" s="274"/>
      <c r="AF124" s="274"/>
      <c r="AG124" s="274"/>
      <c r="AH124" s="274"/>
      <c r="AI124" s="274"/>
      <c r="AJ124" s="274"/>
      <c r="AK124" s="274"/>
      <c r="AL124" s="274"/>
      <c r="AM124" s="274"/>
      <c r="AN124" s="274"/>
      <c r="AO124" s="274"/>
      <c r="AP124" s="274"/>
      <c r="AQ124" s="274"/>
      <c r="AR124" s="274"/>
      <c r="AS124" s="274"/>
      <c r="AT124" s="274"/>
      <c r="AU124" s="274"/>
      <c r="AV124" s="274"/>
      <c r="AW124" s="274"/>
      <c r="AX124" s="274"/>
      <c r="AY124" s="274"/>
      <c r="AZ124" s="274"/>
      <c r="BA124" s="274"/>
      <c r="BB124" s="274"/>
      <c r="BC124" s="274"/>
      <c r="BD124" s="274"/>
    </row>
    <row r="125" spans="1:56" ht="8.25">
      <c r="A125" s="274"/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274"/>
      <c r="AI125" s="274"/>
      <c r="AJ125" s="274"/>
      <c r="AK125" s="274"/>
      <c r="AL125" s="274"/>
      <c r="AM125" s="274"/>
      <c r="AN125" s="274"/>
      <c r="AO125" s="274"/>
      <c r="AP125" s="274"/>
      <c r="AQ125" s="274"/>
      <c r="AR125" s="274"/>
      <c r="AS125" s="274"/>
      <c r="AT125" s="274"/>
      <c r="AU125" s="274"/>
      <c r="AV125" s="274"/>
      <c r="AW125" s="274"/>
      <c r="AX125" s="274"/>
      <c r="AY125" s="274"/>
      <c r="AZ125" s="274"/>
      <c r="BA125" s="274"/>
      <c r="BB125" s="274"/>
      <c r="BC125" s="274"/>
      <c r="BD125" s="274"/>
    </row>
    <row r="126" spans="1:56" ht="8.25">
      <c r="A126" s="274"/>
      <c r="B126" s="274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  <c r="AF126" s="274"/>
      <c r="AG126" s="274"/>
      <c r="AH126" s="274"/>
      <c r="AI126" s="274"/>
      <c r="AJ126" s="274"/>
      <c r="AK126" s="274"/>
      <c r="AL126" s="274"/>
      <c r="AM126" s="274"/>
      <c r="AN126" s="274"/>
      <c r="AO126" s="274"/>
      <c r="AP126" s="274"/>
      <c r="AQ126" s="274"/>
      <c r="AR126" s="274"/>
      <c r="AS126" s="274"/>
      <c r="AT126" s="274"/>
      <c r="AU126" s="274"/>
      <c r="AV126" s="274"/>
      <c r="AW126" s="274"/>
      <c r="AX126" s="274"/>
      <c r="AY126" s="274"/>
      <c r="AZ126" s="274"/>
      <c r="BA126" s="274"/>
      <c r="BB126" s="274"/>
      <c r="BC126" s="274"/>
      <c r="BD126" s="274"/>
    </row>
    <row r="127" spans="1:56" ht="8.25">
      <c r="A127" s="274"/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F127" s="274"/>
      <c r="AG127" s="274"/>
      <c r="AH127" s="274"/>
      <c r="AI127" s="274"/>
      <c r="AJ127" s="274"/>
      <c r="AK127" s="274"/>
      <c r="AL127" s="274"/>
      <c r="AM127" s="274"/>
      <c r="AN127" s="274"/>
      <c r="AO127" s="274"/>
      <c r="AP127" s="274"/>
      <c r="AQ127" s="274"/>
      <c r="AR127" s="274"/>
      <c r="AS127" s="274"/>
      <c r="AT127" s="274"/>
      <c r="AU127" s="274"/>
      <c r="AV127" s="274"/>
      <c r="AW127" s="274"/>
      <c r="AX127" s="274"/>
      <c r="AY127" s="274"/>
      <c r="AZ127" s="274"/>
      <c r="BA127" s="274"/>
      <c r="BB127" s="274"/>
      <c r="BC127" s="274"/>
      <c r="BD127" s="274"/>
    </row>
    <row r="128" spans="1:56" ht="8.25">
      <c r="A128" s="274"/>
      <c r="B128" s="274"/>
      <c r="C128" s="274"/>
      <c r="D128" s="274"/>
      <c r="E128" s="274"/>
      <c r="F128" s="274"/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  <c r="W128" s="274"/>
      <c r="X128" s="274"/>
      <c r="Y128" s="274"/>
      <c r="Z128" s="274"/>
      <c r="AA128" s="274"/>
      <c r="AB128" s="274"/>
      <c r="AC128" s="274"/>
      <c r="AD128" s="274"/>
      <c r="AE128" s="274"/>
      <c r="AF128" s="274"/>
      <c r="AG128" s="274"/>
      <c r="AH128" s="274"/>
      <c r="AI128" s="274"/>
      <c r="AJ128" s="274"/>
      <c r="AK128" s="274"/>
      <c r="AL128" s="274"/>
      <c r="AM128" s="274"/>
      <c r="AN128" s="274"/>
      <c r="AO128" s="274"/>
      <c r="AP128" s="274"/>
      <c r="AQ128" s="274"/>
      <c r="AR128" s="274"/>
      <c r="AS128" s="274"/>
      <c r="AT128" s="274"/>
      <c r="AU128" s="274"/>
      <c r="AV128" s="274"/>
      <c r="AW128" s="274"/>
      <c r="AX128" s="274"/>
      <c r="AY128" s="274"/>
      <c r="AZ128" s="274"/>
      <c r="BA128" s="274"/>
      <c r="BB128" s="274"/>
      <c r="BC128" s="274"/>
      <c r="BD128" s="274"/>
    </row>
    <row r="129" spans="1:56" ht="8.25">
      <c r="A129" s="274"/>
      <c r="B129" s="274"/>
      <c r="C129" s="274"/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4"/>
      <c r="AL129" s="274"/>
      <c r="AM129" s="274"/>
      <c r="AN129" s="274"/>
      <c r="AO129" s="274"/>
      <c r="AP129" s="274"/>
      <c r="AQ129" s="274"/>
      <c r="AR129" s="274"/>
      <c r="AS129" s="274"/>
      <c r="AT129" s="274"/>
      <c r="AU129" s="274"/>
      <c r="AV129" s="274"/>
      <c r="AW129" s="274"/>
      <c r="AX129" s="274"/>
      <c r="AY129" s="274"/>
      <c r="AZ129" s="274"/>
      <c r="BA129" s="274"/>
      <c r="BB129" s="274"/>
      <c r="BC129" s="274"/>
      <c r="BD129" s="274"/>
    </row>
    <row r="130" spans="1:56" ht="8.25">
      <c r="A130" s="274"/>
      <c r="B130" s="274"/>
      <c r="C130" s="274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  <c r="Y130" s="274"/>
      <c r="Z130" s="274"/>
      <c r="AA130" s="274"/>
      <c r="AB130" s="274"/>
      <c r="AC130" s="274"/>
      <c r="AD130" s="274"/>
      <c r="AE130" s="274"/>
      <c r="AF130" s="274"/>
      <c r="AG130" s="274"/>
      <c r="AH130" s="274"/>
      <c r="AI130" s="274"/>
      <c r="AJ130" s="274"/>
      <c r="AK130" s="274"/>
      <c r="AL130" s="274"/>
      <c r="AM130" s="274"/>
      <c r="AN130" s="274"/>
      <c r="AO130" s="274"/>
      <c r="AP130" s="274"/>
      <c r="AQ130" s="274"/>
      <c r="AR130" s="274"/>
      <c r="AS130" s="274"/>
      <c r="AT130" s="274"/>
      <c r="AU130" s="274"/>
      <c r="AV130" s="274"/>
      <c r="AW130" s="274"/>
      <c r="AX130" s="274"/>
      <c r="AY130" s="274"/>
      <c r="AZ130" s="274"/>
      <c r="BA130" s="274"/>
      <c r="BB130" s="274"/>
      <c r="BC130" s="274"/>
      <c r="BD130" s="274"/>
    </row>
    <row r="131" spans="1:56" ht="8.25">
      <c r="A131" s="274"/>
      <c r="B131" s="274"/>
      <c r="C131" s="274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  <c r="X131" s="274"/>
      <c r="Y131" s="274"/>
      <c r="Z131" s="274"/>
      <c r="AA131" s="274"/>
      <c r="AB131" s="274"/>
      <c r="AC131" s="274"/>
      <c r="AD131" s="274"/>
      <c r="AE131" s="274"/>
      <c r="AF131" s="274"/>
      <c r="AG131" s="274"/>
      <c r="AH131" s="274"/>
      <c r="AI131" s="274"/>
      <c r="AJ131" s="274"/>
      <c r="AK131" s="274"/>
      <c r="AL131" s="274"/>
      <c r="AM131" s="274"/>
      <c r="AN131" s="274"/>
      <c r="AO131" s="274"/>
      <c r="AP131" s="274"/>
      <c r="AQ131" s="274"/>
      <c r="AR131" s="274"/>
      <c r="AS131" s="274"/>
      <c r="AT131" s="274"/>
      <c r="AU131" s="274"/>
      <c r="AV131" s="274"/>
      <c r="AW131" s="274"/>
      <c r="AX131" s="274"/>
      <c r="AY131" s="274"/>
      <c r="AZ131" s="274"/>
      <c r="BA131" s="274"/>
      <c r="BB131" s="274"/>
      <c r="BC131" s="274"/>
      <c r="BD131" s="274"/>
    </row>
    <row r="132" spans="1:56" ht="8.25">
      <c r="A132" s="274"/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F132" s="274"/>
      <c r="AG132" s="274"/>
      <c r="AH132" s="274"/>
      <c r="AI132" s="274"/>
      <c r="AJ132" s="274"/>
      <c r="AK132" s="274"/>
      <c r="AL132" s="274"/>
      <c r="AM132" s="274"/>
      <c r="AN132" s="274"/>
      <c r="AO132" s="274"/>
      <c r="AP132" s="274"/>
      <c r="AQ132" s="274"/>
      <c r="AR132" s="274"/>
      <c r="AS132" s="274"/>
      <c r="AT132" s="274"/>
      <c r="AU132" s="274"/>
      <c r="AV132" s="274"/>
      <c r="AW132" s="274"/>
      <c r="AX132" s="274"/>
      <c r="AY132" s="274"/>
      <c r="AZ132" s="274"/>
      <c r="BA132" s="274"/>
      <c r="BB132" s="274"/>
      <c r="BC132" s="274"/>
      <c r="BD132" s="274"/>
    </row>
    <row r="133" spans="1:56" ht="8.25">
      <c r="A133" s="274"/>
      <c r="B133" s="274"/>
      <c r="C133" s="274"/>
      <c r="D133" s="27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4"/>
      <c r="X133" s="274"/>
      <c r="Y133" s="274"/>
      <c r="Z133" s="274"/>
      <c r="AA133" s="274"/>
      <c r="AB133" s="274"/>
      <c r="AC133" s="274"/>
      <c r="AD133" s="274"/>
      <c r="AE133" s="274"/>
      <c r="AF133" s="274"/>
      <c r="AG133" s="274"/>
      <c r="AH133" s="274"/>
      <c r="AI133" s="274"/>
      <c r="AJ133" s="274"/>
      <c r="AK133" s="274"/>
      <c r="AL133" s="274"/>
      <c r="AM133" s="274"/>
      <c r="AN133" s="274"/>
      <c r="AO133" s="274"/>
      <c r="AP133" s="274"/>
      <c r="AQ133" s="274"/>
      <c r="AR133" s="274"/>
      <c r="AS133" s="274"/>
      <c r="AT133" s="274"/>
      <c r="AU133" s="274"/>
      <c r="AV133" s="274"/>
      <c r="AW133" s="274"/>
      <c r="AX133" s="274"/>
      <c r="AY133" s="274"/>
      <c r="AZ133" s="274"/>
      <c r="BA133" s="274"/>
      <c r="BB133" s="274"/>
      <c r="BC133" s="274"/>
      <c r="BD133" s="274"/>
    </row>
    <row r="134" spans="1:56" ht="8.25">
      <c r="A134" s="274"/>
      <c r="B134" s="274"/>
      <c r="C134" s="274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  <c r="AE134" s="274"/>
      <c r="AF134" s="274"/>
      <c r="AG134" s="274"/>
      <c r="AH134" s="274"/>
      <c r="AI134" s="274"/>
      <c r="AJ134" s="274"/>
      <c r="AK134" s="274"/>
      <c r="AL134" s="274"/>
      <c r="AM134" s="274"/>
      <c r="AN134" s="274"/>
      <c r="AO134" s="274"/>
      <c r="AP134" s="274"/>
      <c r="AQ134" s="274"/>
      <c r="AR134" s="274"/>
      <c r="AS134" s="274"/>
      <c r="AT134" s="274"/>
      <c r="AU134" s="274"/>
      <c r="AV134" s="274"/>
      <c r="AW134" s="274"/>
      <c r="AX134" s="274"/>
      <c r="AY134" s="274"/>
      <c r="AZ134" s="274"/>
      <c r="BA134" s="274"/>
      <c r="BB134" s="274"/>
      <c r="BC134" s="274"/>
      <c r="BD134" s="274"/>
    </row>
    <row r="135" spans="1:56" ht="8.25">
      <c r="A135" s="274"/>
      <c r="B135" s="274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  <c r="AU135" s="274"/>
      <c r="AV135" s="274"/>
      <c r="AW135" s="274"/>
      <c r="AX135" s="274"/>
      <c r="AY135" s="274"/>
      <c r="AZ135" s="274"/>
      <c r="BA135" s="274"/>
      <c r="BB135" s="274"/>
      <c r="BC135" s="274"/>
      <c r="BD135" s="274"/>
    </row>
    <row r="136" spans="1:56" ht="8.25">
      <c r="A136" s="274"/>
      <c r="B136" s="274"/>
      <c r="C136" s="274"/>
      <c r="D136" s="274"/>
      <c r="E136" s="274"/>
      <c r="F136" s="274"/>
      <c r="G136" s="274"/>
      <c r="H136" s="274"/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274"/>
      <c r="T136" s="274"/>
      <c r="U136" s="274"/>
      <c r="V136" s="274"/>
      <c r="W136" s="274"/>
      <c r="X136" s="274"/>
      <c r="Y136" s="274"/>
      <c r="Z136" s="274"/>
      <c r="AA136" s="274"/>
      <c r="AB136" s="274"/>
      <c r="AC136" s="274"/>
      <c r="AD136" s="274"/>
      <c r="AE136" s="274"/>
      <c r="AF136" s="274"/>
      <c r="AG136" s="274"/>
      <c r="AH136" s="274"/>
      <c r="AI136" s="274"/>
      <c r="AJ136" s="274"/>
      <c r="AK136" s="274"/>
      <c r="AL136" s="274"/>
      <c r="AM136" s="274"/>
      <c r="AN136" s="274"/>
      <c r="AO136" s="274"/>
      <c r="AP136" s="274"/>
      <c r="AQ136" s="274"/>
      <c r="AR136" s="274"/>
      <c r="AS136" s="274"/>
      <c r="AT136" s="274"/>
      <c r="AU136" s="274"/>
      <c r="AV136" s="274"/>
      <c r="AW136" s="274"/>
      <c r="AX136" s="274"/>
      <c r="AY136" s="274"/>
      <c r="AZ136" s="274"/>
      <c r="BA136" s="274"/>
      <c r="BB136" s="274"/>
      <c r="BC136" s="274"/>
      <c r="BD136" s="274"/>
    </row>
    <row r="137" spans="1:56" ht="8.25">
      <c r="A137" s="274"/>
      <c r="B137" s="274"/>
      <c r="C137" s="274"/>
      <c r="D137" s="274"/>
      <c r="E137" s="274"/>
      <c r="F137" s="274"/>
      <c r="G137" s="274"/>
      <c r="H137" s="274"/>
      <c r="I137" s="274"/>
      <c r="J137" s="274"/>
      <c r="K137" s="274"/>
      <c r="L137" s="274"/>
      <c r="M137" s="274"/>
      <c r="N137" s="274"/>
      <c r="O137" s="274"/>
      <c r="P137" s="274"/>
      <c r="Q137" s="274"/>
      <c r="R137" s="274"/>
      <c r="S137" s="274"/>
      <c r="T137" s="274"/>
      <c r="U137" s="274"/>
      <c r="V137" s="274"/>
      <c r="W137" s="274"/>
      <c r="X137" s="274"/>
      <c r="Y137" s="274"/>
      <c r="Z137" s="274"/>
      <c r="AA137" s="274"/>
      <c r="AB137" s="274"/>
      <c r="AC137" s="274"/>
      <c r="AD137" s="274"/>
      <c r="AE137" s="274"/>
      <c r="AF137" s="274"/>
      <c r="AG137" s="274"/>
      <c r="AH137" s="274"/>
      <c r="AI137" s="274"/>
      <c r="AJ137" s="274"/>
      <c r="AK137" s="274"/>
      <c r="AL137" s="274"/>
      <c r="AM137" s="274"/>
      <c r="AN137" s="274"/>
      <c r="AO137" s="274"/>
      <c r="AP137" s="274"/>
      <c r="AQ137" s="274"/>
      <c r="AR137" s="274"/>
      <c r="AS137" s="274"/>
      <c r="AT137" s="274"/>
      <c r="AU137" s="274"/>
      <c r="AV137" s="274"/>
      <c r="AW137" s="274"/>
      <c r="AX137" s="274"/>
      <c r="AY137" s="274"/>
      <c r="AZ137" s="274"/>
      <c r="BA137" s="274"/>
      <c r="BB137" s="274"/>
      <c r="BC137" s="274"/>
      <c r="BD137" s="274"/>
    </row>
    <row r="138" spans="1:56" ht="8.25">
      <c r="A138" s="274"/>
      <c r="B138" s="274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74"/>
      <c r="AF138" s="274"/>
      <c r="AG138" s="274"/>
      <c r="AH138" s="274"/>
      <c r="AI138" s="274"/>
      <c r="AJ138" s="274"/>
      <c r="AK138" s="274"/>
      <c r="AL138" s="274"/>
      <c r="AM138" s="274"/>
      <c r="AN138" s="274"/>
      <c r="AO138" s="274"/>
      <c r="AP138" s="274"/>
      <c r="AQ138" s="274"/>
      <c r="AR138" s="274"/>
      <c r="AS138" s="274"/>
      <c r="AT138" s="274"/>
      <c r="AU138" s="274"/>
      <c r="AV138" s="274"/>
      <c r="AW138" s="274"/>
      <c r="AX138" s="274"/>
      <c r="AY138" s="274"/>
      <c r="AZ138" s="274"/>
      <c r="BA138" s="274"/>
      <c r="BB138" s="274"/>
      <c r="BC138" s="274"/>
      <c r="BD138" s="274"/>
    </row>
    <row r="139" spans="1:56" ht="8.25">
      <c r="A139" s="274"/>
      <c r="B139" s="274"/>
      <c r="C139" s="274"/>
      <c r="D139" s="274"/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  <c r="X139" s="274"/>
      <c r="Y139" s="274"/>
      <c r="Z139" s="274"/>
      <c r="AA139" s="274"/>
      <c r="AB139" s="274"/>
      <c r="AC139" s="274"/>
      <c r="AD139" s="274"/>
      <c r="AE139" s="274"/>
      <c r="AF139" s="274"/>
      <c r="AG139" s="274"/>
      <c r="AH139" s="274"/>
      <c r="AI139" s="274"/>
      <c r="AJ139" s="274"/>
      <c r="AK139" s="274"/>
      <c r="AL139" s="274"/>
      <c r="AM139" s="274"/>
      <c r="AN139" s="274"/>
      <c r="AO139" s="274"/>
      <c r="AP139" s="274"/>
      <c r="AQ139" s="274"/>
      <c r="AR139" s="274"/>
      <c r="AS139" s="274"/>
      <c r="AT139" s="274"/>
      <c r="AU139" s="274"/>
      <c r="AV139" s="274"/>
      <c r="AW139" s="274"/>
      <c r="AX139" s="274"/>
      <c r="AY139" s="274"/>
      <c r="AZ139" s="274"/>
      <c r="BA139" s="274"/>
      <c r="BB139" s="274"/>
      <c r="BC139" s="274"/>
      <c r="BD139" s="274"/>
    </row>
    <row r="140" spans="1:56" ht="8.25">
      <c r="A140" s="274"/>
      <c r="B140" s="274"/>
      <c r="C140" s="274"/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74"/>
      <c r="AE140" s="274"/>
      <c r="AF140" s="274"/>
      <c r="AG140" s="274"/>
      <c r="AH140" s="274"/>
      <c r="AI140" s="274"/>
      <c r="AJ140" s="274"/>
      <c r="AK140" s="274"/>
      <c r="AL140" s="274"/>
      <c r="AM140" s="274"/>
      <c r="AN140" s="274"/>
      <c r="AO140" s="274"/>
      <c r="AP140" s="274"/>
      <c r="AQ140" s="274"/>
      <c r="AR140" s="274"/>
      <c r="AS140" s="274"/>
      <c r="AT140" s="274"/>
      <c r="AU140" s="274"/>
      <c r="AV140" s="274"/>
      <c r="AW140" s="274"/>
      <c r="AX140" s="274"/>
      <c r="AY140" s="274"/>
      <c r="AZ140" s="274"/>
      <c r="BA140" s="274"/>
      <c r="BB140" s="274"/>
      <c r="BC140" s="274"/>
      <c r="BD140" s="274"/>
    </row>
    <row r="141" spans="1:56" ht="8.25">
      <c r="A141" s="274"/>
      <c r="B141" s="274"/>
      <c r="C141" s="274"/>
      <c r="D141" s="274"/>
      <c r="E141" s="274"/>
      <c r="F141" s="274"/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274"/>
      <c r="T141" s="274"/>
      <c r="U141" s="274"/>
      <c r="V141" s="274"/>
      <c r="W141" s="274"/>
      <c r="X141" s="274"/>
      <c r="Y141" s="274"/>
      <c r="Z141" s="274"/>
      <c r="AA141" s="274"/>
      <c r="AB141" s="274"/>
      <c r="AC141" s="274"/>
      <c r="AD141" s="274"/>
      <c r="AE141" s="274"/>
      <c r="AF141" s="274"/>
      <c r="AG141" s="274"/>
      <c r="AH141" s="274"/>
      <c r="AI141" s="274"/>
      <c r="AJ141" s="274"/>
      <c r="AK141" s="274"/>
      <c r="AL141" s="274"/>
      <c r="AM141" s="274"/>
      <c r="AN141" s="274"/>
      <c r="AO141" s="274"/>
      <c r="AP141" s="274"/>
      <c r="AQ141" s="274"/>
      <c r="AR141" s="274"/>
      <c r="AS141" s="274"/>
      <c r="AT141" s="274"/>
      <c r="AU141" s="274"/>
      <c r="AV141" s="274"/>
      <c r="AW141" s="274"/>
      <c r="AX141" s="274"/>
      <c r="AY141" s="274"/>
      <c r="AZ141" s="274"/>
      <c r="BA141" s="274"/>
      <c r="BB141" s="274"/>
      <c r="BC141" s="274"/>
      <c r="BD141" s="274"/>
    </row>
    <row r="142" spans="1:56" ht="8.25">
      <c r="A142" s="274"/>
      <c r="B142" s="274"/>
      <c r="C142" s="274"/>
      <c r="D142" s="274"/>
      <c r="E142" s="274"/>
      <c r="F142" s="274"/>
      <c r="G142" s="274"/>
      <c r="H142" s="274"/>
      <c r="I142" s="274"/>
      <c r="J142" s="274"/>
      <c r="K142" s="274"/>
      <c r="L142" s="274"/>
      <c r="M142" s="274"/>
      <c r="N142" s="274"/>
      <c r="O142" s="274"/>
      <c r="P142" s="274"/>
      <c r="Q142" s="274"/>
      <c r="R142" s="274"/>
      <c r="S142" s="274"/>
      <c r="T142" s="274"/>
      <c r="U142" s="274"/>
      <c r="V142" s="274"/>
      <c r="W142" s="274"/>
      <c r="X142" s="274"/>
      <c r="Y142" s="274"/>
      <c r="Z142" s="274"/>
      <c r="AA142" s="274"/>
      <c r="AB142" s="274"/>
      <c r="AC142" s="274"/>
      <c r="AD142" s="274"/>
      <c r="AE142" s="274"/>
      <c r="AF142" s="274"/>
      <c r="AG142" s="274"/>
      <c r="AH142" s="274"/>
      <c r="AI142" s="274"/>
      <c r="AJ142" s="274"/>
      <c r="AK142" s="274"/>
      <c r="AL142" s="274"/>
      <c r="AM142" s="274"/>
      <c r="AN142" s="274"/>
      <c r="AO142" s="274"/>
      <c r="AP142" s="274"/>
      <c r="AQ142" s="274"/>
      <c r="AR142" s="274"/>
      <c r="AS142" s="274"/>
      <c r="AT142" s="274"/>
      <c r="AU142" s="274"/>
      <c r="AV142" s="274"/>
      <c r="AW142" s="274"/>
      <c r="AX142" s="274"/>
      <c r="AY142" s="274"/>
      <c r="AZ142" s="274"/>
      <c r="BA142" s="274"/>
      <c r="BB142" s="274"/>
      <c r="BC142" s="274"/>
      <c r="BD142" s="274"/>
    </row>
    <row r="143" spans="1:56" ht="8.25">
      <c r="A143" s="274"/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274"/>
      <c r="T143" s="274"/>
      <c r="U143" s="274"/>
      <c r="V143" s="274"/>
      <c r="W143" s="274"/>
      <c r="X143" s="274"/>
      <c r="Y143" s="274"/>
      <c r="Z143" s="274"/>
      <c r="AA143" s="274"/>
      <c r="AB143" s="274"/>
      <c r="AC143" s="274"/>
      <c r="AD143" s="274"/>
      <c r="AE143" s="274"/>
      <c r="AF143" s="274"/>
      <c r="AG143" s="274"/>
      <c r="AH143" s="274"/>
      <c r="AI143" s="274"/>
      <c r="AJ143" s="274"/>
      <c r="AK143" s="274"/>
      <c r="AL143" s="274"/>
      <c r="AM143" s="274"/>
      <c r="AN143" s="274"/>
      <c r="AO143" s="274"/>
      <c r="AP143" s="274"/>
      <c r="AQ143" s="274"/>
      <c r="AR143" s="274"/>
      <c r="AS143" s="274"/>
      <c r="AT143" s="274"/>
      <c r="AU143" s="274"/>
      <c r="AV143" s="274"/>
      <c r="AW143" s="274"/>
      <c r="AX143" s="274"/>
      <c r="AY143" s="274"/>
      <c r="AZ143" s="274"/>
      <c r="BA143" s="274"/>
      <c r="BB143" s="274"/>
      <c r="BC143" s="274"/>
      <c r="BD143" s="274"/>
    </row>
    <row r="144" spans="1:56" ht="8.25">
      <c r="A144" s="274"/>
      <c r="B144" s="274"/>
      <c r="C144" s="274"/>
      <c r="D144" s="274"/>
      <c r="E144" s="274"/>
      <c r="F144" s="274"/>
      <c r="G144" s="274"/>
      <c r="H144" s="274"/>
      <c r="I144" s="274"/>
      <c r="J144" s="274"/>
      <c r="K144" s="274"/>
      <c r="L144" s="274"/>
      <c r="M144" s="274"/>
      <c r="N144" s="274"/>
      <c r="O144" s="274"/>
      <c r="P144" s="274"/>
      <c r="Q144" s="274"/>
      <c r="R144" s="274"/>
      <c r="S144" s="274"/>
      <c r="T144" s="274"/>
      <c r="U144" s="274"/>
      <c r="V144" s="274"/>
      <c r="W144" s="274"/>
      <c r="X144" s="274"/>
      <c r="Y144" s="274"/>
      <c r="Z144" s="274"/>
      <c r="AA144" s="274"/>
      <c r="AB144" s="274"/>
      <c r="AC144" s="274"/>
      <c r="AD144" s="274"/>
      <c r="AE144" s="274"/>
      <c r="AF144" s="274"/>
      <c r="AG144" s="274"/>
      <c r="AH144" s="274"/>
      <c r="AI144" s="274"/>
      <c r="AJ144" s="274"/>
      <c r="AK144" s="274"/>
      <c r="AL144" s="274"/>
      <c r="AM144" s="274"/>
      <c r="AN144" s="274"/>
      <c r="AO144" s="274"/>
      <c r="AP144" s="274"/>
      <c r="AQ144" s="274"/>
      <c r="AR144" s="274"/>
      <c r="AS144" s="274"/>
      <c r="AT144" s="274"/>
      <c r="AU144" s="274"/>
      <c r="AV144" s="274"/>
      <c r="AW144" s="274"/>
      <c r="AX144" s="274"/>
      <c r="AY144" s="274"/>
      <c r="AZ144" s="274"/>
      <c r="BA144" s="274"/>
      <c r="BB144" s="274"/>
      <c r="BC144" s="274"/>
      <c r="BD144" s="274"/>
    </row>
    <row r="145" spans="1:56" ht="8.25">
      <c r="A145" s="274"/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  <c r="W145" s="274"/>
      <c r="X145" s="274"/>
      <c r="Y145" s="274"/>
      <c r="Z145" s="274"/>
      <c r="AA145" s="274"/>
      <c r="AB145" s="274"/>
      <c r="AC145" s="274"/>
      <c r="AD145" s="274"/>
      <c r="AE145" s="274"/>
      <c r="AF145" s="274"/>
      <c r="AG145" s="274"/>
      <c r="AH145" s="274"/>
      <c r="AI145" s="274"/>
      <c r="AJ145" s="274"/>
      <c r="AK145" s="274"/>
      <c r="AL145" s="274"/>
      <c r="AM145" s="274"/>
      <c r="AN145" s="274"/>
      <c r="AO145" s="274"/>
      <c r="AP145" s="274"/>
      <c r="AQ145" s="274"/>
      <c r="AR145" s="274"/>
      <c r="AS145" s="274"/>
      <c r="AT145" s="274"/>
      <c r="AU145" s="274"/>
      <c r="AV145" s="274"/>
      <c r="AW145" s="274"/>
      <c r="AX145" s="274"/>
      <c r="AY145" s="274"/>
      <c r="AZ145" s="274"/>
      <c r="BA145" s="274"/>
      <c r="BB145" s="274"/>
      <c r="BC145" s="274"/>
      <c r="BD145" s="274"/>
    </row>
    <row r="146" spans="1:56" ht="8.25">
      <c r="A146" s="274"/>
      <c r="B146" s="274"/>
      <c r="C146" s="274"/>
      <c r="D146" s="274"/>
      <c r="E146" s="274"/>
      <c r="F146" s="274"/>
      <c r="G146" s="274"/>
      <c r="H146" s="274"/>
      <c r="I146" s="274"/>
      <c r="J146" s="274"/>
      <c r="K146" s="274"/>
      <c r="L146" s="274"/>
      <c r="M146" s="274"/>
      <c r="N146" s="274"/>
      <c r="O146" s="274"/>
      <c r="P146" s="274"/>
      <c r="Q146" s="274"/>
      <c r="R146" s="274"/>
      <c r="S146" s="274"/>
      <c r="T146" s="274"/>
      <c r="U146" s="274"/>
      <c r="V146" s="274"/>
      <c r="W146" s="274"/>
      <c r="X146" s="274"/>
      <c r="Y146" s="274"/>
      <c r="Z146" s="274"/>
      <c r="AA146" s="274"/>
      <c r="AB146" s="274"/>
      <c r="AC146" s="274"/>
      <c r="AD146" s="274"/>
      <c r="AE146" s="274"/>
      <c r="AF146" s="274"/>
      <c r="AG146" s="274"/>
      <c r="AH146" s="274"/>
      <c r="AI146" s="274"/>
      <c r="AJ146" s="274"/>
      <c r="AK146" s="274"/>
      <c r="AL146" s="274"/>
      <c r="AM146" s="274"/>
      <c r="AN146" s="274"/>
      <c r="AO146" s="274"/>
      <c r="AP146" s="274"/>
      <c r="AQ146" s="274"/>
      <c r="AR146" s="274"/>
      <c r="AS146" s="274"/>
      <c r="AT146" s="274"/>
      <c r="AU146" s="274"/>
      <c r="AV146" s="274"/>
      <c r="AW146" s="274"/>
      <c r="AX146" s="274"/>
      <c r="AY146" s="274"/>
      <c r="AZ146" s="274"/>
      <c r="BA146" s="274"/>
      <c r="BB146" s="274"/>
      <c r="BC146" s="274"/>
      <c r="BD146" s="274"/>
    </row>
    <row r="147" spans="1:56" ht="8.25">
      <c r="A147" s="274"/>
      <c r="B147" s="274"/>
      <c r="C147" s="274"/>
      <c r="D147" s="274"/>
      <c r="E147" s="274"/>
      <c r="F147" s="274"/>
      <c r="G147" s="274"/>
      <c r="H147" s="274"/>
      <c r="I147" s="274"/>
      <c r="J147" s="274"/>
      <c r="K147" s="274"/>
      <c r="L147" s="274"/>
      <c r="M147" s="274"/>
      <c r="N147" s="274"/>
      <c r="O147" s="274"/>
      <c r="P147" s="274"/>
      <c r="Q147" s="274"/>
      <c r="R147" s="274"/>
      <c r="S147" s="274"/>
      <c r="T147" s="274"/>
      <c r="U147" s="274"/>
      <c r="V147" s="274"/>
      <c r="W147" s="274"/>
      <c r="X147" s="274"/>
      <c r="Y147" s="274"/>
      <c r="Z147" s="274"/>
      <c r="AA147" s="274"/>
      <c r="AB147" s="274"/>
      <c r="AC147" s="274"/>
      <c r="AD147" s="274"/>
      <c r="AE147" s="274"/>
      <c r="AF147" s="274"/>
      <c r="AG147" s="274"/>
      <c r="AH147" s="274"/>
      <c r="AI147" s="274"/>
      <c r="AJ147" s="274"/>
      <c r="AK147" s="274"/>
      <c r="AL147" s="274"/>
      <c r="AM147" s="274"/>
      <c r="AN147" s="274"/>
      <c r="AO147" s="274"/>
      <c r="AP147" s="274"/>
      <c r="AQ147" s="274"/>
      <c r="AR147" s="274"/>
      <c r="AS147" s="274"/>
      <c r="AT147" s="274"/>
      <c r="AU147" s="274"/>
      <c r="AV147" s="274"/>
      <c r="AW147" s="274"/>
      <c r="AX147" s="274"/>
      <c r="AY147" s="274"/>
      <c r="AZ147" s="274"/>
      <c r="BA147" s="274"/>
      <c r="BB147" s="274"/>
      <c r="BC147" s="274"/>
      <c r="BD147" s="274"/>
    </row>
    <row r="148" spans="1:56" ht="8.25">
      <c r="A148" s="274"/>
      <c r="B148" s="274"/>
      <c r="C148" s="274"/>
      <c r="D148" s="274"/>
      <c r="E148" s="274"/>
      <c r="F148" s="274"/>
      <c r="G148" s="274"/>
      <c r="H148" s="274"/>
      <c r="I148" s="274"/>
      <c r="J148" s="274"/>
      <c r="K148" s="274"/>
      <c r="L148" s="274"/>
      <c r="M148" s="274"/>
      <c r="N148" s="274"/>
      <c r="O148" s="274"/>
      <c r="P148" s="274"/>
      <c r="Q148" s="274"/>
      <c r="R148" s="274"/>
      <c r="S148" s="274"/>
      <c r="T148" s="274"/>
      <c r="U148" s="274"/>
      <c r="V148" s="274"/>
      <c r="W148" s="274"/>
      <c r="X148" s="274"/>
      <c r="Y148" s="274"/>
      <c r="Z148" s="274"/>
      <c r="AA148" s="274"/>
      <c r="AB148" s="274"/>
      <c r="AC148" s="274"/>
      <c r="AD148" s="274"/>
      <c r="AE148" s="274"/>
      <c r="AF148" s="274"/>
      <c r="AG148" s="274"/>
      <c r="AH148" s="274"/>
      <c r="AI148" s="274"/>
      <c r="AJ148" s="274"/>
      <c r="AK148" s="274"/>
      <c r="AL148" s="274"/>
      <c r="AM148" s="274"/>
      <c r="AN148" s="274"/>
      <c r="AO148" s="274"/>
      <c r="AP148" s="274"/>
      <c r="AQ148" s="274"/>
      <c r="AR148" s="274"/>
      <c r="AS148" s="274"/>
      <c r="AT148" s="274"/>
      <c r="AU148" s="274"/>
      <c r="AV148" s="274"/>
      <c r="AW148" s="274"/>
      <c r="AX148" s="274"/>
      <c r="AY148" s="274"/>
      <c r="AZ148" s="274"/>
      <c r="BA148" s="274"/>
      <c r="BB148" s="274"/>
      <c r="BC148" s="274"/>
      <c r="BD148" s="274"/>
    </row>
    <row r="149" spans="1:56" ht="8.25">
      <c r="A149" s="274"/>
      <c r="B149" s="274"/>
      <c r="C149" s="274"/>
      <c r="D149" s="274"/>
      <c r="E149" s="274"/>
      <c r="F149" s="274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74"/>
      <c r="U149" s="274"/>
      <c r="V149" s="274"/>
      <c r="W149" s="274"/>
      <c r="X149" s="274"/>
      <c r="Y149" s="274"/>
      <c r="Z149" s="274"/>
      <c r="AA149" s="274"/>
      <c r="AB149" s="274"/>
      <c r="AC149" s="274"/>
      <c r="AD149" s="274"/>
      <c r="AE149" s="274"/>
      <c r="AF149" s="274"/>
      <c r="AG149" s="274"/>
      <c r="AH149" s="274"/>
      <c r="AI149" s="274"/>
      <c r="AJ149" s="274"/>
      <c r="AK149" s="274"/>
      <c r="AL149" s="274"/>
      <c r="AM149" s="274"/>
      <c r="AN149" s="274"/>
      <c r="AO149" s="274"/>
      <c r="AP149" s="274"/>
      <c r="AQ149" s="274"/>
      <c r="AR149" s="274"/>
      <c r="AS149" s="274"/>
      <c r="AT149" s="274"/>
      <c r="AU149" s="274"/>
      <c r="AV149" s="274"/>
      <c r="AW149" s="274"/>
      <c r="AX149" s="274"/>
      <c r="AY149" s="274"/>
      <c r="AZ149" s="274"/>
      <c r="BA149" s="274"/>
      <c r="BB149" s="274"/>
      <c r="BC149" s="274"/>
      <c r="BD149" s="274"/>
    </row>
    <row r="150" spans="1:56" ht="8.25">
      <c r="A150" s="274"/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</row>
    <row r="151" spans="1:56" ht="8.25">
      <c r="A151" s="274"/>
      <c r="B151" s="274"/>
      <c r="C151" s="274"/>
      <c r="D151" s="274"/>
      <c r="E151" s="274"/>
      <c r="F151" s="274"/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4"/>
      <c r="X151" s="274"/>
      <c r="Y151" s="274"/>
      <c r="Z151" s="274"/>
      <c r="AA151" s="274"/>
      <c r="AB151" s="274"/>
      <c r="AC151" s="274"/>
      <c r="AD151" s="274"/>
      <c r="AE151" s="274"/>
      <c r="AF151" s="274"/>
      <c r="AG151" s="274"/>
      <c r="AH151" s="274"/>
      <c r="AI151" s="274"/>
      <c r="AJ151" s="274"/>
      <c r="AK151" s="274"/>
      <c r="AL151" s="274"/>
      <c r="AM151" s="274"/>
      <c r="AN151" s="274"/>
      <c r="AO151" s="274"/>
      <c r="AP151" s="274"/>
      <c r="AQ151" s="274"/>
      <c r="AR151" s="274"/>
      <c r="AS151" s="274"/>
      <c r="AT151" s="274"/>
      <c r="AU151" s="274"/>
      <c r="AV151" s="274"/>
      <c r="AW151" s="274"/>
      <c r="AX151" s="274"/>
      <c r="AY151" s="274"/>
      <c r="AZ151" s="274"/>
      <c r="BA151" s="274"/>
      <c r="BB151" s="274"/>
      <c r="BC151" s="274"/>
      <c r="BD151" s="274"/>
    </row>
    <row r="152" spans="1:56" ht="8.25">
      <c r="A152" s="274"/>
      <c r="B152" s="274"/>
      <c r="C152" s="274"/>
      <c r="D152" s="274"/>
      <c r="E152" s="274"/>
      <c r="F152" s="274"/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274"/>
      <c r="R152" s="274"/>
      <c r="S152" s="274"/>
      <c r="T152" s="274"/>
      <c r="U152" s="274"/>
      <c r="V152" s="274"/>
      <c r="W152" s="274"/>
      <c r="X152" s="274"/>
      <c r="Y152" s="274"/>
      <c r="Z152" s="274"/>
      <c r="AA152" s="274"/>
      <c r="AB152" s="274"/>
      <c r="AC152" s="274"/>
      <c r="AD152" s="274"/>
      <c r="AE152" s="274"/>
      <c r="AF152" s="274"/>
      <c r="AG152" s="274"/>
      <c r="AH152" s="274"/>
      <c r="AI152" s="274"/>
      <c r="AJ152" s="274"/>
      <c r="AK152" s="274"/>
      <c r="AL152" s="274"/>
      <c r="AM152" s="274"/>
      <c r="AN152" s="274"/>
      <c r="AO152" s="274"/>
      <c r="AP152" s="274"/>
      <c r="AQ152" s="274"/>
      <c r="AR152" s="274"/>
      <c r="AS152" s="274"/>
      <c r="AT152" s="274"/>
      <c r="AU152" s="274"/>
      <c r="AV152" s="274"/>
      <c r="AW152" s="274"/>
      <c r="AX152" s="274"/>
      <c r="AY152" s="274"/>
      <c r="AZ152" s="274"/>
      <c r="BA152" s="274"/>
      <c r="BB152" s="274"/>
      <c r="BC152" s="274"/>
      <c r="BD152" s="274"/>
    </row>
    <row r="153" spans="1:56" ht="8.25">
      <c r="A153" s="274"/>
      <c r="B153" s="274"/>
      <c r="C153" s="274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274"/>
      <c r="Z153" s="274"/>
      <c r="AA153" s="274"/>
      <c r="AB153" s="274"/>
      <c r="AC153" s="274"/>
      <c r="AD153" s="274"/>
      <c r="AE153" s="274"/>
      <c r="AF153" s="274"/>
      <c r="AG153" s="274"/>
      <c r="AH153" s="274"/>
      <c r="AI153" s="274"/>
      <c r="AJ153" s="274"/>
      <c r="AK153" s="274"/>
      <c r="AL153" s="274"/>
      <c r="AM153" s="274"/>
      <c r="AN153" s="274"/>
      <c r="AO153" s="274"/>
      <c r="AP153" s="274"/>
      <c r="AQ153" s="274"/>
      <c r="AR153" s="274"/>
      <c r="AS153" s="274"/>
      <c r="AT153" s="274"/>
      <c r="AU153" s="274"/>
      <c r="AV153" s="274"/>
      <c r="AW153" s="274"/>
      <c r="AX153" s="274"/>
      <c r="AY153" s="274"/>
      <c r="AZ153" s="274"/>
      <c r="BA153" s="274"/>
      <c r="BB153" s="274"/>
      <c r="BC153" s="274"/>
      <c r="BD153" s="274"/>
    </row>
    <row r="154" spans="1:56" ht="8.25">
      <c r="A154" s="274"/>
      <c r="B154" s="274"/>
      <c r="C154" s="274"/>
      <c r="D154" s="274"/>
      <c r="E154" s="27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4"/>
      <c r="U154" s="274"/>
      <c r="V154" s="274"/>
      <c r="W154" s="274"/>
      <c r="X154" s="274"/>
      <c r="Y154" s="274"/>
      <c r="Z154" s="274"/>
      <c r="AA154" s="274"/>
      <c r="AB154" s="274"/>
      <c r="AC154" s="274"/>
      <c r="AD154" s="274"/>
      <c r="AE154" s="274"/>
      <c r="AF154" s="274"/>
      <c r="AG154" s="274"/>
      <c r="AH154" s="274"/>
      <c r="AI154" s="274"/>
      <c r="AJ154" s="274"/>
      <c r="AK154" s="274"/>
      <c r="AL154" s="274"/>
      <c r="AM154" s="274"/>
      <c r="AN154" s="274"/>
      <c r="AO154" s="274"/>
      <c r="AP154" s="274"/>
      <c r="AQ154" s="274"/>
      <c r="AR154" s="274"/>
      <c r="AS154" s="274"/>
      <c r="AT154" s="274"/>
      <c r="AU154" s="274"/>
      <c r="AV154" s="274"/>
      <c r="AW154" s="274"/>
      <c r="AX154" s="274"/>
      <c r="AY154" s="274"/>
      <c r="AZ154" s="274"/>
      <c r="BA154" s="274"/>
      <c r="BB154" s="274"/>
      <c r="BC154" s="274"/>
      <c r="BD154" s="274"/>
    </row>
    <row r="155" spans="1:56" ht="8.25">
      <c r="A155" s="274"/>
      <c r="B155" s="274"/>
      <c r="C155" s="274"/>
      <c r="D155" s="274"/>
      <c r="E155" s="27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U155" s="274"/>
      <c r="V155" s="274"/>
      <c r="W155" s="274"/>
      <c r="X155" s="274"/>
      <c r="Y155" s="274"/>
      <c r="Z155" s="274"/>
      <c r="AA155" s="274"/>
      <c r="AB155" s="274"/>
      <c r="AC155" s="274"/>
      <c r="AD155" s="274"/>
      <c r="AE155" s="274"/>
      <c r="AF155" s="274"/>
      <c r="AG155" s="274"/>
      <c r="AH155" s="274"/>
      <c r="AI155" s="274"/>
      <c r="AJ155" s="274"/>
      <c r="AK155" s="274"/>
      <c r="AL155" s="274"/>
      <c r="AM155" s="274"/>
      <c r="AN155" s="274"/>
      <c r="AO155" s="274"/>
      <c r="AP155" s="274"/>
      <c r="AQ155" s="274"/>
      <c r="AR155" s="274"/>
      <c r="AS155" s="274"/>
      <c r="AT155" s="274"/>
      <c r="AU155" s="274"/>
      <c r="AV155" s="274"/>
      <c r="AW155" s="274"/>
      <c r="AX155" s="274"/>
      <c r="AY155" s="274"/>
      <c r="AZ155" s="274"/>
      <c r="BA155" s="274"/>
      <c r="BB155" s="274"/>
      <c r="BC155" s="274"/>
      <c r="BD155" s="274"/>
    </row>
    <row r="156" spans="1:56" ht="8.25">
      <c r="A156" s="274"/>
      <c r="B156" s="274"/>
      <c r="C156" s="274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74"/>
      <c r="U156" s="274"/>
      <c r="V156" s="274"/>
      <c r="W156" s="274"/>
      <c r="X156" s="274"/>
      <c r="Y156" s="274"/>
      <c r="Z156" s="274"/>
      <c r="AA156" s="274"/>
      <c r="AB156" s="274"/>
      <c r="AC156" s="274"/>
      <c r="AD156" s="274"/>
      <c r="AE156" s="274"/>
      <c r="AF156" s="274"/>
      <c r="AG156" s="274"/>
      <c r="AH156" s="274"/>
      <c r="AI156" s="274"/>
      <c r="AJ156" s="274"/>
      <c r="AK156" s="274"/>
      <c r="AL156" s="274"/>
      <c r="AM156" s="274"/>
      <c r="AN156" s="274"/>
      <c r="AO156" s="274"/>
      <c r="AP156" s="274"/>
      <c r="AQ156" s="274"/>
      <c r="AR156" s="274"/>
      <c r="AS156" s="274"/>
      <c r="AT156" s="274"/>
      <c r="AU156" s="274"/>
      <c r="AV156" s="274"/>
      <c r="AW156" s="274"/>
      <c r="AX156" s="274"/>
      <c r="AY156" s="274"/>
      <c r="AZ156" s="274"/>
      <c r="BA156" s="274"/>
      <c r="BB156" s="274"/>
      <c r="BC156" s="274"/>
      <c r="BD156" s="274"/>
    </row>
    <row r="157" spans="1:56" ht="8.25">
      <c r="A157" s="274"/>
      <c r="B157" s="274"/>
      <c r="C157" s="274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4"/>
      <c r="U157" s="274"/>
      <c r="V157" s="274"/>
      <c r="W157" s="274"/>
      <c r="X157" s="274"/>
      <c r="Y157" s="274"/>
      <c r="Z157" s="274"/>
      <c r="AA157" s="274"/>
      <c r="AB157" s="274"/>
      <c r="AC157" s="274"/>
      <c r="AD157" s="274"/>
      <c r="AE157" s="274"/>
      <c r="AF157" s="274"/>
      <c r="AG157" s="274"/>
      <c r="AH157" s="274"/>
      <c r="AI157" s="274"/>
      <c r="AJ157" s="274"/>
      <c r="AK157" s="274"/>
      <c r="AL157" s="274"/>
      <c r="AM157" s="274"/>
      <c r="AN157" s="274"/>
      <c r="AO157" s="274"/>
      <c r="AP157" s="274"/>
      <c r="AQ157" s="274"/>
      <c r="AR157" s="274"/>
      <c r="AS157" s="274"/>
      <c r="AT157" s="274"/>
      <c r="AU157" s="274"/>
      <c r="AV157" s="274"/>
      <c r="AW157" s="274"/>
      <c r="AX157" s="274"/>
      <c r="AY157" s="274"/>
      <c r="AZ157" s="274"/>
      <c r="BA157" s="274"/>
      <c r="BB157" s="274"/>
      <c r="BC157" s="274"/>
      <c r="BD157" s="274"/>
    </row>
    <row r="158" spans="1:56" ht="8.25">
      <c r="A158" s="274"/>
      <c r="B158" s="274"/>
      <c r="C158" s="274"/>
      <c r="D158" s="274"/>
      <c r="E158" s="27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274"/>
      <c r="S158" s="274"/>
      <c r="T158" s="274"/>
      <c r="U158" s="274"/>
      <c r="V158" s="274"/>
      <c r="W158" s="274"/>
      <c r="X158" s="274"/>
      <c r="Y158" s="274"/>
      <c r="Z158" s="274"/>
      <c r="AA158" s="274"/>
      <c r="AB158" s="274"/>
      <c r="AC158" s="274"/>
      <c r="AD158" s="274"/>
      <c r="AE158" s="274"/>
      <c r="AF158" s="274"/>
      <c r="AG158" s="274"/>
      <c r="AH158" s="274"/>
      <c r="AI158" s="274"/>
      <c r="AJ158" s="274"/>
      <c r="AK158" s="274"/>
      <c r="AL158" s="274"/>
      <c r="AM158" s="274"/>
      <c r="AN158" s="274"/>
      <c r="AO158" s="274"/>
      <c r="AP158" s="274"/>
      <c r="AQ158" s="274"/>
      <c r="AR158" s="274"/>
      <c r="AS158" s="274"/>
      <c r="AT158" s="274"/>
      <c r="AU158" s="274"/>
      <c r="AV158" s="274"/>
      <c r="AW158" s="274"/>
      <c r="AX158" s="274"/>
      <c r="AY158" s="274"/>
      <c r="AZ158" s="274"/>
      <c r="BA158" s="274"/>
      <c r="BB158" s="274"/>
      <c r="BC158" s="274"/>
      <c r="BD158" s="274"/>
    </row>
    <row r="159" spans="1:56" ht="8.25">
      <c r="A159" s="274"/>
      <c r="B159" s="274"/>
      <c r="C159" s="274"/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4"/>
      <c r="X159" s="274"/>
      <c r="Y159" s="274"/>
      <c r="Z159" s="274"/>
      <c r="AA159" s="274"/>
      <c r="AB159" s="274"/>
      <c r="AC159" s="274"/>
      <c r="AD159" s="274"/>
      <c r="AE159" s="274"/>
      <c r="AF159" s="274"/>
      <c r="AG159" s="274"/>
      <c r="AH159" s="274"/>
      <c r="AI159" s="274"/>
      <c r="AJ159" s="274"/>
      <c r="AK159" s="274"/>
      <c r="AL159" s="274"/>
      <c r="AM159" s="274"/>
      <c r="AN159" s="274"/>
      <c r="AO159" s="274"/>
      <c r="AP159" s="274"/>
      <c r="AQ159" s="274"/>
      <c r="AR159" s="274"/>
      <c r="AS159" s="274"/>
      <c r="AT159" s="274"/>
      <c r="AU159" s="274"/>
      <c r="AV159" s="274"/>
      <c r="AW159" s="274"/>
      <c r="AX159" s="274"/>
      <c r="AY159" s="274"/>
      <c r="AZ159" s="274"/>
      <c r="BA159" s="274"/>
      <c r="BB159" s="274"/>
      <c r="BC159" s="274"/>
      <c r="BD159" s="274"/>
    </row>
    <row r="160" spans="1:56" ht="8.25">
      <c r="A160" s="274"/>
      <c r="B160" s="274"/>
      <c r="C160" s="274"/>
      <c r="D160" s="274"/>
      <c r="E160" s="274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274"/>
      <c r="T160" s="274"/>
      <c r="U160" s="274"/>
      <c r="V160" s="274"/>
      <c r="W160" s="274"/>
      <c r="X160" s="274"/>
      <c r="Y160" s="274"/>
      <c r="Z160" s="274"/>
      <c r="AA160" s="274"/>
      <c r="AB160" s="274"/>
      <c r="AC160" s="274"/>
      <c r="AD160" s="274"/>
      <c r="AE160" s="274"/>
      <c r="AF160" s="274"/>
      <c r="AG160" s="274"/>
      <c r="AH160" s="274"/>
      <c r="AI160" s="274"/>
      <c r="AJ160" s="274"/>
      <c r="AK160" s="274"/>
      <c r="AL160" s="274"/>
      <c r="AM160" s="274"/>
      <c r="AN160" s="274"/>
      <c r="AO160" s="274"/>
      <c r="AP160" s="274"/>
      <c r="AQ160" s="274"/>
      <c r="AR160" s="274"/>
      <c r="AS160" s="274"/>
      <c r="AT160" s="274"/>
      <c r="AU160" s="274"/>
      <c r="AV160" s="274"/>
      <c r="AW160" s="274"/>
      <c r="AX160" s="274"/>
      <c r="AY160" s="274"/>
      <c r="AZ160" s="274"/>
      <c r="BA160" s="274"/>
      <c r="BB160" s="274"/>
      <c r="BC160" s="274"/>
      <c r="BD160" s="274"/>
    </row>
    <row r="161" spans="1:56" ht="8.25">
      <c r="A161" s="274"/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4"/>
      <c r="U161" s="274"/>
      <c r="V161" s="274"/>
      <c r="W161" s="274"/>
      <c r="X161" s="274"/>
      <c r="Y161" s="274"/>
      <c r="Z161" s="274"/>
      <c r="AA161" s="274"/>
      <c r="AB161" s="274"/>
      <c r="AC161" s="274"/>
      <c r="AD161" s="274"/>
      <c r="AE161" s="274"/>
      <c r="AF161" s="274"/>
      <c r="AG161" s="274"/>
      <c r="AH161" s="274"/>
      <c r="AI161" s="274"/>
      <c r="AJ161" s="274"/>
      <c r="AK161" s="274"/>
      <c r="AL161" s="274"/>
      <c r="AM161" s="274"/>
      <c r="AN161" s="274"/>
      <c r="AO161" s="274"/>
      <c r="AP161" s="274"/>
      <c r="AQ161" s="274"/>
      <c r="AR161" s="274"/>
      <c r="AS161" s="274"/>
      <c r="AT161" s="274"/>
      <c r="AU161" s="274"/>
      <c r="AV161" s="274"/>
      <c r="AW161" s="274"/>
      <c r="AX161" s="274"/>
      <c r="AY161" s="274"/>
      <c r="AZ161" s="274"/>
      <c r="BA161" s="274"/>
      <c r="BB161" s="274"/>
      <c r="BC161" s="274"/>
      <c r="BD161" s="274"/>
    </row>
    <row r="162" spans="1:56" ht="8.25">
      <c r="A162" s="274"/>
      <c r="B162" s="274"/>
      <c r="C162" s="274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  <c r="X162" s="274"/>
      <c r="Y162" s="274"/>
      <c r="Z162" s="274"/>
      <c r="AA162" s="274"/>
      <c r="AB162" s="274"/>
      <c r="AC162" s="274"/>
      <c r="AD162" s="274"/>
      <c r="AE162" s="274"/>
      <c r="AF162" s="274"/>
      <c r="AG162" s="274"/>
      <c r="AH162" s="274"/>
      <c r="AI162" s="274"/>
      <c r="AJ162" s="274"/>
      <c r="AK162" s="274"/>
      <c r="AL162" s="274"/>
      <c r="AM162" s="274"/>
      <c r="AN162" s="274"/>
      <c r="AO162" s="274"/>
      <c r="AP162" s="274"/>
      <c r="AQ162" s="274"/>
      <c r="AR162" s="274"/>
      <c r="AS162" s="274"/>
      <c r="AT162" s="274"/>
      <c r="AU162" s="274"/>
      <c r="AV162" s="274"/>
      <c r="AW162" s="274"/>
      <c r="AX162" s="274"/>
      <c r="AY162" s="274"/>
      <c r="AZ162" s="274"/>
      <c r="BA162" s="274"/>
      <c r="BB162" s="274"/>
      <c r="BC162" s="274"/>
      <c r="BD162" s="274"/>
    </row>
    <row r="163" spans="1:56" ht="8.25">
      <c r="A163" s="274"/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74"/>
      <c r="U163" s="274"/>
      <c r="V163" s="274"/>
      <c r="W163" s="274"/>
      <c r="X163" s="274"/>
      <c r="Y163" s="274"/>
      <c r="Z163" s="274"/>
      <c r="AA163" s="274"/>
      <c r="AB163" s="274"/>
      <c r="AC163" s="274"/>
      <c r="AD163" s="274"/>
      <c r="AE163" s="274"/>
      <c r="AF163" s="274"/>
      <c r="AG163" s="274"/>
      <c r="AH163" s="274"/>
      <c r="AI163" s="274"/>
      <c r="AJ163" s="274"/>
      <c r="AK163" s="274"/>
      <c r="AL163" s="274"/>
      <c r="AM163" s="274"/>
      <c r="AN163" s="274"/>
      <c r="AO163" s="274"/>
      <c r="AP163" s="274"/>
      <c r="AQ163" s="274"/>
      <c r="AR163" s="274"/>
      <c r="AS163" s="274"/>
      <c r="AT163" s="274"/>
      <c r="AU163" s="274"/>
      <c r="AV163" s="274"/>
      <c r="AW163" s="274"/>
      <c r="AX163" s="274"/>
      <c r="AY163" s="274"/>
      <c r="AZ163" s="274"/>
      <c r="BA163" s="274"/>
      <c r="BB163" s="274"/>
      <c r="BC163" s="274"/>
      <c r="BD163" s="274"/>
    </row>
    <row r="164" spans="1:56" ht="8.25">
      <c r="A164" s="274"/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F164" s="274"/>
      <c r="AG164" s="274"/>
      <c r="AH164" s="274"/>
      <c r="AI164" s="274"/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74"/>
      <c r="BD164" s="274"/>
    </row>
    <row r="165" spans="1:56" ht="8.25">
      <c r="A165" s="274"/>
      <c r="B165" s="274"/>
      <c r="C165" s="274"/>
      <c r="D165" s="274"/>
      <c r="E165" s="27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4"/>
      <c r="X165" s="274"/>
      <c r="Y165" s="274"/>
      <c r="Z165" s="274"/>
      <c r="AA165" s="274"/>
      <c r="AB165" s="274"/>
      <c r="AC165" s="274"/>
      <c r="AD165" s="274"/>
      <c r="AE165" s="274"/>
      <c r="AF165" s="274"/>
      <c r="AG165" s="274"/>
      <c r="AH165" s="274"/>
      <c r="AI165" s="274"/>
      <c r="AJ165" s="274"/>
      <c r="AK165" s="274"/>
      <c r="AL165" s="274"/>
      <c r="AM165" s="274"/>
      <c r="AN165" s="274"/>
      <c r="AO165" s="274"/>
      <c r="AP165" s="274"/>
      <c r="AQ165" s="274"/>
      <c r="AR165" s="274"/>
      <c r="AS165" s="274"/>
      <c r="AT165" s="274"/>
      <c r="AU165" s="274"/>
      <c r="AV165" s="274"/>
      <c r="AW165" s="274"/>
      <c r="AX165" s="274"/>
      <c r="AY165" s="274"/>
      <c r="AZ165" s="274"/>
      <c r="BA165" s="274"/>
      <c r="BB165" s="274"/>
      <c r="BC165" s="274"/>
      <c r="BD165" s="274"/>
    </row>
    <row r="166" spans="1:56" ht="8.25">
      <c r="A166" s="274"/>
      <c r="B166" s="274"/>
      <c r="C166" s="274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4"/>
      <c r="X166" s="274"/>
      <c r="Y166" s="274"/>
      <c r="Z166" s="274"/>
      <c r="AA166" s="274"/>
      <c r="AB166" s="274"/>
      <c r="AC166" s="274"/>
      <c r="AD166" s="274"/>
      <c r="AE166" s="274"/>
      <c r="AF166" s="274"/>
      <c r="AG166" s="274"/>
      <c r="AH166" s="274"/>
      <c r="AI166" s="274"/>
      <c r="AJ166" s="274"/>
      <c r="AK166" s="274"/>
      <c r="AL166" s="274"/>
      <c r="AM166" s="274"/>
      <c r="AN166" s="274"/>
      <c r="AO166" s="274"/>
      <c r="AP166" s="274"/>
      <c r="AQ166" s="274"/>
      <c r="AR166" s="274"/>
      <c r="AS166" s="274"/>
      <c r="AT166" s="274"/>
      <c r="AU166" s="274"/>
      <c r="AV166" s="274"/>
      <c r="AW166" s="274"/>
      <c r="AX166" s="274"/>
      <c r="AY166" s="274"/>
      <c r="AZ166" s="274"/>
      <c r="BA166" s="274"/>
      <c r="BB166" s="274"/>
      <c r="BC166" s="274"/>
      <c r="BD166" s="274"/>
    </row>
    <row r="167" spans="1:56" ht="8.25">
      <c r="A167" s="274"/>
      <c r="B167" s="274"/>
      <c r="C167" s="274"/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4"/>
      <c r="X167" s="274"/>
      <c r="Y167" s="274"/>
      <c r="Z167" s="274"/>
      <c r="AA167" s="274"/>
      <c r="AB167" s="274"/>
      <c r="AC167" s="274"/>
      <c r="AD167" s="274"/>
      <c r="AE167" s="274"/>
      <c r="AF167" s="274"/>
      <c r="AG167" s="274"/>
      <c r="AH167" s="274"/>
      <c r="AI167" s="274"/>
      <c r="AJ167" s="274"/>
      <c r="AK167" s="274"/>
      <c r="AL167" s="274"/>
      <c r="AM167" s="274"/>
      <c r="AN167" s="274"/>
      <c r="AO167" s="274"/>
      <c r="AP167" s="274"/>
      <c r="AQ167" s="274"/>
      <c r="AR167" s="274"/>
      <c r="AS167" s="274"/>
      <c r="AT167" s="274"/>
      <c r="AU167" s="274"/>
      <c r="AV167" s="274"/>
      <c r="AW167" s="274"/>
      <c r="AX167" s="274"/>
      <c r="AY167" s="274"/>
      <c r="AZ167" s="274"/>
      <c r="BA167" s="274"/>
      <c r="BB167" s="274"/>
      <c r="BC167" s="274"/>
      <c r="BD167" s="274"/>
    </row>
    <row r="168" spans="1:56" ht="8.25">
      <c r="A168" s="274"/>
      <c r="B168" s="274"/>
      <c r="C168" s="274"/>
      <c r="D168" s="274"/>
      <c r="E168" s="274"/>
      <c r="F168" s="274"/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274"/>
      <c r="T168" s="274"/>
      <c r="U168" s="274"/>
      <c r="V168" s="274"/>
      <c r="W168" s="274"/>
      <c r="X168" s="274"/>
      <c r="Y168" s="274"/>
      <c r="Z168" s="274"/>
      <c r="AA168" s="274"/>
      <c r="AB168" s="274"/>
      <c r="AC168" s="274"/>
      <c r="AD168" s="274"/>
      <c r="AE168" s="274"/>
      <c r="AF168" s="274"/>
      <c r="AG168" s="274"/>
      <c r="AH168" s="274"/>
      <c r="AI168" s="274"/>
      <c r="AJ168" s="274"/>
      <c r="AK168" s="274"/>
      <c r="AL168" s="274"/>
      <c r="AM168" s="274"/>
      <c r="AN168" s="274"/>
      <c r="AO168" s="274"/>
      <c r="AP168" s="274"/>
      <c r="AQ168" s="274"/>
      <c r="AR168" s="274"/>
      <c r="AS168" s="274"/>
      <c r="AT168" s="274"/>
      <c r="AU168" s="274"/>
      <c r="AV168" s="274"/>
      <c r="AW168" s="274"/>
      <c r="AX168" s="274"/>
      <c r="AY168" s="274"/>
      <c r="AZ168" s="274"/>
      <c r="BA168" s="274"/>
      <c r="BB168" s="274"/>
      <c r="BC168" s="274"/>
      <c r="BD168" s="274"/>
    </row>
    <row r="169" spans="1:56" ht="8.25">
      <c r="A169" s="274"/>
      <c r="B169" s="274"/>
      <c r="C169" s="274"/>
      <c r="D169" s="274"/>
      <c r="E169" s="274"/>
      <c r="F169" s="274"/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74"/>
      <c r="U169" s="274"/>
      <c r="V169" s="274"/>
      <c r="W169" s="274"/>
      <c r="X169" s="274"/>
      <c r="Y169" s="274"/>
      <c r="Z169" s="274"/>
      <c r="AA169" s="274"/>
      <c r="AB169" s="274"/>
      <c r="AC169" s="274"/>
      <c r="AD169" s="274"/>
      <c r="AE169" s="274"/>
      <c r="AF169" s="274"/>
      <c r="AG169" s="274"/>
      <c r="AH169" s="274"/>
      <c r="AI169" s="274"/>
      <c r="AJ169" s="274"/>
      <c r="AK169" s="274"/>
      <c r="AL169" s="274"/>
      <c r="AM169" s="274"/>
      <c r="AN169" s="274"/>
      <c r="AO169" s="274"/>
      <c r="AP169" s="274"/>
      <c r="AQ169" s="274"/>
      <c r="AR169" s="274"/>
      <c r="AS169" s="274"/>
      <c r="AT169" s="274"/>
      <c r="AU169" s="274"/>
      <c r="AV169" s="274"/>
      <c r="AW169" s="274"/>
      <c r="AX169" s="274"/>
      <c r="AY169" s="274"/>
      <c r="AZ169" s="274"/>
      <c r="BA169" s="274"/>
      <c r="BB169" s="274"/>
      <c r="BC169" s="274"/>
      <c r="BD169" s="274"/>
    </row>
    <row r="170" spans="1:56" ht="8.25">
      <c r="A170" s="274"/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74"/>
      <c r="AT170" s="274"/>
      <c r="AU170" s="274"/>
      <c r="AV170" s="274"/>
      <c r="AW170" s="274"/>
      <c r="AX170" s="274"/>
      <c r="AY170" s="274"/>
      <c r="AZ170" s="274"/>
      <c r="BA170" s="274"/>
      <c r="BB170" s="274"/>
      <c r="BC170" s="274"/>
      <c r="BD170" s="274"/>
    </row>
    <row r="171" spans="1:56" ht="8.25">
      <c r="A171" s="274"/>
      <c r="B171" s="274"/>
      <c r="C171" s="274"/>
      <c r="D171" s="274"/>
      <c r="E171" s="274"/>
      <c r="F171" s="274"/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4"/>
      <c r="S171" s="274"/>
      <c r="T171" s="274"/>
      <c r="U171" s="274"/>
      <c r="V171" s="274"/>
      <c r="W171" s="274"/>
      <c r="X171" s="274"/>
      <c r="Y171" s="274"/>
      <c r="Z171" s="274"/>
      <c r="AA171" s="274"/>
      <c r="AB171" s="274"/>
      <c r="AC171" s="274"/>
      <c r="AD171" s="274"/>
      <c r="AE171" s="274"/>
      <c r="AF171" s="274"/>
      <c r="AG171" s="274"/>
      <c r="AH171" s="274"/>
      <c r="AI171" s="274"/>
      <c r="AJ171" s="274"/>
      <c r="AK171" s="274"/>
      <c r="AL171" s="274"/>
      <c r="AM171" s="274"/>
      <c r="AN171" s="274"/>
      <c r="AO171" s="274"/>
      <c r="AP171" s="274"/>
      <c r="AQ171" s="274"/>
      <c r="AR171" s="274"/>
      <c r="AS171" s="274"/>
      <c r="AT171" s="274"/>
      <c r="AU171" s="274"/>
      <c r="AV171" s="274"/>
      <c r="AW171" s="274"/>
      <c r="AX171" s="274"/>
      <c r="AY171" s="274"/>
      <c r="AZ171" s="274"/>
      <c r="BA171" s="274"/>
      <c r="BB171" s="274"/>
      <c r="BC171" s="274"/>
      <c r="BD171" s="274"/>
    </row>
    <row r="172" spans="1:56" ht="8.25">
      <c r="A172" s="274"/>
      <c r="B172" s="274"/>
      <c r="C172" s="274"/>
      <c r="D172" s="274"/>
      <c r="E172" s="274"/>
      <c r="F172" s="274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  <c r="AA172" s="274"/>
      <c r="AB172" s="274"/>
      <c r="AC172" s="274"/>
      <c r="AD172" s="274"/>
      <c r="AE172" s="274"/>
      <c r="AF172" s="274"/>
      <c r="AG172" s="274"/>
      <c r="AH172" s="274"/>
      <c r="AI172" s="274"/>
      <c r="AJ172" s="274"/>
      <c r="AK172" s="274"/>
      <c r="AL172" s="274"/>
      <c r="AM172" s="274"/>
      <c r="AN172" s="274"/>
      <c r="AO172" s="274"/>
      <c r="AP172" s="274"/>
      <c r="AQ172" s="274"/>
      <c r="AR172" s="274"/>
      <c r="AS172" s="274"/>
      <c r="AT172" s="274"/>
      <c r="AU172" s="274"/>
      <c r="AV172" s="274"/>
      <c r="AW172" s="274"/>
      <c r="AX172" s="274"/>
      <c r="AY172" s="274"/>
      <c r="AZ172" s="274"/>
      <c r="BA172" s="274"/>
      <c r="BB172" s="274"/>
      <c r="BC172" s="274"/>
      <c r="BD172" s="274"/>
    </row>
    <row r="173" spans="1:56" ht="8.25">
      <c r="A173" s="274"/>
      <c r="B173" s="274"/>
      <c r="C173" s="274"/>
      <c r="D173" s="274"/>
      <c r="E173" s="274"/>
      <c r="F173" s="274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74"/>
      <c r="U173" s="274"/>
      <c r="V173" s="274"/>
      <c r="W173" s="274"/>
      <c r="X173" s="274"/>
      <c r="Y173" s="274"/>
      <c r="Z173" s="274"/>
      <c r="AA173" s="274"/>
      <c r="AB173" s="274"/>
      <c r="AC173" s="274"/>
      <c r="AD173" s="274"/>
      <c r="AE173" s="274"/>
      <c r="AF173" s="274"/>
      <c r="AG173" s="274"/>
      <c r="AH173" s="274"/>
      <c r="AI173" s="274"/>
      <c r="AJ173" s="274"/>
      <c r="AK173" s="274"/>
      <c r="AL173" s="274"/>
      <c r="AM173" s="274"/>
      <c r="AN173" s="274"/>
      <c r="AO173" s="274"/>
      <c r="AP173" s="274"/>
      <c r="AQ173" s="274"/>
      <c r="AR173" s="274"/>
      <c r="AS173" s="274"/>
      <c r="AT173" s="274"/>
      <c r="AU173" s="274"/>
      <c r="AV173" s="274"/>
      <c r="AW173" s="274"/>
      <c r="AX173" s="274"/>
      <c r="AY173" s="274"/>
      <c r="AZ173" s="274"/>
      <c r="BA173" s="274"/>
      <c r="BB173" s="274"/>
      <c r="BC173" s="274"/>
      <c r="BD173" s="274"/>
    </row>
    <row r="174" spans="1:56" ht="8.25">
      <c r="A174" s="274"/>
      <c r="B174" s="274"/>
      <c r="C174" s="274"/>
      <c r="D174" s="274"/>
      <c r="E174" s="274"/>
      <c r="F174" s="274"/>
      <c r="G174" s="274"/>
      <c r="H174" s="274"/>
      <c r="I174" s="274"/>
      <c r="J174" s="274"/>
      <c r="K174" s="274"/>
      <c r="L174" s="274"/>
      <c r="M174" s="274"/>
      <c r="N174" s="274"/>
      <c r="O174" s="274"/>
      <c r="P174" s="274"/>
      <c r="Q174" s="274"/>
      <c r="R174" s="274"/>
      <c r="S174" s="274"/>
      <c r="T174" s="274"/>
      <c r="U174" s="274"/>
      <c r="V174" s="274"/>
      <c r="W174" s="274"/>
      <c r="X174" s="274"/>
      <c r="Y174" s="274"/>
      <c r="Z174" s="274"/>
      <c r="AA174" s="274"/>
      <c r="AB174" s="274"/>
      <c r="AC174" s="274"/>
      <c r="AD174" s="274"/>
      <c r="AE174" s="274"/>
      <c r="AF174" s="274"/>
      <c r="AG174" s="274"/>
      <c r="AH174" s="274"/>
      <c r="AI174" s="274"/>
      <c r="AJ174" s="274"/>
      <c r="AK174" s="274"/>
      <c r="AL174" s="274"/>
      <c r="AM174" s="274"/>
      <c r="AN174" s="274"/>
      <c r="AO174" s="274"/>
      <c r="AP174" s="274"/>
      <c r="AQ174" s="274"/>
      <c r="AR174" s="274"/>
      <c r="AS174" s="274"/>
      <c r="AT174" s="274"/>
      <c r="AU174" s="274"/>
      <c r="AV174" s="274"/>
      <c r="AW174" s="274"/>
      <c r="AX174" s="274"/>
      <c r="AY174" s="274"/>
      <c r="AZ174" s="274"/>
      <c r="BA174" s="274"/>
      <c r="BB174" s="274"/>
      <c r="BC174" s="274"/>
      <c r="BD174" s="274"/>
    </row>
    <row r="175" spans="1:56" ht="8.25">
      <c r="A175" s="274"/>
      <c r="B175" s="274"/>
      <c r="C175" s="274"/>
      <c r="D175" s="274"/>
      <c r="E175" s="274"/>
      <c r="F175" s="274"/>
      <c r="G175" s="274"/>
      <c r="H175" s="274"/>
      <c r="I175" s="274"/>
      <c r="J175" s="274"/>
      <c r="K175" s="274"/>
      <c r="L175" s="274"/>
      <c r="M175" s="274"/>
      <c r="N175" s="274"/>
      <c r="O175" s="274"/>
      <c r="P175" s="274"/>
      <c r="Q175" s="274"/>
      <c r="R175" s="274"/>
      <c r="S175" s="274"/>
      <c r="T175" s="274"/>
      <c r="U175" s="274"/>
      <c r="V175" s="274"/>
      <c r="W175" s="274"/>
      <c r="X175" s="274"/>
      <c r="Y175" s="274"/>
      <c r="Z175" s="274"/>
      <c r="AA175" s="274"/>
      <c r="AB175" s="274"/>
      <c r="AC175" s="274"/>
      <c r="AD175" s="274"/>
      <c r="AE175" s="274"/>
      <c r="AF175" s="274"/>
      <c r="AG175" s="274"/>
      <c r="AH175" s="274"/>
      <c r="AI175" s="274"/>
      <c r="AJ175" s="274"/>
      <c r="AK175" s="274"/>
      <c r="AL175" s="274"/>
      <c r="AM175" s="274"/>
      <c r="AN175" s="274"/>
      <c r="AO175" s="274"/>
      <c r="AP175" s="274"/>
      <c r="AQ175" s="274"/>
      <c r="AR175" s="274"/>
      <c r="AS175" s="274"/>
      <c r="AT175" s="274"/>
      <c r="AU175" s="274"/>
      <c r="AV175" s="274"/>
      <c r="AW175" s="274"/>
      <c r="AX175" s="274"/>
      <c r="AY175" s="274"/>
      <c r="AZ175" s="274"/>
      <c r="BA175" s="274"/>
      <c r="BB175" s="274"/>
      <c r="BC175" s="274"/>
      <c r="BD175" s="274"/>
    </row>
    <row r="176" spans="1:56" ht="8.25">
      <c r="A176" s="274"/>
      <c r="B176" s="274"/>
      <c r="C176" s="274"/>
      <c r="D176" s="274"/>
      <c r="E176" s="274"/>
      <c r="F176" s="274"/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  <c r="Q176" s="274"/>
      <c r="R176" s="274"/>
      <c r="S176" s="274"/>
      <c r="T176" s="274"/>
      <c r="U176" s="274"/>
      <c r="V176" s="274"/>
      <c r="W176" s="274"/>
      <c r="X176" s="274"/>
      <c r="Y176" s="274"/>
      <c r="Z176" s="274"/>
      <c r="AA176" s="274"/>
      <c r="AB176" s="274"/>
      <c r="AC176" s="274"/>
      <c r="AD176" s="274"/>
      <c r="AE176" s="274"/>
      <c r="AF176" s="274"/>
      <c r="AG176" s="274"/>
      <c r="AH176" s="274"/>
      <c r="AI176" s="274"/>
      <c r="AJ176" s="274"/>
      <c r="AK176" s="274"/>
      <c r="AL176" s="274"/>
      <c r="AM176" s="274"/>
      <c r="AN176" s="274"/>
      <c r="AO176" s="274"/>
      <c r="AP176" s="274"/>
      <c r="AQ176" s="274"/>
      <c r="AR176" s="274"/>
      <c r="AS176" s="274"/>
      <c r="AT176" s="274"/>
      <c r="AU176" s="274"/>
      <c r="AV176" s="274"/>
      <c r="AW176" s="274"/>
      <c r="AX176" s="274"/>
      <c r="AY176" s="274"/>
      <c r="AZ176" s="274"/>
      <c r="BA176" s="274"/>
      <c r="BB176" s="274"/>
      <c r="BC176" s="274"/>
      <c r="BD176" s="274"/>
    </row>
    <row r="177" spans="1:56" ht="8.25">
      <c r="A177" s="274"/>
      <c r="B177" s="274"/>
      <c r="C177" s="274"/>
      <c r="D177" s="274"/>
      <c r="E177" s="274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4"/>
      <c r="U177" s="274"/>
      <c r="V177" s="274"/>
      <c r="W177" s="274"/>
      <c r="X177" s="274"/>
      <c r="Y177" s="274"/>
      <c r="Z177" s="274"/>
      <c r="AA177" s="274"/>
      <c r="AB177" s="274"/>
      <c r="AC177" s="274"/>
      <c r="AD177" s="274"/>
      <c r="AE177" s="274"/>
      <c r="AF177" s="274"/>
      <c r="AG177" s="274"/>
      <c r="AH177" s="274"/>
      <c r="AI177" s="274"/>
      <c r="AJ177" s="274"/>
      <c r="AK177" s="274"/>
      <c r="AL177" s="274"/>
      <c r="AM177" s="274"/>
      <c r="AN177" s="274"/>
      <c r="AO177" s="274"/>
      <c r="AP177" s="274"/>
      <c r="AQ177" s="274"/>
      <c r="AR177" s="274"/>
      <c r="AS177" s="274"/>
      <c r="AT177" s="274"/>
      <c r="AU177" s="274"/>
      <c r="AV177" s="274"/>
      <c r="AW177" s="274"/>
      <c r="AX177" s="274"/>
      <c r="AY177" s="274"/>
      <c r="AZ177" s="274"/>
      <c r="BA177" s="274"/>
      <c r="BB177" s="274"/>
      <c r="BC177" s="274"/>
      <c r="BD177" s="274"/>
    </row>
    <row r="178" spans="1:56" ht="8.25">
      <c r="A178" s="274"/>
      <c r="B178" s="274"/>
      <c r="C178" s="274"/>
      <c r="D178" s="274"/>
      <c r="E178" s="274"/>
      <c r="F178" s="274"/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4"/>
      <c r="X178" s="274"/>
      <c r="Y178" s="274"/>
      <c r="Z178" s="274"/>
      <c r="AA178" s="274"/>
      <c r="AB178" s="274"/>
      <c r="AC178" s="274"/>
      <c r="AD178" s="274"/>
      <c r="AE178" s="274"/>
      <c r="AF178" s="274"/>
      <c r="AG178" s="274"/>
      <c r="AH178" s="274"/>
      <c r="AI178" s="274"/>
      <c r="AJ178" s="274"/>
      <c r="AK178" s="274"/>
      <c r="AL178" s="274"/>
      <c r="AM178" s="274"/>
      <c r="AN178" s="274"/>
      <c r="AO178" s="274"/>
      <c r="AP178" s="274"/>
      <c r="AQ178" s="274"/>
      <c r="AR178" s="274"/>
      <c r="AS178" s="274"/>
      <c r="AT178" s="274"/>
      <c r="AU178" s="274"/>
      <c r="AV178" s="274"/>
      <c r="AW178" s="274"/>
      <c r="AX178" s="274"/>
      <c r="AY178" s="274"/>
      <c r="AZ178" s="274"/>
      <c r="BA178" s="274"/>
      <c r="BB178" s="274"/>
      <c r="BC178" s="274"/>
      <c r="BD178" s="274"/>
    </row>
    <row r="179" spans="1:56" ht="8.25">
      <c r="A179" s="274"/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  <c r="X179" s="274"/>
      <c r="Y179" s="274"/>
      <c r="Z179" s="274"/>
      <c r="AA179" s="274"/>
      <c r="AB179" s="274"/>
      <c r="AC179" s="274"/>
      <c r="AD179" s="274"/>
      <c r="AE179" s="274"/>
      <c r="AF179" s="274"/>
      <c r="AG179" s="274"/>
      <c r="AH179" s="274"/>
      <c r="AI179" s="274"/>
      <c r="AJ179" s="274"/>
      <c r="AK179" s="274"/>
      <c r="AL179" s="274"/>
      <c r="AM179" s="274"/>
      <c r="AN179" s="274"/>
      <c r="AO179" s="274"/>
      <c r="AP179" s="274"/>
      <c r="AQ179" s="274"/>
      <c r="AR179" s="274"/>
      <c r="AS179" s="274"/>
      <c r="AT179" s="274"/>
      <c r="AU179" s="274"/>
      <c r="AV179" s="274"/>
      <c r="AW179" s="274"/>
      <c r="AX179" s="274"/>
      <c r="AY179" s="274"/>
      <c r="AZ179" s="274"/>
      <c r="BA179" s="274"/>
      <c r="BB179" s="274"/>
      <c r="BC179" s="274"/>
      <c r="BD179" s="274"/>
    </row>
    <row r="180" spans="1:56" ht="8.25">
      <c r="A180" s="274"/>
      <c r="B180" s="274"/>
      <c r="C180" s="274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74"/>
      <c r="AE180" s="274"/>
      <c r="AF180" s="274"/>
      <c r="AG180" s="274"/>
      <c r="AH180" s="274"/>
      <c r="AI180" s="274"/>
      <c r="AJ180" s="274"/>
      <c r="AK180" s="274"/>
      <c r="AL180" s="274"/>
      <c r="AM180" s="274"/>
      <c r="AN180" s="274"/>
      <c r="AO180" s="274"/>
      <c r="AP180" s="274"/>
      <c r="AQ180" s="274"/>
      <c r="AR180" s="274"/>
      <c r="AS180" s="274"/>
      <c r="AT180" s="274"/>
      <c r="AU180" s="274"/>
      <c r="AV180" s="274"/>
      <c r="AW180" s="274"/>
      <c r="AX180" s="274"/>
      <c r="AY180" s="274"/>
      <c r="AZ180" s="274"/>
      <c r="BA180" s="274"/>
      <c r="BB180" s="274"/>
      <c r="BC180" s="274"/>
      <c r="BD180" s="274"/>
    </row>
    <row r="181" spans="1:56" ht="8.25">
      <c r="A181" s="274"/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74"/>
      <c r="AK181" s="274"/>
      <c r="AL181" s="274"/>
      <c r="AM181" s="274"/>
      <c r="AN181" s="274"/>
      <c r="AO181" s="274"/>
      <c r="AP181" s="274"/>
      <c r="AQ181" s="274"/>
      <c r="AR181" s="274"/>
      <c r="AS181" s="274"/>
      <c r="AT181" s="274"/>
      <c r="AU181" s="274"/>
      <c r="AV181" s="274"/>
      <c r="AW181" s="274"/>
      <c r="AX181" s="274"/>
      <c r="AY181" s="274"/>
      <c r="AZ181" s="274"/>
      <c r="BA181" s="274"/>
      <c r="BB181" s="274"/>
      <c r="BC181" s="274"/>
      <c r="BD181" s="274"/>
    </row>
    <row r="182" spans="1:56" ht="8.25">
      <c r="A182" s="274"/>
      <c r="B182" s="274"/>
      <c r="C182" s="274"/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4"/>
      <c r="X182" s="274"/>
      <c r="Y182" s="274"/>
      <c r="Z182" s="274"/>
      <c r="AA182" s="274"/>
      <c r="AB182" s="274"/>
      <c r="AC182" s="274"/>
      <c r="AD182" s="274"/>
      <c r="AE182" s="274"/>
      <c r="AF182" s="274"/>
      <c r="AG182" s="274"/>
      <c r="AH182" s="274"/>
      <c r="AI182" s="274"/>
      <c r="AJ182" s="274"/>
      <c r="AK182" s="274"/>
      <c r="AL182" s="274"/>
      <c r="AM182" s="274"/>
      <c r="AN182" s="274"/>
      <c r="AO182" s="274"/>
      <c r="AP182" s="274"/>
      <c r="AQ182" s="274"/>
      <c r="AR182" s="274"/>
      <c r="AS182" s="274"/>
      <c r="AT182" s="274"/>
      <c r="AU182" s="274"/>
      <c r="AV182" s="274"/>
      <c r="AW182" s="274"/>
      <c r="AX182" s="274"/>
      <c r="AY182" s="274"/>
      <c r="AZ182" s="274"/>
      <c r="BA182" s="274"/>
      <c r="BB182" s="274"/>
      <c r="BC182" s="274"/>
      <c r="BD182" s="274"/>
    </row>
    <row r="183" spans="1:56" ht="8.25">
      <c r="A183" s="274"/>
      <c r="B183" s="274"/>
      <c r="C183" s="274"/>
      <c r="D183" s="274"/>
      <c r="E183" s="274"/>
      <c r="F183" s="274"/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4"/>
      <c r="X183" s="274"/>
      <c r="Y183" s="274"/>
      <c r="Z183" s="274"/>
      <c r="AA183" s="274"/>
      <c r="AB183" s="274"/>
      <c r="AC183" s="274"/>
      <c r="AD183" s="274"/>
      <c r="AE183" s="274"/>
      <c r="AF183" s="274"/>
      <c r="AG183" s="274"/>
      <c r="AH183" s="274"/>
      <c r="AI183" s="274"/>
      <c r="AJ183" s="274"/>
      <c r="AK183" s="274"/>
      <c r="AL183" s="274"/>
      <c r="AM183" s="274"/>
      <c r="AN183" s="274"/>
      <c r="AO183" s="274"/>
      <c r="AP183" s="274"/>
      <c r="AQ183" s="274"/>
      <c r="AR183" s="274"/>
      <c r="AS183" s="274"/>
      <c r="AT183" s="274"/>
      <c r="AU183" s="274"/>
      <c r="AV183" s="274"/>
      <c r="AW183" s="274"/>
      <c r="AX183" s="274"/>
      <c r="AY183" s="274"/>
      <c r="AZ183" s="274"/>
      <c r="BA183" s="274"/>
      <c r="BB183" s="274"/>
      <c r="BC183" s="274"/>
      <c r="BD183" s="274"/>
    </row>
    <row r="184" spans="1:56" ht="8.25">
      <c r="A184" s="274"/>
      <c r="B184" s="274"/>
      <c r="C184" s="274"/>
      <c r="D184" s="274"/>
      <c r="E184" s="274"/>
      <c r="F184" s="274"/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274"/>
      <c r="R184" s="274"/>
      <c r="S184" s="274"/>
      <c r="T184" s="274"/>
      <c r="U184" s="274"/>
      <c r="V184" s="274"/>
      <c r="W184" s="274"/>
      <c r="X184" s="274"/>
      <c r="Y184" s="274"/>
      <c r="Z184" s="274"/>
      <c r="AA184" s="274"/>
      <c r="AB184" s="274"/>
      <c r="AC184" s="274"/>
      <c r="AD184" s="274"/>
      <c r="AE184" s="274"/>
      <c r="AF184" s="274"/>
      <c r="AG184" s="274"/>
      <c r="AH184" s="274"/>
      <c r="AI184" s="274"/>
      <c r="AJ184" s="274"/>
      <c r="AK184" s="274"/>
      <c r="AL184" s="274"/>
      <c r="AM184" s="274"/>
      <c r="AN184" s="274"/>
      <c r="AO184" s="274"/>
      <c r="AP184" s="274"/>
      <c r="AQ184" s="274"/>
      <c r="AR184" s="274"/>
      <c r="AS184" s="274"/>
      <c r="AT184" s="274"/>
      <c r="AU184" s="274"/>
      <c r="AV184" s="274"/>
      <c r="AW184" s="274"/>
      <c r="AX184" s="274"/>
      <c r="AY184" s="274"/>
      <c r="AZ184" s="274"/>
      <c r="BA184" s="274"/>
      <c r="BB184" s="274"/>
      <c r="BC184" s="274"/>
      <c r="BD184" s="274"/>
    </row>
    <row r="185" spans="1:56" ht="8.25">
      <c r="A185" s="274"/>
      <c r="B185" s="274"/>
      <c r="C185" s="274"/>
      <c r="D185" s="274"/>
      <c r="E185" s="274"/>
      <c r="F185" s="274"/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74"/>
      <c r="R185" s="274"/>
      <c r="S185" s="274"/>
      <c r="T185" s="274"/>
      <c r="U185" s="274"/>
      <c r="V185" s="274"/>
      <c r="W185" s="274"/>
      <c r="X185" s="274"/>
      <c r="Y185" s="274"/>
      <c r="Z185" s="274"/>
      <c r="AA185" s="274"/>
      <c r="AB185" s="274"/>
      <c r="AC185" s="274"/>
      <c r="AD185" s="274"/>
      <c r="AE185" s="274"/>
      <c r="AF185" s="274"/>
      <c r="AG185" s="274"/>
      <c r="AH185" s="274"/>
      <c r="AI185" s="274"/>
      <c r="AJ185" s="274"/>
      <c r="AK185" s="274"/>
      <c r="AL185" s="274"/>
      <c r="AM185" s="274"/>
      <c r="AN185" s="274"/>
      <c r="AO185" s="274"/>
      <c r="AP185" s="274"/>
      <c r="AQ185" s="274"/>
      <c r="AR185" s="274"/>
      <c r="AS185" s="274"/>
      <c r="AT185" s="274"/>
      <c r="AU185" s="274"/>
      <c r="AV185" s="274"/>
      <c r="AW185" s="274"/>
      <c r="AX185" s="274"/>
      <c r="AY185" s="274"/>
      <c r="AZ185" s="274"/>
      <c r="BA185" s="274"/>
      <c r="BB185" s="274"/>
      <c r="BC185" s="274"/>
      <c r="BD185" s="274"/>
    </row>
    <row r="186" spans="1:56" ht="8.25">
      <c r="A186" s="274"/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274"/>
      <c r="AA186" s="274"/>
      <c r="AB186" s="274"/>
      <c r="AC186" s="274"/>
      <c r="AD186" s="274"/>
      <c r="AE186" s="274"/>
      <c r="AF186" s="274"/>
      <c r="AG186" s="274"/>
      <c r="AH186" s="274"/>
      <c r="AI186" s="274"/>
      <c r="AJ186" s="274"/>
      <c r="AK186" s="274"/>
      <c r="AL186" s="274"/>
      <c r="AM186" s="274"/>
      <c r="AN186" s="274"/>
      <c r="AO186" s="274"/>
      <c r="AP186" s="274"/>
      <c r="AQ186" s="274"/>
      <c r="AR186" s="274"/>
      <c r="AS186" s="274"/>
      <c r="AT186" s="274"/>
      <c r="AU186" s="274"/>
      <c r="AV186" s="274"/>
      <c r="AW186" s="274"/>
      <c r="AX186" s="274"/>
      <c r="AY186" s="274"/>
      <c r="AZ186" s="274"/>
      <c r="BA186" s="274"/>
      <c r="BB186" s="274"/>
      <c r="BC186" s="274"/>
      <c r="BD186" s="274"/>
    </row>
    <row r="187" spans="1:56" ht="8.25">
      <c r="A187" s="274"/>
      <c r="B187" s="274"/>
      <c r="C187" s="274"/>
      <c r="D187" s="274"/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74"/>
      <c r="T187" s="274"/>
      <c r="U187" s="274"/>
      <c r="V187" s="274"/>
      <c r="W187" s="274"/>
      <c r="X187" s="274"/>
      <c r="Y187" s="274"/>
      <c r="Z187" s="274"/>
      <c r="AA187" s="274"/>
      <c r="AB187" s="274"/>
      <c r="AC187" s="274"/>
      <c r="AD187" s="274"/>
      <c r="AE187" s="274"/>
      <c r="AF187" s="274"/>
      <c r="AG187" s="274"/>
      <c r="AH187" s="274"/>
      <c r="AI187" s="274"/>
      <c r="AJ187" s="274"/>
      <c r="AK187" s="274"/>
      <c r="AL187" s="274"/>
      <c r="AM187" s="274"/>
      <c r="AN187" s="274"/>
      <c r="AO187" s="274"/>
      <c r="AP187" s="274"/>
      <c r="AQ187" s="274"/>
      <c r="AR187" s="274"/>
      <c r="AS187" s="274"/>
      <c r="AT187" s="274"/>
      <c r="AU187" s="274"/>
      <c r="AV187" s="274"/>
      <c r="AW187" s="274"/>
      <c r="AX187" s="274"/>
      <c r="AY187" s="274"/>
      <c r="AZ187" s="274"/>
      <c r="BA187" s="274"/>
      <c r="BB187" s="274"/>
      <c r="BC187" s="274"/>
      <c r="BD187" s="274"/>
    </row>
    <row r="188" spans="1:56" ht="8.25">
      <c r="A188" s="274"/>
      <c r="B188" s="274"/>
      <c r="C188" s="274"/>
      <c r="D188" s="274"/>
      <c r="E188" s="274"/>
      <c r="F188" s="274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4"/>
      <c r="X188" s="274"/>
      <c r="Y188" s="274"/>
      <c r="Z188" s="274"/>
      <c r="AA188" s="274"/>
      <c r="AB188" s="274"/>
      <c r="AC188" s="274"/>
      <c r="AD188" s="274"/>
      <c r="AE188" s="274"/>
      <c r="AF188" s="274"/>
      <c r="AG188" s="274"/>
      <c r="AH188" s="274"/>
      <c r="AI188" s="274"/>
      <c r="AJ188" s="274"/>
      <c r="AK188" s="274"/>
      <c r="AL188" s="274"/>
      <c r="AM188" s="274"/>
      <c r="AN188" s="274"/>
      <c r="AO188" s="274"/>
      <c r="AP188" s="274"/>
      <c r="AQ188" s="274"/>
      <c r="AR188" s="274"/>
      <c r="AS188" s="274"/>
      <c r="AT188" s="274"/>
      <c r="AU188" s="274"/>
      <c r="AV188" s="274"/>
      <c r="AW188" s="274"/>
      <c r="AX188" s="274"/>
      <c r="AY188" s="274"/>
      <c r="AZ188" s="274"/>
      <c r="BA188" s="274"/>
      <c r="BB188" s="274"/>
      <c r="BC188" s="274"/>
      <c r="BD188" s="274"/>
    </row>
    <row r="189" spans="1:56" ht="8.25">
      <c r="A189" s="274"/>
      <c r="B189" s="274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4"/>
      <c r="X189" s="274"/>
      <c r="Y189" s="274"/>
      <c r="Z189" s="274"/>
      <c r="AA189" s="274"/>
      <c r="AB189" s="274"/>
      <c r="AC189" s="274"/>
      <c r="AD189" s="274"/>
      <c r="AE189" s="274"/>
      <c r="AF189" s="274"/>
      <c r="AG189" s="274"/>
      <c r="AH189" s="274"/>
      <c r="AI189" s="274"/>
      <c r="AJ189" s="274"/>
      <c r="AK189" s="274"/>
      <c r="AL189" s="274"/>
      <c r="AM189" s="274"/>
      <c r="AN189" s="274"/>
      <c r="AO189" s="274"/>
      <c r="AP189" s="274"/>
      <c r="AQ189" s="274"/>
      <c r="AR189" s="274"/>
      <c r="AS189" s="274"/>
      <c r="AT189" s="274"/>
      <c r="AU189" s="274"/>
      <c r="AV189" s="274"/>
      <c r="AW189" s="274"/>
      <c r="AX189" s="274"/>
      <c r="AY189" s="274"/>
      <c r="AZ189" s="274"/>
      <c r="BA189" s="274"/>
      <c r="BB189" s="274"/>
      <c r="BC189" s="274"/>
      <c r="BD189" s="274"/>
    </row>
    <row r="190" spans="1:56" ht="8.25">
      <c r="A190" s="274"/>
      <c r="B190" s="274"/>
      <c r="C190" s="274"/>
      <c r="D190" s="274"/>
      <c r="E190" s="274"/>
      <c r="F190" s="274"/>
      <c r="G190" s="274"/>
      <c r="H190" s="274"/>
      <c r="I190" s="274"/>
      <c r="J190" s="274"/>
      <c r="K190" s="274"/>
      <c r="L190" s="274"/>
      <c r="M190" s="274"/>
      <c r="N190" s="274"/>
      <c r="O190" s="274"/>
      <c r="P190" s="274"/>
      <c r="Q190" s="274"/>
      <c r="R190" s="274"/>
      <c r="S190" s="274"/>
      <c r="T190" s="274"/>
      <c r="U190" s="274"/>
      <c r="V190" s="274"/>
      <c r="W190" s="274"/>
      <c r="X190" s="274"/>
      <c r="Y190" s="274"/>
      <c r="Z190" s="274"/>
      <c r="AA190" s="274"/>
      <c r="AB190" s="274"/>
      <c r="AC190" s="274"/>
      <c r="AD190" s="274"/>
      <c r="AE190" s="274"/>
      <c r="AF190" s="274"/>
      <c r="AG190" s="274"/>
      <c r="AH190" s="274"/>
      <c r="AI190" s="274"/>
      <c r="AJ190" s="274"/>
      <c r="AK190" s="274"/>
      <c r="AL190" s="274"/>
      <c r="AM190" s="274"/>
      <c r="AN190" s="274"/>
      <c r="AO190" s="274"/>
      <c r="AP190" s="274"/>
      <c r="AQ190" s="274"/>
      <c r="AR190" s="274"/>
      <c r="AS190" s="274"/>
      <c r="AT190" s="274"/>
      <c r="AU190" s="274"/>
      <c r="AV190" s="274"/>
      <c r="AW190" s="274"/>
      <c r="AX190" s="274"/>
      <c r="AY190" s="274"/>
      <c r="AZ190" s="274"/>
      <c r="BA190" s="274"/>
      <c r="BB190" s="274"/>
      <c r="BC190" s="274"/>
      <c r="BD190" s="274"/>
    </row>
    <row r="191" spans="1:56" ht="8.25">
      <c r="A191" s="274"/>
      <c r="B191" s="274"/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74"/>
      <c r="V191" s="274"/>
      <c r="W191" s="274"/>
      <c r="X191" s="274"/>
      <c r="Y191" s="274"/>
      <c r="Z191" s="274"/>
      <c r="AA191" s="274"/>
      <c r="AB191" s="274"/>
      <c r="AC191" s="274"/>
      <c r="AD191" s="274"/>
      <c r="AE191" s="274"/>
      <c r="AF191" s="274"/>
      <c r="AG191" s="274"/>
      <c r="AH191" s="274"/>
      <c r="AI191" s="274"/>
      <c r="AJ191" s="274"/>
      <c r="AK191" s="274"/>
      <c r="AL191" s="274"/>
      <c r="AM191" s="274"/>
      <c r="AN191" s="274"/>
      <c r="AO191" s="274"/>
      <c r="AP191" s="274"/>
      <c r="AQ191" s="274"/>
      <c r="AR191" s="274"/>
      <c r="AS191" s="274"/>
      <c r="AT191" s="274"/>
      <c r="AU191" s="274"/>
      <c r="AV191" s="274"/>
      <c r="AW191" s="274"/>
      <c r="AX191" s="274"/>
      <c r="AY191" s="274"/>
      <c r="AZ191" s="274"/>
      <c r="BA191" s="274"/>
      <c r="BB191" s="274"/>
      <c r="BC191" s="274"/>
      <c r="BD191" s="274"/>
    </row>
    <row r="192" spans="1:56" ht="8.25">
      <c r="A192" s="274"/>
      <c r="B192" s="274"/>
      <c r="C192" s="274"/>
      <c r="D192" s="274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U192" s="274"/>
      <c r="V192" s="274"/>
      <c r="W192" s="274"/>
      <c r="X192" s="274"/>
      <c r="Y192" s="274"/>
      <c r="Z192" s="274"/>
      <c r="AA192" s="274"/>
      <c r="AB192" s="274"/>
      <c r="AC192" s="274"/>
      <c r="AD192" s="274"/>
      <c r="AE192" s="274"/>
      <c r="AF192" s="274"/>
      <c r="AG192" s="274"/>
      <c r="AH192" s="274"/>
      <c r="AI192" s="274"/>
      <c r="AJ192" s="274"/>
      <c r="AK192" s="274"/>
      <c r="AL192" s="274"/>
      <c r="AM192" s="274"/>
      <c r="AN192" s="274"/>
      <c r="AO192" s="274"/>
      <c r="AP192" s="274"/>
      <c r="AQ192" s="274"/>
      <c r="AR192" s="274"/>
      <c r="AS192" s="274"/>
      <c r="AT192" s="274"/>
      <c r="AU192" s="274"/>
      <c r="AV192" s="274"/>
      <c r="AW192" s="274"/>
      <c r="AX192" s="274"/>
      <c r="AY192" s="274"/>
      <c r="AZ192" s="274"/>
      <c r="BA192" s="274"/>
      <c r="BB192" s="274"/>
      <c r="BC192" s="274"/>
      <c r="BD192" s="274"/>
    </row>
    <row r="193" spans="1:56" ht="8.25">
      <c r="A193" s="274"/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274"/>
      <c r="AA193" s="274"/>
      <c r="AB193" s="274"/>
      <c r="AC193" s="274"/>
      <c r="AD193" s="274"/>
      <c r="AE193" s="274"/>
      <c r="AF193" s="274"/>
      <c r="AG193" s="274"/>
      <c r="AH193" s="274"/>
      <c r="AI193" s="274"/>
      <c r="AJ193" s="274"/>
      <c r="AK193" s="274"/>
      <c r="AL193" s="274"/>
      <c r="AM193" s="274"/>
      <c r="AN193" s="274"/>
      <c r="AO193" s="274"/>
      <c r="AP193" s="274"/>
      <c r="AQ193" s="274"/>
      <c r="AR193" s="274"/>
      <c r="AS193" s="274"/>
      <c r="AT193" s="274"/>
      <c r="AU193" s="274"/>
      <c r="AV193" s="274"/>
      <c r="AW193" s="274"/>
      <c r="AX193" s="274"/>
      <c r="AY193" s="274"/>
      <c r="AZ193" s="274"/>
      <c r="BA193" s="274"/>
      <c r="BB193" s="274"/>
      <c r="BC193" s="274"/>
      <c r="BD193" s="274"/>
    </row>
    <row r="194" spans="1:56" ht="8.25">
      <c r="A194" s="274"/>
      <c r="B194" s="274"/>
      <c r="C194" s="274"/>
      <c r="D194" s="274"/>
      <c r="E194" s="274"/>
      <c r="F194" s="274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274"/>
      <c r="T194" s="274"/>
      <c r="U194" s="274"/>
      <c r="V194" s="274"/>
      <c r="W194" s="274"/>
      <c r="X194" s="274"/>
      <c r="Y194" s="274"/>
      <c r="Z194" s="274"/>
      <c r="AA194" s="274"/>
      <c r="AB194" s="274"/>
      <c r="AC194" s="274"/>
      <c r="AD194" s="274"/>
      <c r="AE194" s="274"/>
      <c r="AF194" s="274"/>
      <c r="AG194" s="274"/>
      <c r="AH194" s="274"/>
      <c r="AI194" s="274"/>
      <c r="AJ194" s="274"/>
      <c r="AK194" s="274"/>
      <c r="AL194" s="274"/>
      <c r="AM194" s="274"/>
      <c r="AN194" s="274"/>
      <c r="AO194" s="274"/>
      <c r="AP194" s="274"/>
      <c r="AQ194" s="274"/>
      <c r="AR194" s="274"/>
      <c r="AS194" s="274"/>
      <c r="AT194" s="274"/>
      <c r="AU194" s="274"/>
      <c r="AV194" s="274"/>
      <c r="AW194" s="274"/>
      <c r="AX194" s="274"/>
      <c r="AY194" s="274"/>
      <c r="AZ194" s="274"/>
      <c r="BA194" s="274"/>
      <c r="BB194" s="274"/>
      <c r="BC194" s="274"/>
      <c r="BD194" s="274"/>
    </row>
    <row r="195" spans="1:56" ht="8.25">
      <c r="A195" s="274"/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4"/>
      <c r="X195" s="274"/>
      <c r="Y195" s="274"/>
      <c r="Z195" s="274"/>
      <c r="AA195" s="274"/>
      <c r="AB195" s="274"/>
      <c r="AC195" s="274"/>
      <c r="AD195" s="274"/>
      <c r="AE195" s="274"/>
      <c r="AF195" s="274"/>
      <c r="AG195" s="274"/>
      <c r="AH195" s="274"/>
      <c r="AI195" s="274"/>
      <c r="AJ195" s="274"/>
      <c r="AK195" s="274"/>
      <c r="AL195" s="274"/>
      <c r="AM195" s="274"/>
      <c r="AN195" s="274"/>
      <c r="AO195" s="274"/>
      <c r="AP195" s="274"/>
      <c r="AQ195" s="274"/>
      <c r="AR195" s="274"/>
      <c r="AS195" s="274"/>
      <c r="AT195" s="274"/>
      <c r="AU195" s="274"/>
      <c r="AV195" s="274"/>
      <c r="AW195" s="274"/>
      <c r="AX195" s="274"/>
      <c r="AY195" s="274"/>
      <c r="AZ195" s="274"/>
      <c r="BA195" s="274"/>
      <c r="BB195" s="274"/>
      <c r="BC195" s="274"/>
      <c r="BD195" s="274"/>
    </row>
    <row r="196" spans="1:56" ht="8.25">
      <c r="A196" s="274"/>
      <c r="B196" s="274"/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4"/>
      <c r="U196" s="274"/>
      <c r="V196" s="274"/>
      <c r="W196" s="274"/>
      <c r="X196" s="274"/>
      <c r="Y196" s="274"/>
      <c r="Z196" s="274"/>
      <c r="AA196" s="274"/>
      <c r="AB196" s="274"/>
      <c r="AC196" s="274"/>
      <c r="AD196" s="274"/>
      <c r="AE196" s="274"/>
      <c r="AF196" s="274"/>
      <c r="AG196" s="274"/>
      <c r="AH196" s="274"/>
      <c r="AI196" s="274"/>
      <c r="AJ196" s="274"/>
      <c r="AK196" s="274"/>
      <c r="AL196" s="274"/>
      <c r="AM196" s="274"/>
      <c r="AN196" s="274"/>
      <c r="AO196" s="274"/>
      <c r="AP196" s="274"/>
      <c r="AQ196" s="274"/>
      <c r="AR196" s="274"/>
      <c r="AS196" s="274"/>
      <c r="AT196" s="274"/>
      <c r="AU196" s="274"/>
      <c r="AV196" s="274"/>
      <c r="AW196" s="274"/>
      <c r="AX196" s="274"/>
      <c r="AY196" s="274"/>
      <c r="AZ196" s="274"/>
      <c r="BA196" s="274"/>
      <c r="BB196" s="274"/>
      <c r="BC196" s="274"/>
      <c r="BD196" s="274"/>
    </row>
    <row r="197" spans="1:56" ht="8.25">
      <c r="A197" s="274"/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4"/>
      <c r="V197" s="274"/>
      <c r="W197" s="274"/>
      <c r="X197" s="274"/>
      <c r="Y197" s="274"/>
      <c r="Z197" s="274"/>
      <c r="AA197" s="274"/>
      <c r="AB197" s="274"/>
      <c r="AC197" s="274"/>
      <c r="AD197" s="274"/>
      <c r="AE197" s="274"/>
      <c r="AF197" s="274"/>
      <c r="AG197" s="274"/>
      <c r="AH197" s="274"/>
      <c r="AI197" s="274"/>
      <c r="AJ197" s="274"/>
      <c r="AK197" s="274"/>
      <c r="AL197" s="274"/>
      <c r="AM197" s="274"/>
      <c r="AN197" s="274"/>
      <c r="AO197" s="274"/>
      <c r="AP197" s="274"/>
      <c r="AQ197" s="274"/>
      <c r="AR197" s="274"/>
      <c r="AS197" s="274"/>
      <c r="AT197" s="274"/>
      <c r="AU197" s="274"/>
      <c r="AV197" s="274"/>
      <c r="AW197" s="274"/>
      <c r="AX197" s="274"/>
      <c r="AY197" s="274"/>
      <c r="AZ197" s="274"/>
      <c r="BA197" s="274"/>
      <c r="BB197" s="274"/>
      <c r="BC197" s="274"/>
      <c r="BD197" s="274"/>
    </row>
    <row r="198" spans="1:56" ht="8.25">
      <c r="A198" s="274"/>
      <c r="B198" s="274"/>
      <c r="C198" s="274"/>
      <c r="D198" s="274"/>
      <c r="E198" s="274"/>
      <c r="F198" s="274"/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  <c r="T198" s="274"/>
      <c r="U198" s="274"/>
      <c r="V198" s="274"/>
      <c r="W198" s="274"/>
      <c r="X198" s="274"/>
      <c r="Y198" s="274"/>
      <c r="Z198" s="274"/>
      <c r="AA198" s="274"/>
      <c r="AB198" s="274"/>
      <c r="AC198" s="274"/>
      <c r="AD198" s="274"/>
      <c r="AE198" s="274"/>
      <c r="AF198" s="274"/>
      <c r="AG198" s="274"/>
      <c r="AH198" s="274"/>
      <c r="AI198" s="274"/>
      <c r="AJ198" s="274"/>
      <c r="AK198" s="274"/>
      <c r="AL198" s="274"/>
      <c r="AM198" s="274"/>
      <c r="AN198" s="274"/>
      <c r="AO198" s="274"/>
      <c r="AP198" s="274"/>
      <c r="AQ198" s="274"/>
      <c r="AR198" s="274"/>
      <c r="AS198" s="274"/>
      <c r="AT198" s="274"/>
      <c r="AU198" s="274"/>
      <c r="AV198" s="274"/>
      <c r="AW198" s="274"/>
      <c r="AX198" s="274"/>
      <c r="AY198" s="274"/>
      <c r="AZ198" s="274"/>
      <c r="BA198" s="274"/>
      <c r="BB198" s="274"/>
      <c r="BC198" s="274"/>
      <c r="BD198" s="274"/>
    </row>
    <row r="199" spans="1:56" ht="8.25">
      <c r="A199" s="274"/>
      <c r="B199" s="274"/>
      <c r="C199" s="274"/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274"/>
      <c r="R199" s="274"/>
      <c r="S199" s="274"/>
      <c r="T199" s="274"/>
      <c r="U199" s="274"/>
      <c r="V199" s="274"/>
      <c r="W199" s="274"/>
      <c r="X199" s="274"/>
      <c r="Y199" s="274"/>
      <c r="Z199" s="274"/>
      <c r="AA199" s="274"/>
      <c r="AB199" s="274"/>
      <c r="AC199" s="274"/>
      <c r="AD199" s="274"/>
      <c r="AE199" s="274"/>
      <c r="AF199" s="274"/>
      <c r="AG199" s="274"/>
      <c r="AH199" s="274"/>
      <c r="AI199" s="274"/>
      <c r="AJ199" s="274"/>
      <c r="AK199" s="274"/>
      <c r="AL199" s="274"/>
      <c r="AM199" s="274"/>
      <c r="AN199" s="274"/>
      <c r="AO199" s="274"/>
      <c r="AP199" s="274"/>
      <c r="AQ199" s="274"/>
      <c r="AR199" s="274"/>
      <c r="AS199" s="274"/>
      <c r="AT199" s="274"/>
      <c r="AU199" s="274"/>
      <c r="AV199" s="274"/>
      <c r="AW199" s="274"/>
      <c r="AX199" s="274"/>
      <c r="AY199" s="274"/>
      <c r="AZ199" s="274"/>
      <c r="BA199" s="274"/>
      <c r="BB199" s="274"/>
      <c r="BC199" s="274"/>
      <c r="BD199" s="274"/>
    </row>
    <row r="200" spans="1:56" ht="8.25">
      <c r="A200" s="274"/>
      <c r="B200" s="274"/>
      <c r="C200" s="274"/>
      <c r="D200" s="274"/>
      <c r="E200" s="274"/>
      <c r="F200" s="274"/>
      <c r="G200" s="274"/>
      <c r="H200" s="274"/>
      <c r="I200" s="274"/>
      <c r="J200" s="274"/>
      <c r="K200" s="274"/>
      <c r="L200" s="274"/>
      <c r="M200" s="274"/>
      <c r="N200" s="274"/>
      <c r="O200" s="274"/>
      <c r="P200" s="274"/>
      <c r="Q200" s="274"/>
      <c r="R200" s="274"/>
      <c r="S200" s="274"/>
      <c r="T200" s="274"/>
      <c r="U200" s="274"/>
      <c r="V200" s="274"/>
      <c r="W200" s="274"/>
      <c r="X200" s="274"/>
      <c r="Y200" s="274"/>
      <c r="Z200" s="274"/>
      <c r="AA200" s="274"/>
      <c r="AB200" s="274"/>
      <c r="AC200" s="274"/>
      <c r="AD200" s="274"/>
      <c r="AE200" s="274"/>
      <c r="AF200" s="274"/>
      <c r="AG200" s="274"/>
      <c r="AH200" s="274"/>
      <c r="AI200" s="274"/>
      <c r="AJ200" s="274"/>
      <c r="AK200" s="274"/>
      <c r="AL200" s="274"/>
      <c r="AM200" s="274"/>
      <c r="AN200" s="274"/>
      <c r="AO200" s="274"/>
      <c r="AP200" s="274"/>
      <c r="AQ200" s="274"/>
      <c r="AR200" s="274"/>
      <c r="AS200" s="274"/>
      <c r="AT200" s="274"/>
      <c r="AU200" s="274"/>
      <c r="AV200" s="274"/>
      <c r="AW200" s="274"/>
      <c r="AX200" s="274"/>
      <c r="AY200" s="274"/>
      <c r="AZ200" s="274"/>
      <c r="BA200" s="274"/>
      <c r="BB200" s="274"/>
      <c r="BC200" s="274"/>
      <c r="BD200" s="274"/>
    </row>
    <row r="201" spans="1:56" ht="8.25">
      <c r="A201" s="274"/>
      <c r="B201" s="274"/>
      <c r="C201" s="274"/>
      <c r="D201" s="274"/>
      <c r="E201" s="274"/>
      <c r="F201" s="274"/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274"/>
      <c r="R201" s="274"/>
      <c r="S201" s="274"/>
      <c r="T201" s="274"/>
      <c r="U201" s="274"/>
      <c r="V201" s="274"/>
      <c r="W201" s="274"/>
      <c r="X201" s="274"/>
      <c r="Y201" s="274"/>
      <c r="Z201" s="274"/>
      <c r="AA201" s="274"/>
      <c r="AB201" s="274"/>
      <c r="AC201" s="274"/>
      <c r="AD201" s="274"/>
      <c r="AE201" s="274"/>
      <c r="AF201" s="274"/>
      <c r="AG201" s="274"/>
      <c r="AH201" s="274"/>
      <c r="AI201" s="274"/>
      <c r="AJ201" s="274"/>
      <c r="AK201" s="274"/>
      <c r="AL201" s="274"/>
      <c r="AM201" s="274"/>
      <c r="AN201" s="274"/>
      <c r="AO201" s="274"/>
      <c r="AP201" s="274"/>
      <c r="AQ201" s="274"/>
      <c r="AR201" s="274"/>
      <c r="AS201" s="274"/>
      <c r="AT201" s="274"/>
      <c r="AU201" s="274"/>
      <c r="AV201" s="274"/>
      <c r="AW201" s="274"/>
      <c r="AX201" s="274"/>
      <c r="AY201" s="274"/>
      <c r="AZ201" s="274"/>
      <c r="BA201" s="274"/>
      <c r="BB201" s="274"/>
      <c r="BC201" s="274"/>
      <c r="BD201" s="274"/>
    </row>
    <row r="202" spans="1:56" ht="8.25">
      <c r="A202" s="274"/>
      <c r="B202" s="274"/>
      <c r="C202" s="274"/>
      <c r="D202" s="274"/>
      <c r="E202" s="274"/>
      <c r="F202" s="274"/>
      <c r="G202" s="274"/>
      <c r="H202" s="274"/>
      <c r="I202" s="274"/>
      <c r="J202" s="274"/>
      <c r="K202" s="274"/>
      <c r="L202" s="274"/>
      <c r="M202" s="274"/>
      <c r="N202" s="274"/>
      <c r="O202" s="274"/>
      <c r="P202" s="274"/>
      <c r="Q202" s="274"/>
      <c r="R202" s="274"/>
      <c r="S202" s="274"/>
      <c r="T202" s="274"/>
      <c r="U202" s="274"/>
      <c r="V202" s="274"/>
      <c r="W202" s="274"/>
      <c r="X202" s="274"/>
      <c r="Y202" s="274"/>
      <c r="Z202" s="274"/>
      <c r="AA202" s="274"/>
      <c r="AB202" s="274"/>
      <c r="AC202" s="274"/>
      <c r="AD202" s="274"/>
      <c r="AE202" s="274"/>
      <c r="AF202" s="274"/>
      <c r="AG202" s="274"/>
      <c r="AH202" s="274"/>
      <c r="AI202" s="274"/>
      <c r="AJ202" s="274"/>
      <c r="AK202" s="274"/>
      <c r="AL202" s="274"/>
      <c r="AM202" s="274"/>
      <c r="AN202" s="274"/>
      <c r="AO202" s="274"/>
      <c r="AP202" s="274"/>
      <c r="AQ202" s="274"/>
      <c r="AR202" s="274"/>
      <c r="AS202" s="274"/>
      <c r="AT202" s="274"/>
      <c r="AU202" s="274"/>
      <c r="AV202" s="274"/>
      <c r="AW202" s="274"/>
      <c r="AX202" s="274"/>
      <c r="AY202" s="274"/>
      <c r="AZ202" s="274"/>
      <c r="BA202" s="274"/>
      <c r="BB202" s="274"/>
      <c r="BC202" s="274"/>
      <c r="BD202" s="274"/>
    </row>
    <row r="203" spans="1:56" ht="8.25">
      <c r="A203" s="274"/>
      <c r="B203" s="274"/>
      <c r="C203" s="274"/>
      <c r="D203" s="274"/>
      <c r="E203" s="274"/>
      <c r="F203" s="274"/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274"/>
      <c r="R203" s="274"/>
      <c r="S203" s="274"/>
      <c r="T203" s="274"/>
      <c r="U203" s="274"/>
      <c r="V203" s="274"/>
      <c r="W203" s="274"/>
      <c r="X203" s="274"/>
      <c r="Y203" s="274"/>
      <c r="Z203" s="274"/>
      <c r="AA203" s="274"/>
      <c r="AB203" s="274"/>
      <c r="AC203" s="274"/>
      <c r="AD203" s="274"/>
      <c r="AE203" s="274"/>
      <c r="AF203" s="274"/>
      <c r="AG203" s="274"/>
      <c r="AH203" s="274"/>
      <c r="AI203" s="274"/>
      <c r="AJ203" s="274"/>
      <c r="AK203" s="274"/>
      <c r="AL203" s="274"/>
      <c r="AM203" s="274"/>
      <c r="AN203" s="274"/>
      <c r="AO203" s="274"/>
      <c r="AP203" s="274"/>
      <c r="AQ203" s="274"/>
      <c r="AR203" s="274"/>
      <c r="AS203" s="274"/>
      <c r="AT203" s="274"/>
      <c r="AU203" s="274"/>
      <c r="AV203" s="274"/>
      <c r="AW203" s="274"/>
      <c r="AX203" s="274"/>
      <c r="AY203" s="274"/>
      <c r="AZ203" s="274"/>
      <c r="BA203" s="274"/>
      <c r="BB203" s="274"/>
      <c r="BC203" s="274"/>
      <c r="BD203" s="274"/>
    </row>
    <row r="204" spans="1:56" ht="8.25">
      <c r="A204" s="274"/>
      <c r="B204" s="274"/>
      <c r="C204" s="274"/>
      <c r="D204" s="274"/>
      <c r="E204" s="274"/>
      <c r="F204" s="274"/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274"/>
      <c r="R204" s="274"/>
      <c r="S204" s="274"/>
      <c r="T204" s="274"/>
      <c r="U204" s="274"/>
      <c r="V204" s="274"/>
      <c r="W204" s="274"/>
      <c r="X204" s="274"/>
      <c r="Y204" s="274"/>
      <c r="Z204" s="274"/>
      <c r="AA204" s="274"/>
      <c r="AB204" s="274"/>
      <c r="AC204" s="274"/>
      <c r="AD204" s="274"/>
      <c r="AE204" s="274"/>
      <c r="AF204" s="274"/>
      <c r="AG204" s="274"/>
      <c r="AH204" s="274"/>
      <c r="AI204" s="274"/>
      <c r="AJ204" s="274"/>
      <c r="AK204" s="274"/>
      <c r="AL204" s="274"/>
      <c r="AM204" s="274"/>
      <c r="AN204" s="274"/>
      <c r="AO204" s="274"/>
      <c r="AP204" s="274"/>
      <c r="AQ204" s="274"/>
      <c r="AR204" s="274"/>
      <c r="AS204" s="274"/>
      <c r="AT204" s="274"/>
      <c r="AU204" s="274"/>
      <c r="AV204" s="274"/>
      <c r="AW204" s="274"/>
      <c r="AX204" s="274"/>
      <c r="AY204" s="274"/>
      <c r="AZ204" s="274"/>
      <c r="BA204" s="274"/>
      <c r="BB204" s="274"/>
      <c r="BC204" s="274"/>
      <c r="BD204" s="274"/>
    </row>
    <row r="205" spans="1:56" ht="8.25">
      <c r="A205" s="274"/>
      <c r="B205" s="274"/>
      <c r="C205" s="274"/>
      <c r="D205" s="274"/>
      <c r="E205" s="274"/>
      <c r="F205" s="274"/>
      <c r="G205" s="274"/>
      <c r="H205" s="274"/>
      <c r="I205" s="274"/>
      <c r="J205" s="274"/>
      <c r="K205" s="274"/>
      <c r="L205" s="274"/>
      <c r="M205" s="274"/>
      <c r="N205" s="274"/>
      <c r="O205" s="274"/>
      <c r="P205" s="274"/>
      <c r="Q205" s="274"/>
      <c r="R205" s="274"/>
      <c r="S205" s="274"/>
      <c r="T205" s="274"/>
      <c r="U205" s="274"/>
      <c r="V205" s="274"/>
      <c r="W205" s="274"/>
      <c r="X205" s="274"/>
      <c r="Y205" s="274"/>
      <c r="Z205" s="274"/>
      <c r="AA205" s="274"/>
      <c r="AB205" s="274"/>
      <c r="AC205" s="274"/>
      <c r="AD205" s="274"/>
      <c r="AE205" s="274"/>
      <c r="AF205" s="274"/>
      <c r="AG205" s="274"/>
      <c r="AH205" s="274"/>
      <c r="AI205" s="274"/>
      <c r="AJ205" s="274"/>
      <c r="AK205" s="274"/>
      <c r="AL205" s="274"/>
      <c r="AM205" s="274"/>
      <c r="AN205" s="274"/>
      <c r="AO205" s="274"/>
      <c r="AP205" s="274"/>
      <c r="AQ205" s="274"/>
      <c r="AR205" s="274"/>
      <c r="AS205" s="274"/>
      <c r="AT205" s="274"/>
      <c r="AU205" s="274"/>
      <c r="AV205" s="274"/>
      <c r="AW205" s="274"/>
      <c r="AX205" s="274"/>
      <c r="AY205" s="274"/>
      <c r="AZ205" s="274"/>
      <c r="BA205" s="274"/>
      <c r="BB205" s="274"/>
      <c r="BC205" s="274"/>
      <c r="BD205" s="274"/>
    </row>
    <row r="206" spans="1:56" ht="8.25">
      <c r="A206" s="274"/>
      <c r="B206" s="274"/>
      <c r="C206" s="274"/>
      <c r="D206" s="274"/>
      <c r="E206" s="274"/>
      <c r="F206" s="274"/>
      <c r="G206" s="274"/>
      <c r="H206" s="274"/>
      <c r="I206" s="274"/>
      <c r="J206" s="274"/>
      <c r="K206" s="274"/>
      <c r="L206" s="274"/>
      <c r="M206" s="274"/>
      <c r="N206" s="274"/>
      <c r="O206" s="274"/>
      <c r="P206" s="274"/>
      <c r="Q206" s="274"/>
      <c r="R206" s="274"/>
      <c r="S206" s="274"/>
      <c r="T206" s="274"/>
      <c r="U206" s="274"/>
      <c r="V206" s="274"/>
      <c r="W206" s="274"/>
      <c r="X206" s="274"/>
      <c r="Y206" s="274"/>
      <c r="Z206" s="274"/>
      <c r="AA206" s="274"/>
      <c r="AB206" s="274"/>
      <c r="AC206" s="274"/>
      <c r="AD206" s="274"/>
      <c r="AE206" s="274"/>
      <c r="AF206" s="274"/>
      <c r="AG206" s="274"/>
      <c r="AH206" s="274"/>
      <c r="AI206" s="274"/>
      <c r="AJ206" s="274"/>
      <c r="AK206" s="274"/>
      <c r="AL206" s="274"/>
      <c r="AM206" s="274"/>
      <c r="AN206" s="274"/>
      <c r="AO206" s="274"/>
      <c r="AP206" s="274"/>
      <c r="AQ206" s="274"/>
      <c r="AR206" s="274"/>
      <c r="AS206" s="274"/>
      <c r="AT206" s="274"/>
      <c r="AU206" s="274"/>
      <c r="AV206" s="274"/>
      <c r="AW206" s="274"/>
      <c r="AX206" s="274"/>
      <c r="AY206" s="274"/>
      <c r="AZ206" s="274"/>
      <c r="BA206" s="274"/>
      <c r="BB206" s="274"/>
      <c r="BC206" s="274"/>
      <c r="BD206" s="274"/>
    </row>
    <row r="207" spans="1:56" ht="8.25">
      <c r="A207" s="274"/>
      <c r="B207" s="274"/>
      <c r="C207" s="274"/>
      <c r="D207" s="274"/>
      <c r="E207" s="274"/>
      <c r="F207" s="274"/>
      <c r="G207" s="274"/>
      <c r="H207" s="274"/>
      <c r="I207" s="274"/>
      <c r="J207" s="274"/>
      <c r="K207" s="274"/>
      <c r="L207" s="274"/>
      <c r="M207" s="274"/>
      <c r="N207" s="274"/>
      <c r="O207" s="274"/>
      <c r="P207" s="274"/>
      <c r="Q207" s="274"/>
      <c r="R207" s="274"/>
      <c r="S207" s="274"/>
      <c r="T207" s="274"/>
      <c r="U207" s="274"/>
      <c r="V207" s="274"/>
      <c r="W207" s="274"/>
      <c r="X207" s="274"/>
      <c r="Y207" s="274"/>
      <c r="Z207" s="274"/>
      <c r="AA207" s="274"/>
      <c r="AB207" s="274"/>
      <c r="AC207" s="274"/>
      <c r="AD207" s="274"/>
      <c r="AE207" s="274"/>
      <c r="AF207" s="274"/>
      <c r="AG207" s="274"/>
      <c r="AH207" s="274"/>
      <c r="AI207" s="274"/>
      <c r="AJ207" s="274"/>
      <c r="AK207" s="274"/>
      <c r="AL207" s="274"/>
      <c r="AM207" s="274"/>
      <c r="AN207" s="274"/>
      <c r="AO207" s="274"/>
      <c r="AP207" s="274"/>
      <c r="AQ207" s="274"/>
      <c r="AR207" s="274"/>
      <c r="AS207" s="274"/>
      <c r="AT207" s="274"/>
      <c r="AU207" s="274"/>
      <c r="AV207" s="274"/>
      <c r="AW207" s="274"/>
      <c r="AX207" s="274"/>
      <c r="AY207" s="274"/>
      <c r="AZ207" s="274"/>
      <c r="BA207" s="274"/>
      <c r="BB207" s="274"/>
      <c r="BC207" s="274"/>
      <c r="BD207" s="274"/>
    </row>
    <row r="208" spans="1:56" ht="8.25">
      <c r="A208" s="274"/>
      <c r="B208" s="274"/>
      <c r="C208" s="274"/>
      <c r="D208" s="274"/>
      <c r="E208" s="274"/>
      <c r="F208" s="274"/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74"/>
      <c r="V208" s="274"/>
      <c r="W208" s="274"/>
      <c r="X208" s="274"/>
      <c r="Y208" s="274"/>
      <c r="Z208" s="274"/>
      <c r="AA208" s="274"/>
      <c r="AB208" s="274"/>
      <c r="AC208" s="274"/>
      <c r="AD208" s="274"/>
      <c r="AE208" s="274"/>
      <c r="AF208" s="274"/>
      <c r="AG208" s="274"/>
      <c r="AH208" s="274"/>
      <c r="AI208" s="274"/>
      <c r="AJ208" s="274"/>
      <c r="AK208" s="274"/>
      <c r="AL208" s="274"/>
      <c r="AM208" s="274"/>
      <c r="AN208" s="274"/>
      <c r="AO208" s="274"/>
      <c r="AP208" s="274"/>
      <c r="AQ208" s="274"/>
      <c r="AR208" s="274"/>
      <c r="AS208" s="274"/>
      <c r="AT208" s="274"/>
      <c r="AU208" s="274"/>
      <c r="AV208" s="274"/>
      <c r="AW208" s="274"/>
      <c r="AX208" s="274"/>
      <c r="AY208" s="274"/>
      <c r="AZ208" s="274"/>
      <c r="BA208" s="274"/>
      <c r="BB208" s="274"/>
      <c r="BC208" s="274"/>
      <c r="BD208" s="274"/>
    </row>
    <row r="209" spans="1:56" ht="8.25">
      <c r="A209" s="274"/>
      <c r="B209" s="274"/>
      <c r="C209" s="274"/>
      <c r="D209" s="274"/>
      <c r="E209" s="274"/>
      <c r="F209" s="274"/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274"/>
      <c r="T209" s="274"/>
      <c r="U209" s="274"/>
      <c r="V209" s="274"/>
      <c r="W209" s="274"/>
      <c r="X209" s="274"/>
      <c r="Y209" s="274"/>
      <c r="Z209" s="274"/>
      <c r="AA209" s="274"/>
      <c r="AB209" s="274"/>
      <c r="AC209" s="274"/>
      <c r="AD209" s="274"/>
      <c r="AE209" s="274"/>
      <c r="AF209" s="274"/>
      <c r="AG209" s="274"/>
      <c r="AH209" s="274"/>
      <c r="AI209" s="274"/>
      <c r="AJ209" s="274"/>
      <c r="AK209" s="274"/>
      <c r="AL209" s="274"/>
      <c r="AM209" s="274"/>
      <c r="AN209" s="274"/>
      <c r="AO209" s="274"/>
      <c r="AP209" s="274"/>
      <c r="AQ209" s="274"/>
      <c r="AR209" s="274"/>
      <c r="AS209" s="274"/>
      <c r="AT209" s="274"/>
      <c r="AU209" s="274"/>
      <c r="AV209" s="274"/>
      <c r="AW209" s="274"/>
      <c r="AX209" s="274"/>
      <c r="AY209" s="274"/>
      <c r="AZ209" s="274"/>
      <c r="BA209" s="274"/>
      <c r="BB209" s="274"/>
      <c r="BC209" s="274"/>
      <c r="BD209" s="274"/>
    </row>
    <row r="210" spans="1:56" ht="8.25">
      <c r="A210" s="274"/>
      <c r="B210" s="274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4"/>
      <c r="Y210" s="274"/>
      <c r="Z210" s="274"/>
      <c r="AA210" s="274"/>
      <c r="AB210" s="274"/>
      <c r="AC210" s="274"/>
      <c r="AD210" s="274"/>
      <c r="AE210" s="274"/>
      <c r="AF210" s="274"/>
      <c r="AG210" s="274"/>
      <c r="AH210" s="274"/>
      <c r="AI210" s="274"/>
      <c r="AJ210" s="274"/>
      <c r="AK210" s="274"/>
      <c r="AL210" s="274"/>
      <c r="AM210" s="274"/>
      <c r="AN210" s="274"/>
      <c r="AO210" s="274"/>
      <c r="AP210" s="274"/>
      <c r="AQ210" s="274"/>
      <c r="AR210" s="274"/>
      <c r="AS210" s="274"/>
      <c r="AT210" s="274"/>
      <c r="AU210" s="274"/>
      <c r="AV210" s="274"/>
      <c r="AW210" s="274"/>
      <c r="AX210" s="274"/>
      <c r="AY210" s="274"/>
      <c r="AZ210" s="274"/>
      <c r="BA210" s="274"/>
      <c r="BB210" s="274"/>
      <c r="BC210" s="274"/>
      <c r="BD210" s="274"/>
    </row>
    <row r="211" spans="1:56" ht="8.25">
      <c r="A211" s="274"/>
      <c r="B211" s="274"/>
      <c r="C211" s="274"/>
      <c r="D211" s="274"/>
      <c r="E211" s="274"/>
      <c r="F211" s="274"/>
      <c r="G211" s="274"/>
      <c r="H211" s="274"/>
      <c r="I211" s="274"/>
      <c r="J211" s="274"/>
      <c r="K211" s="274"/>
      <c r="L211" s="274"/>
      <c r="M211" s="274"/>
      <c r="N211" s="274"/>
      <c r="O211" s="274"/>
      <c r="P211" s="274"/>
      <c r="Q211" s="274"/>
      <c r="R211" s="274"/>
      <c r="S211" s="274"/>
      <c r="T211" s="274"/>
      <c r="U211" s="274"/>
      <c r="V211" s="274"/>
      <c r="W211" s="274"/>
      <c r="X211" s="274"/>
      <c r="Y211" s="274"/>
      <c r="Z211" s="274"/>
      <c r="AA211" s="274"/>
      <c r="AB211" s="274"/>
      <c r="AC211" s="274"/>
      <c r="AD211" s="274"/>
      <c r="AE211" s="274"/>
      <c r="AF211" s="274"/>
      <c r="AG211" s="274"/>
      <c r="AH211" s="274"/>
      <c r="AI211" s="274"/>
      <c r="AJ211" s="274"/>
      <c r="AK211" s="274"/>
      <c r="AL211" s="274"/>
      <c r="AM211" s="274"/>
      <c r="AN211" s="274"/>
      <c r="AO211" s="274"/>
      <c r="AP211" s="274"/>
      <c r="AQ211" s="274"/>
      <c r="AR211" s="274"/>
      <c r="AS211" s="274"/>
      <c r="AT211" s="274"/>
      <c r="AU211" s="274"/>
      <c r="AV211" s="274"/>
      <c r="AW211" s="274"/>
      <c r="AX211" s="274"/>
      <c r="AY211" s="274"/>
      <c r="AZ211" s="274"/>
      <c r="BA211" s="274"/>
      <c r="BB211" s="274"/>
      <c r="BC211" s="274"/>
      <c r="BD211" s="274"/>
    </row>
    <row r="212" spans="1:56" ht="8.25">
      <c r="A212" s="274"/>
      <c r="B212" s="274"/>
      <c r="C212" s="274"/>
      <c r="D212" s="274"/>
      <c r="E212" s="274"/>
      <c r="F212" s="274"/>
      <c r="G212" s="274"/>
      <c r="H212" s="274"/>
      <c r="I212" s="274"/>
      <c r="J212" s="274"/>
      <c r="K212" s="274"/>
      <c r="L212" s="274"/>
      <c r="M212" s="274"/>
      <c r="N212" s="274"/>
      <c r="O212" s="274"/>
      <c r="P212" s="274"/>
      <c r="Q212" s="274"/>
      <c r="R212" s="274"/>
      <c r="S212" s="274"/>
      <c r="T212" s="274"/>
      <c r="U212" s="274"/>
      <c r="V212" s="274"/>
      <c r="W212" s="274"/>
      <c r="X212" s="274"/>
      <c r="Y212" s="274"/>
      <c r="Z212" s="274"/>
      <c r="AA212" s="274"/>
      <c r="AB212" s="274"/>
      <c r="AC212" s="274"/>
      <c r="AD212" s="274"/>
      <c r="AE212" s="274"/>
      <c r="AF212" s="274"/>
      <c r="AG212" s="274"/>
      <c r="AH212" s="274"/>
      <c r="AI212" s="274"/>
      <c r="AJ212" s="274"/>
      <c r="AK212" s="274"/>
      <c r="AL212" s="274"/>
      <c r="AM212" s="274"/>
      <c r="AN212" s="274"/>
      <c r="AO212" s="274"/>
      <c r="AP212" s="274"/>
      <c r="AQ212" s="274"/>
      <c r="AR212" s="274"/>
      <c r="AS212" s="274"/>
      <c r="AT212" s="274"/>
      <c r="AU212" s="274"/>
      <c r="AV212" s="274"/>
      <c r="AW212" s="274"/>
      <c r="AX212" s="274"/>
      <c r="AY212" s="274"/>
      <c r="AZ212" s="274"/>
      <c r="BA212" s="274"/>
      <c r="BB212" s="274"/>
      <c r="BC212" s="274"/>
      <c r="BD212" s="274"/>
    </row>
    <row r="213" spans="1:56" ht="8.25">
      <c r="A213" s="274"/>
      <c r="B213" s="274"/>
      <c r="C213" s="274"/>
      <c r="D213" s="274"/>
      <c r="E213" s="274"/>
      <c r="F213" s="274"/>
      <c r="G213" s="274"/>
      <c r="H213" s="274"/>
      <c r="I213" s="274"/>
      <c r="J213" s="274"/>
      <c r="K213" s="274"/>
      <c r="L213" s="274"/>
      <c r="M213" s="274"/>
      <c r="N213" s="274"/>
      <c r="O213" s="274"/>
      <c r="P213" s="274"/>
      <c r="Q213" s="274"/>
      <c r="R213" s="274"/>
      <c r="S213" s="274"/>
      <c r="T213" s="274"/>
      <c r="U213" s="274"/>
      <c r="V213" s="274"/>
      <c r="W213" s="274"/>
      <c r="X213" s="274"/>
      <c r="Y213" s="274"/>
      <c r="Z213" s="274"/>
      <c r="AA213" s="274"/>
      <c r="AB213" s="274"/>
      <c r="AC213" s="274"/>
      <c r="AD213" s="274"/>
      <c r="AE213" s="274"/>
      <c r="AF213" s="274"/>
      <c r="AG213" s="274"/>
      <c r="AH213" s="274"/>
      <c r="AI213" s="274"/>
      <c r="AJ213" s="274"/>
      <c r="AK213" s="274"/>
      <c r="AL213" s="274"/>
      <c r="AM213" s="274"/>
      <c r="AN213" s="274"/>
      <c r="AO213" s="274"/>
      <c r="AP213" s="274"/>
      <c r="AQ213" s="274"/>
      <c r="AR213" s="274"/>
      <c r="AS213" s="274"/>
      <c r="AT213" s="274"/>
      <c r="AU213" s="274"/>
      <c r="AV213" s="274"/>
      <c r="AW213" s="274"/>
      <c r="AX213" s="274"/>
      <c r="AY213" s="274"/>
      <c r="AZ213" s="274"/>
      <c r="BA213" s="274"/>
      <c r="BB213" s="274"/>
      <c r="BC213" s="274"/>
      <c r="BD213" s="274"/>
    </row>
    <row r="214" spans="1:56" ht="8.25">
      <c r="A214" s="274"/>
      <c r="B214" s="274"/>
      <c r="C214" s="274"/>
      <c r="D214" s="274"/>
      <c r="E214" s="274"/>
      <c r="F214" s="274"/>
      <c r="G214" s="274"/>
      <c r="H214" s="274"/>
      <c r="I214" s="274"/>
      <c r="J214" s="274"/>
      <c r="K214" s="274"/>
      <c r="L214" s="274"/>
      <c r="M214" s="274"/>
      <c r="N214" s="274"/>
      <c r="O214" s="274"/>
      <c r="P214" s="274"/>
      <c r="Q214" s="274"/>
      <c r="R214" s="274"/>
      <c r="S214" s="274"/>
      <c r="T214" s="274"/>
      <c r="U214" s="274"/>
      <c r="V214" s="274"/>
      <c r="W214" s="274"/>
      <c r="X214" s="274"/>
      <c r="Y214" s="274"/>
      <c r="Z214" s="274"/>
      <c r="AA214" s="274"/>
      <c r="AB214" s="274"/>
      <c r="AC214" s="274"/>
      <c r="AD214" s="274"/>
      <c r="AE214" s="274"/>
      <c r="AF214" s="274"/>
      <c r="AG214" s="274"/>
      <c r="AH214" s="274"/>
      <c r="AI214" s="274"/>
      <c r="AJ214" s="274"/>
      <c r="AK214" s="274"/>
      <c r="AL214" s="274"/>
      <c r="AM214" s="274"/>
      <c r="AN214" s="274"/>
      <c r="AO214" s="274"/>
      <c r="AP214" s="274"/>
      <c r="AQ214" s="274"/>
      <c r="AR214" s="274"/>
      <c r="AS214" s="274"/>
      <c r="AT214" s="274"/>
      <c r="AU214" s="274"/>
      <c r="AV214" s="274"/>
      <c r="AW214" s="274"/>
      <c r="AX214" s="274"/>
      <c r="AY214" s="274"/>
      <c r="AZ214" s="274"/>
      <c r="BA214" s="274"/>
      <c r="BB214" s="274"/>
      <c r="BC214" s="274"/>
      <c r="BD214" s="274"/>
    </row>
    <row r="215" spans="1:56" ht="8.25">
      <c r="A215" s="274"/>
      <c r="B215" s="274"/>
      <c r="C215" s="274"/>
      <c r="D215" s="274"/>
      <c r="E215" s="274"/>
      <c r="F215" s="274"/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274"/>
      <c r="R215" s="274"/>
      <c r="S215" s="274"/>
      <c r="T215" s="274"/>
      <c r="U215" s="274"/>
      <c r="V215" s="274"/>
      <c r="W215" s="274"/>
      <c r="X215" s="274"/>
      <c r="Y215" s="274"/>
      <c r="Z215" s="274"/>
      <c r="AA215" s="274"/>
      <c r="AB215" s="274"/>
      <c r="AC215" s="274"/>
      <c r="AD215" s="274"/>
      <c r="AE215" s="274"/>
      <c r="AF215" s="274"/>
      <c r="AG215" s="274"/>
      <c r="AH215" s="274"/>
      <c r="AI215" s="274"/>
      <c r="AJ215" s="274"/>
      <c r="AK215" s="274"/>
      <c r="AL215" s="274"/>
      <c r="AM215" s="274"/>
      <c r="AN215" s="274"/>
      <c r="AO215" s="274"/>
      <c r="AP215" s="274"/>
      <c r="AQ215" s="274"/>
      <c r="AR215" s="274"/>
      <c r="AS215" s="274"/>
      <c r="AT215" s="274"/>
      <c r="AU215" s="274"/>
      <c r="AV215" s="274"/>
      <c r="AW215" s="274"/>
      <c r="AX215" s="274"/>
      <c r="AY215" s="274"/>
      <c r="AZ215" s="274"/>
      <c r="BA215" s="274"/>
      <c r="BB215" s="274"/>
      <c r="BC215" s="274"/>
      <c r="BD215" s="274"/>
    </row>
    <row r="216" spans="1:56" ht="8.25">
      <c r="A216" s="274"/>
      <c r="B216" s="274"/>
      <c r="C216" s="274"/>
      <c r="D216" s="274"/>
      <c r="E216" s="274"/>
      <c r="F216" s="274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274"/>
      <c r="S216" s="274"/>
      <c r="T216" s="274"/>
      <c r="U216" s="274"/>
      <c r="V216" s="274"/>
      <c r="W216" s="274"/>
      <c r="X216" s="274"/>
      <c r="Y216" s="274"/>
      <c r="Z216" s="274"/>
      <c r="AA216" s="274"/>
      <c r="AB216" s="274"/>
      <c r="AC216" s="274"/>
      <c r="AD216" s="274"/>
      <c r="AE216" s="274"/>
      <c r="AF216" s="274"/>
      <c r="AG216" s="274"/>
      <c r="AH216" s="274"/>
      <c r="AI216" s="274"/>
      <c r="AJ216" s="274"/>
      <c r="AK216" s="274"/>
      <c r="AL216" s="274"/>
      <c r="AM216" s="274"/>
      <c r="AN216" s="274"/>
      <c r="AO216" s="274"/>
      <c r="AP216" s="274"/>
      <c r="AQ216" s="274"/>
      <c r="AR216" s="274"/>
      <c r="AS216" s="274"/>
      <c r="AT216" s="274"/>
      <c r="AU216" s="274"/>
      <c r="AV216" s="274"/>
      <c r="AW216" s="274"/>
      <c r="AX216" s="274"/>
      <c r="AY216" s="274"/>
      <c r="AZ216" s="274"/>
      <c r="BA216" s="274"/>
      <c r="BB216" s="274"/>
      <c r="BC216" s="274"/>
      <c r="BD216" s="274"/>
    </row>
    <row r="217" spans="1:56" ht="8.25">
      <c r="A217" s="274"/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4"/>
      <c r="AD217" s="274"/>
      <c r="AE217" s="274"/>
      <c r="AF217" s="274"/>
      <c r="AG217" s="274"/>
      <c r="AH217" s="274"/>
      <c r="AI217" s="274"/>
      <c r="AJ217" s="274"/>
      <c r="AK217" s="274"/>
      <c r="AL217" s="274"/>
      <c r="AM217" s="274"/>
      <c r="AN217" s="274"/>
      <c r="AO217" s="274"/>
      <c r="AP217" s="274"/>
      <c r="AQ217" s="274"/>
      <c r="AR217" s="274"/>
      <c r="AS217" s="274"/>
      <c r="AT217" s="274"/>
      <c r="AU217" s="274"/>
      <c r="AV217" s="274"/>
      <c r="AW217" s="274"/>
      <c r="AX217" s="274"/>
      <c r="AY217" s="274"/>
      <c r="AZ217" s="274"/>
      <c r="BA217" s="274"/>
      <c r="BB217" s="274"/>
      <c r="BC217" s="274"/>
      <c r="BD217" s="274"/>
    </row>
    <row r="218" spans="1:56" ht="8.25">
      <c r="A218" s="274"/>
      <c r="B218" s="274"/>
      <c r="C218" s="274"/>
      <c r="D218" s="274"/>
      <c r="E218" s="274"/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74"/>
      <c r="U218" s="274"/>
      <c r="V218" s="274"/>
      <c r="W218" s="274"/>
      <c r="X218" s="274"/>
      <c r="Y218" s="274"/>
      <c r="Z218" s="274"/>
      <c r="AA218" s="274"/>
      <c r="AB218" s="274"/>
      <c r="AC218" s="274"/>
      <c r="AD218" s="274"/>
      <c r="AE218" s="274"/>
      <c r="AF218" s="274"/>
      <c r="AG218" s="274"/>
      <c r="AH218" s="274"/>
      <c r="AI218" s="274"/>
      <c r="AJ218" s="274"/>
      <c r="AK218" s="274"/>
      <c r="AL218" s="274"/>
      <c r="AM218" s="274"/>
      <c r="AN218" s="274"/>
      <c r="AO218" s="274"/>
      <c r="AP218" s="274"/>
      <c r="AQ218" s="274"/>
      <c r="AR218" s="274"/>
      <c r="AS218" s="274"/>
      <c r="AT218" s="274"/>
      <c r="AU218" s="274"/>
      <c r="AV218" s="274"/>
      <c r="AW218" s="274"/>
      <c r="AX218" s="274"/>
      <c r="AY218" s="274"/>
      <c r="AZ218" s="274"/>
      <c r="BA218" s="274"/>
      <c r="BB218" s="274"/>
      <c r="BC218" s="274"/>
      <c r="BD218" s="274"/>
    </row>
    <row r="219" spans="1:56" ht="8.25">
      <c r="A219" s="274"/>
      <c r="B219" s="274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274"/>
      <c r="T219" s="274"/>
      <c r="U219" s="274"/>
      <c r="V219" s="274"/>
      <c r="W219" s="274"/>
      <c r="X219" s="274"/>
      <c r="Y219" s="274"/>
      <c r="Z219" s="274"/>
      <c r="AA219" s="274"/>
      <c r="AB219" s="274"/>
      <c r="AC219" s="274"/>
      <c r="AD219" s="274"/>
      <c r="AE219" s="274"/>
      <c r="AF219" s="274"/>
      <c r="AG219" s="274"/>
      <c r="AH219" s="274"/>
      <c r="AI219" s="274"/>
      <c r="AJ219" s="274"/>
      <c r="AK219" s="274"/>
      <c r="AL219" s="274"/>
      <c r="AM219" s="274"/>
      <c r="AN219" s="274"/>
      <c r="AO219" s="274"/>
      <c r="AP219" s="274"/>
      <c r="AQ219" s="274"/>
      <c r="AR219" s="274"/>
      <c r="AS219" s="274"/>
      <c r="AT219" s="274"/>
      <c r="AU219" s="274"/>
      <c r="AV219" s="274"/>
      <c r="AW219" s="274"/>
      <c r="AX219" s="274"/>
      <c r="AY219" s="274"/>
      <c r="AZ219" s="274"/>
      <c r="BA219" s="274"/>
      <c r="BB219" s="274"/>
      <c r="BC219" s="274"/>
      <c r="BD219" s="274"/>
    </row>
    <row r="220" spans="1:56" ht="8.25">
      <c r="A220" s="274"/>
      <c r="B220" s="274"/>
      <c r="C220" s="274"/>
      <c r="D220" s="274"/>
      <c r="E220" s="274"/>
      <c r="F220" s="274"/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4"/>
      <c r="R220" s="274"/>
      <c r="S220" s="274"/>
      <c r="T220" s="274"/>
      <c r="U220" s="274"/>
      <c r="V220" s="274"/>
      <c r="W220" s="274"/>
      <c r="X220" s="274"/>
      <c r="Y220" s="274"/>
      <c r="Z220" s="274"/>
      <c r="AA220" s="274"/>
      <c r="AB220" s="274"/>
      <c r="AC220" s="274"/>
      <c r="AD220" s="274"/>
      <c r="AE220" s="274"/>
      <c r="AF220" s="274"/>
      <c r="AG220" s="274"/>
      <c r="AH220" s="274"/>
      <c r="AI220" s="274"/>
      <c r="AJ220" s="274"/>
      <c r="AK220" s="274"/>
      <c r="AL220" s="274"/>
      <c r="AM220" s="274"/>
      <c r="AN220" s="274"/>
      <c r="AO220" s="274"/>
      <c r="AP220" s="274"/>
      <c r="AQ220" s="274"/>
      <c r="AR220" s="274"/>
      <c r="AS220" s="274"/>
      <c r="AT220" s="274"/>
      <c r="AU220" s="274"/>
      <c r="AV220" s="274"/>
      <c r="AW220" s="274"/>
      <c r="AX220" s="274"/>
      <c r="AY220" s="274"/>
      <c r="AZ220" s="274"/>
      <c r="BA220" s="274"/>
      <c r="BB220" s="274"/>
      <c r="BC220" s="274"/>
      <c r="BD220" s="274"/>
    </row>
    <row r="221" spans="1:56" ht="8.25">
      <c r="A221" s="274"/>
      <c r="B221" s="274"/>
      <c r="C221" s="274"/>
      <c r="D221" s="274"/>
      <c r="E221" s="274"/>
      <c r="F221" s="274"/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274"/>
      <c r="R221" s="274"/>
      <c r="S221" s="274"/>
      <c r="T221" s="274"/>
      <c r="U221" s="274"/>
      <c r="V221" s="274"/>
      <c r="W221" s="274"/>
      <c r="X221" s="274"/>
      <c r="Y221" s="274"/>
      <c r="Z221" s="274"/>
      <c r="AA221" s="274"/>
      <c r="AB221" s="274"/>
      <c r="AC221" s="274"/>
      <c r="AD221" s="274"/>
      <c r="AE221" s="274"/>
      <c r="AF221" s="274"/>
      <c r="AG221" s="274"/>
      <c r="AH221" s="274"/>
      <c r="AI221" s="274"/>
      <c r="AJ221" s="274"/>
      <c r="AK221" s="274"/>
      <c r="AL221" s="274"/>
      <c r="AM221" s="274"/>
      <c r="AN221" s="274"/>
      <c r="AO221" s="274"/>
      <c r="AP221" s="274"/>
      <c r="AQ221" s="274"/>
      <c r="AR221" s="274"/>
      <c r="AS221" s="274"/>
      <c r="AT221" s="274"/>
      <c r="AU221" s="274"/>
      <c r="AV221" s="274"/>
      <c r="AW221" s="274"/>
      <c r="AX221" s="274"/>
      <c r="AY221" s="274"/>
      <c r="AZ221" s="274"/>
      <c r="BA221" s="274"/>
      <c r="BB221" s="274"/>
      <c r="BC221" s="274"/>
      <c r="BD221" s="274"/>
    </row>
    <row r="222" spans="1:56" ht="8.25">
      <c r="A222" s="274"/>
      <c r="B222" s="274"/>
      <c r="C222" s="274"/>
      <c r="D222" s="274"/>
      <c r="E222" s="274"/>
      <c r="F222" s="274"/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  <c r="Q222" s="274"/>
      <c r="R222" s="274"/>
      <c r="S222" s="274"/>
      <c r="T222" s="274"/>
      <c r="U222" s="274"/>
      <c r="V222" s="274"/>
      <c r="W222" s="274"/>
      <c r="X222" s="274"/>
      <c r="Y222" s="274"/>
      <c r="Z222" s="274"/>
      <c r="AA222" s="274"/>
      <c r="AB222" s="274"/>
      <c r="AC222" s="274"/>
      <c r="AD222" s="274"/>
      <c r="AE222" s="274"/>
      <c r="AF222" s="274"/>
      <c r="AG222" s="274"/>
      <c r="AH222" s="274"/>
      <c r="AI222" s="274"/>
      <c r="AJ222" s="274"/>
      <c r="AK222" s="274"/>
      <c r="AL222" s="274"/>
      <c r="AM222" s="274"/>
      <c r="AN222" s="274"/>
      <c r="AO222" s="274"/>
      <c r="AP222" s="274"/>
      <c r="AQ222" s="274"/>
      <c r="AR222" s="274"/>
      <c r="AS222" s="274"/>
      <c r="AT222" s="274"/>
      <c r="AU222" s="274"/>
      <c r="AV222" s="274"/>
      <c r="AW222" s="274"/>
      <c r="AX222" s="274"/>
      <c r="AY222" s="274"/>
      <c r="AZ222" s="274"/>
      <c r="BA222" s="274"/>
      <c r="BB222" s="274"/>
      <c r="BC222" s="274"/>
      <c r="BD222" s="274"/>
    </row>
    <row r="223" spans="1:56" ht="8.25">
      <c r="A223" s="274"/>
      <c r="B223" s="274"/>
      <c r="C223" s="274"/>
      <c r="D223" s="274"/>
      <c r="E223" s="274"/>
      <c r="F223" s="274"/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274"/>
      <c r="R223" s="274"/>
      <c r="S223" s="274"/>
      <c r="T223" s="274"/>
      <c r="U223" s="274"/>
      <c r="V223" s="274"/>
      <c r="W223" s="274"/>
      <c r="X223" s="274"/>
      <c r="Y223" s="274"/>
      <c r="Z223" s="274"/>
      <c r="AA223" s="274"/>
      <c r="AB223" s="274"/>
      <c r="AC223" s="274"/>
      <c r="AD223" s="274"/>
      <c r="AE223" s="274"/>
      <c r="AF223" s="274"/>
      <c r="AG223" s="274"/>
      <c r="AH223" s="274"/>
      <c r="AI223" s="274"/>
      <c r="AJ223" s="274"/>
      <c r="AK223" s="274"/>
      <c r="AL223" s="274"/>
      <c r="AM223" s="274"/>
      <c r="AN223" s="274"/>
      <c r="AO223" s="274"/>
      <c r="AP223" s="274"/>
      <c r="AQ223" s="274"/>
      <c r="AR223" s="274"/>
      <c r="AS223" s="274"/>
      <c r="AT223" s="274"/>
      <c r="AU223" s="274"/>
      <c r="AV223" s="274"/>
      <c r="AW223" s="274"/>
      <c r="AX223" s="274"/>
      <c r="AY223" s="274"/>
      <c r="AZ223" s="274"/>
      <c r="BA223" s="274"/>
      <c r="BB223" s="274"/>
      <c r="BC223" s="274"/>
      <c r="BD223" s="274"/>
    </row>
    <row r="224" spans="1:56" ht="8.25">
      <c r="A224" s="274"/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  <c r="X224" s="274"/>
      <c r="Y224" s="274"/>
      <c r="Z224" s="274"/>
      <c r="AA224" s="274"/>
      <c r="AB224" s="274"/>
      <c r="AC224" s="274"/>
      <c r="AD224" s="274"/>
      <c r="AE224" s="274"/>
      <c r="AF224" s="274"/>
      <c r="AG224" s="274"/>
      <c r="AH224" s="274"/>
      <c r="AI224" s="274"/>
      <c r="AJ224" s="274"/>
      <c r="AK224" s="274"/>
      <c r="AL224" s="274"/>
      <c r="AM224" s="274"/>
      <c r="AN224" s="274"/>
      <c r="AO224" s="274"/>
      <c r="AP224" s="274"/>
      <c r="AQ224" s="274"/>
      <c r="AR224" s="274"/>
      <c r="AS224" s="274"/>
      <c r="AT224" s="274"/>
      <c r="AU224" s="274"/>
      <c r="AV224" s="274"/>
      <c r="AW224" s="274"/>
      <c r="AX224" s="274"/>
      <c r="AY224" s="274"/>
      <c r="AZ224" s="274"/>
      <c r="BA224" s="274"/>
      <c r="BB224" s="274"/>
      <c r="BC224" s="274"/>
      <c r="BD224" s="274"/>
    </row>
    <row r="225" spans="1:56" ht="8.25">
      <c r="A225" s="274"/>
      <c r="B225" s="274"/>
      <c r="C225" s="274"/>
      <c r="D225" s="274"/>
      <c r="E225" s="274"/>
      <c r="F225" s="274"/>
      <c r="G225" s="274"/>
      <c r="H225" s="274"/>
      <c r="I225" s="274"/>
      <c r="J225" s="274"/>
      <c r="K225" s="274"/>
      <c r="L225" s="274"/>
      <c r="M225" s="274"/>
      <c r="N225" s="274"/>
      <c r="O225" s="274"/>
      <c r="P225" s="274"/>
      <c r="Q225" s="274"/>
      <c r="R225" s="274"/>
      <c r="S225" s="274"/>
      <c r="T225" s="274"/>
      <c r="U225" s="274"/>
      <c r="V225" s="274"/>
      <c r="W225" s="274"/>
      <c r="X225" s="274"/>
      <c r="Y225" s="274"/>
      <c r="Z225" s="274"/>
      <c r="AA225" s="274"/>
      <c r="AB225" s="274"/>
      <c r="AC225" s="274"/>
      <c r="AD225" s="274"/>
      <c r="AE225" s="274"/>
      <c r="AF225" s="274"/>
      <c r="AG225" s="274"/>
      <c r="AH225" s="274"/>
      <c r="AI225" s="274"/>
      <c r="AJ225" s="274"/>
      <c r="AK225" s="274"/>
      <c r="AL225" s="274"/>
      <c r="AM225" s="274"/>
      <c r="AN225" s="274"/>
      <c r="AO225" s="274"/>
      <c r="AP225" s="274"/>
      <c r="AQ225" s="274"/>
      <c r="AR225" s="274"/>
      <c r="AS225" s="274"/>
      <c r="AT225" s="274"/>
      <c r="AU225" s="274"/>
      <c r="AV225" s="274"/>
      <c r="AW225" s="274"/>
      <c r="AX225" s="274"/>
      <c r="AY225" s="274"/>
      <c r="AZ225" s="274"/>
      <c r="BA225" s="274"/>
      <c r="BB225" s="274"/>
      <c r="BC225" s="274"/>
      <c r="BD225" s="274"/>
    </row>
    <row r="226" spans="1:56" ht="8.25">
      <c r="A226" s="274"/>
      <c r="B226" s="274"/>
      <c r="C226" s="274"/>
      <c r="D226" s="274"/>
      <c r="E226" s="274"/>
      <c r="F226" s="274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74"/>
      <c r="U226" s="274"/>
      <c r="V226" s="274"/>
      <c r="W226" s="274"/>
      <c r="X226" s="274"/>
      <c r="Y226" s="274"/>
      <c r="Z226" s="274"/>
      <c r="AA226" s="274"/>
      <c r="AB226" s="274"/>
      <c r="AC226" s="274"/>
      <c r="AD226" s="274"/>
      <c r="AE226" s="274"/>
      <c r="AF226" s="274"/>
      <c r="AG226" s="274"/>
      <c r="AH226" s="274"/>
      <c r="AI226" s="274"/>
      <c r="AJ226" s="274"/>
      <c r="AK226" s="274"/>
      <c r="AL226" s="274"/>
      <c r="AM226" s="274"/>
      <c r="AN226" s="274"/>
      <c r="AO226" s="274"/>
      <c r="AP226" s="274"/>
      <c r="AQ226" s="274"/>
      <c r="AR226" s="274"/>
      <c r="AS226" s="274"/>
      <c r="AT226" s="274"/>
      <c r="AU226" s="274"/>
      <c r="AV226" s="274"/>
      <c r="AW226" s="274"/>
      <c r="AX226" s="274"/>
      <c r="AY226" s="274"/>
      <c r="AZ226" s="274"/>
      <c r="BA226" s="274"/>
      <c r="BB226" s="274"/>
      <c r="BC226" s="274"/>
      <c r="BD226" s="274"/>
    </row>
    <row r="227" spans="1:56" ht="8.25">
      <c r="A227" s="274"/>
      <c r="B227" s="274"/>
      <c r="C227" s="274"/>
      <c r="D227" s="274"/>
      <c r="E227" s="274"/>
      <c r="F227" s="274"/>
      <c r="G227" s="274"/>
      <c r="H227" s="274"/>
      <c r="I227" s="274"/>
      <c r="J227" s="274"/>
      <c r="K227" s="274"/>
      <c r="L227" s="274"/>
      <c r="M227" s="274"/>
      <c r="N227" s="274"/>
      <c r="O227" s="274"/>
      <c r="P227" s="274"/>
      <c r="Q227" s="274"/>
      <c r="R227" s="274"/>
      <c r="S227" s="274"/>
      <c r="T227" s="274"/>
      <c r="U227" s="274"/>
      <c r="V227" s="274"/>
      <c r="W227" s="274"/>
      <c r="X227" s="274"/>
      <c r="Y227" s="274"/>
      <c r="Z227" s="274"/>
      <c r="AA227" s="274"/>
      <c r="AB227" s="274"/>
      <c r="AC227" s="274"/>
      <c r="AD227" s="274"/>
      <c r="AE227" s="274"/>
      <c r="AF227" s="274"/>
      <c r="AG227" s="274"/>
      <c r="AH227" s="274"/>
      <c r="AI227" s="274"/>
      <c r="AJ227" s="274"/>
      <c r="AK227" s="274"/>
      <c r="AL227" s="274"/>
      <c r="AM227" s="274"/>
      <c r="AN227" s="274"/>
      <c r="AO227" s="274"/>
      <c r="AP227" s="274"/>
      <c r="AQ227" s="274"/>
      <c r="AR227" s="274"/>
      <c r="AS227" s="274"/>
      <c r="AT227" s="274"/>
      <c r="AU227" s="274"/>
      <c r="AV227" s="274"/>
      <c r="AW227" s="274"/>
      <c r="AX227" s="274"/>
      <c r="AY227" s="274"/>
      <c r="AZ227" s="274"/>
      <c r="BA227" s="274"/>
      <c r="BB227" s="274"/>
      <c r="BC227" s="274"/>
      <c r="BD227" s="274"/>
    </row>
    <row r="228" spans="1:56" ht="8.25">
      <c r="A228" s="274"/>
      <c r="B228" s="274"/>
      <c r="C228" s="274"/>
      <c r="D228" s="274"/>
      <c r="E228" s="274"/>
      <c r="F228" s="274"/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274"/>
      <c r="T228" s="274"/>
      <c r="U228" s="274"/>
      <c r="V228" s="274"/>
      <c r="W228" s="274"/>
      <c r="X228" s="274"/>
      <c r="Y228" s="274"/>
      <c r="Z228" s="274"/>
      <c r="AA228" s="274"/>
      <c r="AB228" s="274"/>
      <c r="AC228" s="274"/>
      <c r="AD228" s="274"/>
      <c r="AE228" s="274"/>
      <c r="AF228" s="274"/>
      <c r="AG228" s="274"/>
      <c r="AH228" s="274"/>
      <c r="AI228" s="274"/>
      <c r="AJ228" s="274"/>
      <c r="AK228" s="274"/>
      <c r="AL228" s="274"/>
      <c r="AM228" s="274"/>
      <c r="AN228" s="274"/>
      <c r="AO228" s="274"/>
      <c r="AP228" s="274"/>
      <c r="AQ228" s="274"/>
      <c r="AR228" s="274"/>
      <c r="AS228" s="274"/>
      <c r="AT228" s="274"/>
      <c r="AU228" s="274"/>
      <c r="AV228" s="274"/>
      <c r="AW228" s="274"/>
      <c r="AX228" s="274"/>
      <c r="AY228" s="274"/>
      <c r="AZ228" s="274"/>
      <c r="BA228" s="274"/>
      <c r="BB228" s="274"/>
      <c r="BC228" s="274"/>
      <c r="BD228" s="274"/>
    </row>
    <row r="229" spans="1:56" ht="8.25">
      <c r="A229" s="274"/>
      <c r="B229" s="274"/>
      <c r="C229" s="274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  <c r="X229" s="274"/>
      <c r="Y229" s="274"/>
      <c r="Z229" s="274"/>
      <c r="AA229" s="274"/>
      <c r="AB229" s="274"/>
      <c r="AC229" s="274"/>
      <c r="AD229" s="274"/>
      <c r="AE229" s="274"/>
      <c r="AF229" s="274"/>
      <c r="AG229" s="274"/>
      <c r="AH229" s="274"/>
      <c r="AI229" s="274"/>
      <c r="AJ229" s="274"/>
      <c r="AK229" s="274"/>
      <c r="AL229" s="274"/>
      <c r="AM229" s="274"/>
      <c r="AN229" s="274"/>
      <c r="AO229" s="274"/>
      <c r="AP229" s="274"/>
      <c r="AQ229" s="274"/>
      <c r="AR229" s="274"/>
      <c r="AS229" s="274"/>
      <c r="AT229" s="274"/>
      <c r="AU229" s="274"/>
      <c r="AV229" s="274"/>
      <c r="AW229" s="274"/>
      <c r="AX229" s="274"/>
      <c r="AY229" s="274"/>
      <c r="AZ229" s="274"/>
      <c r="BA229" s="274"/>
      <c r="BB229" s="274"/>
      <c r="BC229" s="274"/>
      <c r="BD229" s="274"/>
    </row>
    <row r="230" spans="1:56" ht="8.25">
      <c r="A230" s="274"/>
      <c r="B230" s="274"/>
      <c r="C230" s="274"/>
      <c r="D230" s="274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4"/>
      <c r="U230" s="274"/>
      <c r="V230" s="274"/>
      <c r="W230" s="274"/>
      <c r="X230" s="274"/>
      <c r="Y230" s="274"/>
      <c r="Z230" s="274"/>
      <c r="AA230" s="274"/>
      <c r="AB230" s="274"/>
      <c r="AC230" s="274"/>
      <c r="AD230" s="274"/>
      <c r="AE230" s="274"/>
      <c r="AF230" s="274"/>
      <c r="AG230" s="274"/>
      <c r="AH230" s="274"/>
      <c r="AI230" s="274"/>
      <c r="AJ230" s="274"/>
      <c r="AK230" s="274"/>
      <c r="AL230" s="274"/>
      <c r="AM230" s="274"/>
      <c r="AN230" s="274"/>
      <c r="AO230" s="274"/>
      <c r="AP230" s="274"/>
      <c r="AQ230" s="274"/>
      <c r="AR230" s="274"/>
      <c r="AS230" s="274"/>
      <c r="AT230" s="274"/>
      <c r="AU230" s="274"/>
      <c r="AV230" s="274"/>
      <c r="AW230" s="274"/>
      <c r="AX230" s="274"/>
      <c r="AY230" s="274"/>
      <c r="AZ230" s="274"/>
      <c r="BA230" s="274"/>
      <c r="BB230" s="274"/>
      <c r="BC230" s="274"/>
      <c r="BD230" s="274"/>
    </row>
    <row r="231" spans="1:56" ht="8.25">
      <c r="A231" s="274"/>
      <c r="B231" s="274"/>
      <c r="C231" s="274"/>
      <c r="D231" s="274"/>
      <c r="E231" s="274"/>
      <c r="F231" s="274"/>
      <c r="G231" s="274"/>
      <c r="H231" s="274"/>
      <c r="I231" s="274"/>
      <c r="J231" s="274"/>
      <c r="K231" s="274"/>
      <c r="L231" s="274"/>
      <c r="M231" s="274"/>
      <c r="N231" s="274"/>
      <c r="O231" s="274"/>
      <c r="P231" s="274"/>
      <c r="Q231" s="274"/>
      <c r="R231" s="274"/>
      <c r="S231" s="274"/>
      <c r="T231" s="274"/>
      <c r="U231" s="274"/>
      <c r="V231" s="274"/>
      <c r="W231" s="274"/>
      <c r="X231" s="274"/>
      <c r="Y231" s="274"/>
      <c r="Z231" s="274"/>
      <c r="AA231" s="274"/>
      <c r="AB231" s="274"/>
      <c r="AC231" s="274"/>
      <c r="AD231" s="274"/>
      <c r="AE231" s="274"/>
      <c r="AF231" s="274"/>
      <c r="AG231" s="274"/>
      <c r="AH231" s="274"/>
      <c r="AI231" s="274"/>
      <c r="AJ231" s="274"/>
      <c r="AK231" s="274"/>
      <c r="AL231" s="274"/>
      <c r="AM231" s="274"/>
      <c r="AN231" s="274"/>
      <c r="AO231" s="274"/>
      <c r="AP231" s="274"/>
      <c r="AQ231" s="274"/>
      <c r="AR231" s="274"/>
      <c r="AS231" s="274"/>
      <c r="AT231" s="274"/>
      <c r="AU231" s="274"/>
      <c r="AV231" s="274"/>
      <c r="AW231" s="274"/>
      <c r="AX231" s="274"/>
      <c r="AY231" s="274"/>
      <c r="AZ231" s="274"/>
      <c r="BA231" s="274"/>
      <c r="BB231" s="274"/>
      <c r="BC231" s="274"/>
      <c r="BD231" s="274"/>
    </row>
    <row r="232" spans="1:56" ht="8.25">
      <c r="A232" s="274"/>
      <c r="B232" s="274"/>
      <c r="C232" s="274"/>
      <c r="D232" s="274"/>
      <c r="E232" s="274"/>
      <c r="F232" s="274"/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274"/>
      <c r="R232" s="274"/>
      <c r="S232" s="274"/>
      <c r="T232" s="274"/>
      <c r="U232" s="274"/>
      <c r="V232" s="274"/>
      <c r="W232" s="274"/>
      <c r="X232" s="274"/>
      <c r="Y232" s="274"/>
      <c r="Z232" s="274"/>
      <c r="AA232" s="274"/>
      <c r="AB232" s="274"/>
      <c r="AC232" s="274"/>
      <c r="AD232" s="274"/>
      <c r="AE232" s="274"/>
      <c r="AF232" s="274"/>
      <c r="AG232" s="274"/>
      <c r="AH232" s="274"/>
      <c r="AI232" s="274"/>
      <c r="AJ232" s="274"/>
      <c r="AK232" s="274"/>
      <c r="AL232" s="274"/>
      <c r="AM232" s="274"/>
      <c r="AN232" s="274"/>
      <c r="AO232" s="274"/>
      <c r="AP232" s="274"/>
      <c r="AQ232" s="274"/>
      <c r="AR232" s="274"/>
      <c r="AS232" s="274"/>
      <c r="AT232" s="274"/>
      <c r="AU232" s="274"/>
      <c r="AV232" s="274"/>
      <c r="AW232" s="274"/>
      <c r="AX232" s="274"/>
      <c r="AY232" s="274"/>
      <c r="AZ232" s="274"/>
      <c r="BA232" s="274"/>
      <c r="BB232" s="274"/>
      <c r="BC232" s="274"/>
      <c r="BD232" s="274"/>
    </row>
    <row r="233" spans="1:56" ht="8.25">
      <c r="A233" s="274"/>
      <c r="B233" s="274"/>
      <c r="C233" s="274"/>
      <c r="D233" s="274"/>
      <c r="E233" s="274"/>
      <c r="F233" s="274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4"/>
      <c r="U233" s="274"/>
      <c r="V233" s="274"/>
      <c r="W233" s="274"/>
      <c r="X233" s="274"/>
      <c r="Y233" s="274"/>
      <c r="Z233" s="274"/>
      <c r="AA233" s="274"/>
      <c r="AB233" s="274"/>
      <c r="AC233" s="274"/>
      <c r="AD233" s="274"/>
      <c r="AE233" s="274"/>
      <c r="AF233" s="274"/>
      <c r="AG233" s="274"/>
      <c r="AH233" s="274"/>
      <c r="AI233" s="274"/>
      <c r="AJ233" s="274"/>
      <c r="AK233" s="274"/>
      <c r="AL233" s="274"/>
      <c r="AM233" s="274"/>
      <c r="AN233" s="274"/>
      <c r="AO233" s="274"/>
      <c r="AP233" s="274"/>
      <c r="AQ233" s="274"/>
      <c r="AR233" s="274"/>
      <c r="AS233" s="274"/>
      <c r="AT233" s="274"/>
      <c r="AU233" s="274"/>
      <c r="AV233" s="274"/>
      <c r="AW233" s="274"/>
      <c r="AX233" s="274"/>
      <c r="AY233" s="274"/>
      <c r="AZ233" s="274"/>
      <c r="BA233" s="274"/>
      <c r="BB233" s="274"/>
      <c r="BC233" s="274"/>
      <c r="BD233" s="274"/>
    </row>
    <row r="234" spans="1:56" ht="8.25">
      <c r="A234" s="274"/>
      <c r="B234" s="274"/>
      <c r="C234" s="274"/>
      <c r="D234" s="274"/>
      <c r="E234" s="274"/>
      <c r="F234" s="274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  <c r="X234" s="274"/>
      <c r="Y234" s="274"/>
      <c r="Z234" s="274"/>
      <c r="AA234" s="274"/>
      <c r="AB234" s="274"/>
      <c r="AC234" s="274"/>
      <c r="AD234" s="274"/>
      <c r="AE234" s="274"/>
      <c r="AF234" s="274"/>
      <c r="AG234" s="274"/>
      <c r="AH234" s="274"/>
      <c r="AI234" s="274"/>
      <c r="AJ234" s="274"/>
      <c r="AK234" s="274"/>
      <c r="AL234" s="274"/>
      <c r="AM234" s="274"/>
      <c r="AN234" s="274"/>
      <c r="AO234" s="274"/>
      <c r="AP234" s="274"/>
      <c r="AQ234" s="274"/>
      <c r="AR234" s="274"/>
      <c r="AS234" s="274"/>
      <c r="AT234" s="274"/>
      <c r="AU234" s="274"/>
      <c r="AV234" s="274"/>
      <c r="AW234" s="274"/>
      <c r="AX234" s="274"/>
      <c r="AY234" s="274"/>
      <c r="AZ234" s="274"/>
      <c r="BA234" s="274"/>
      <c r="BB234" s="274"/>
      <c r="BC234" s="274"/>
      <c r="BD234" s="274"/>
    </row>
    <row r="235" spans="1:56" ht="8.25">
      <c r="A235" s="274"/>
      <c r="B235" s="274"/>
      <c r="C235" s="274"/>
      <c r="D235" s="274"/>
      <c r="E235" s="274"/>
      <c r="F235" s="274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  <c r="R235" s="274"/>
      <c r="S235" s="274"/>
      <c r="T235" s="274"/>
      <c r="U235" s="274"/>
      <c r="V235" s="274"/>
      <c r="W235" s="274"/>
      <c r="X235" s="274"/>
      <c r="Y235" s="274"/>
      <c r="Z235" s="274"/>
      <c r="AA235" s="274"/>
      <c r="AB235" s="274"/>
      <c r="AC235" s="274"/>
      <c r="AD235" s="274"/>
      <c r="AE235" s="274"/>
      <c r="AF235" s="274"/>
      <c r="AG235" s="274"/>
      <c r="AH235" s="274"/>
      <c r="AI235" s="274"/>
      <c r="AJ235" s="274"/>
      <c r="AK235" s="274"/>
      <c r="AL235" s="274"/>
      <c r="AM235" s="274"/>
      <c r="AN235" s="274"/>
      <c r="AO235" s="274"/>
      <c r="AP235" s="274"/>
      <c r="AQ235" s="274"/>
      <c r="AR235" s="274"/>
      <c r="AS235" s="274"/>
      <c r="AT235" s="274"/>
      <c r="AU235" s="274"/>
      <c r="AV235" s="274"/>
      <c r="AW235" s="274"/>
      <c r="AX235" s="274"/>
      <c r="AY235" s="274"/>
      <c r="AZ235" s="274"/>
      <c r="BA235" s="274"/>
      <c r="BB235" s="274"/>
      <c r="BC235" s="274"/>
      <c r="BD235" s="274"/>
    </row>
    <row r="236" spans="1:56" ht="8.25">
      <c r="A236" s="274"/>
      <c r="B236" s="274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  <c r="N236" s="274"/>
      <c r="O236" s="274"/>
      <c r="P236" s="274"/>
      <c r="Q236" s="274"/>
      <c r="R236" s="274"/>
      <c r="S236" s="274"/>
      <c r="T236" s="274"/>
      <c r="U236" s="274"/>
      <c r="V236" s="274"/>
      <c r="W236" s="274"/>
      <c r="X236" s="274"/>
      <c r="Y236" s="274"/>
      <c r="Z236" s="274"/>
      <c r="AA236" s="274"/>
      <c r="AB236" s="274"/>
      <c r="AC236" s="274"/>
      <c r="AD236" s="274"/>
      <c r="AE236" s="274"/>
      <c r="AF236" s="274"/>
      <c r="AG236" s="274"/>
      <c r="AH236" s="274"/>
      <c r="AI236" s="274"/>
      <c r="AJ236" s="274"/>
      <c r="AK236" s="274"/>
      <c r="AL236" s="274"/>
      <c r="AM236" s="274"/>
      <c r="AN236" s="274"/>
      <c r="AO236" s="274"/>
      <c r="AP236" s="274"/>
      <c r="AQ236" s="274"/>
      <c r="AR236" s="274"/>
      <c r="AS236" s="274"/>
      <c r="AT236" s="274"/>
      <c r="AU236" s="274"/>
      <c r="AV236" s="274"/>
      <c r="AW236" s="274"/>
      <c r="AX236" s="274"/>
      <c r="AY236" s="274"/>
      <c r="AZ236" s="274"/>
      <c r="BA236" s="274"/>
      <c r="BB236" s="274"/>
      <c r="BC236" s="274"/>
      <c r="BD236" s="274"/>
    </row>
    <row r="237" spans="1:56" ht="8.25">
      <c r="A237" s="274"/>
      <c r="B237" s="274"/>
      <c r="C237" s="274"/>
      <c r="D237" s="274"/>
      <c r="E237" s="274"/>
      <c r="F237" s="274"/>
      <c r="G237" s="274"/>
      <c r="H237" s="274"/>
      <c r="I237" s="274"/>
      <c r="J237" s="274"/>
      <c r="K237" s="274"/>
      <c r="L237" s="274"/>
      <c r="M237" s="274"/>
      <c r="N237" s="274"/>
      <c r="O237" s="274"/>
      <c r="P237" s="274"/>
      <c r="Q237" s="274"/>
      <c r="R237" s="274"/>
      <c r="S237" s="274"/>
      <c r="T237" s="274"/>
      <c r="U237" s="274"/>
      <c r="V237" s="274"/>
      <c r="W237" s="274"/>
      <c r="X237" s="274"/>
      <c r="Y237" s="274"/>
      <c r="Z237" s="274"/>
      <c r="AA237" s="274"/>
      <c r="AB237" s="274"/>
      <c r="AC237" s="274"/>
      <c r="AD237" s="274"/>
      <c r="AE237" s="274"/>
      <c r="AF237" s="274"/>
      <c r="AG237" s="274"/>
      <c r="AH237" s="274"/>
      <c r="AI237" s="274"/>
      <c r="AJ237" s="274"/>
      <c r="AK237" s="274"/>
      <c r="AL237" s="274"/>
      <c r="AM237" s="274"/>
      <c r="AN237" s="274"/>
      <c r="AO237" s="274"/>
      <c r="AP237" s="274"/>
      <c r="AQ237" s="274"/>
      <c r="AR237" s="274"/>
      <c r="AS237" s="274"/>
      <c r="AT237" s="274"/>
      <c r="AU237" s="274"/>
      <c r="AV237" s="274"/>
      <c r="AW237" s="274"/>
      <c r="AX237" s="274"/>
      <c r="AY237" s="274"/>
      <c r="AZ237" s="274"/>
      <c r="BA237" s="274"/>
      <c r="BB237" s="274"/>
      <c r="BC237" s="274"/>
      <c r="BD237" s="274"/>
    </row>
    <row r="238" spans="1:56" ht="8.25">
      <c r="A238" s="274"/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  <c r="AA238" s="274"/>
      <c r="AB238" s="274"/>
      <c r="AC238" s="274"/>
      <c r="AD238" s="274"/>
      <c r="AE238" s="274"/>
      <c r="AF238" s="274"/>
      <c r="AG238" s="274"/>
      <c r="AH238" s="274"/>
      <c r="AI238" s="274"/>
      <c r="AJ238" s="274"/>
      <c r="AK238" s="274"/>
      <c r="AL238" s="274"/>
      <c r="AM238" s="274"/>
      <c r="AN238" s="274"/>
      <c r="AO238" s="274"/>
      <c r="AP238" s="274"/>
      <c r="AQ238" s="274"/>
      <c r="AR238" s="274"/>
      <c r="AS238" s="274"/>
      <c r="AT238" s="274"/>
      <c r="AU238" s="274"/>
      <c r="AV238" s="274"/>
      <c r="AW238" s="274"/>
      <c r="AX238" s="274"/>
      <c r="AY238" s="274"/>
      <c r="AZ238" s="274"/>
      <c r="BA238" s="274"/>
      <c r="BB238" s="274"/>
      <c r="BC238" s="274"/>
      <c r="BD238" s="274"/>
    </row>
    <row r="239" spans="1:56" ht="8.25">
      <c r="A239" s="274"/>
      <c r="B239" s="274"/>
      <c r="C239" s="274"/>
      <c r="D239" s="274"/>
      <c r="E239" s="274"/>
      <c r="F239" s="274"/>
      <c r="G239" s="274"/>
      <c r="H239" s="274"/>
      <c r="I239" s="274"/>
      <c r="J239" s="274"/>
      <c r="K239" s="274"/>
      <c r="L239" s="274"/>
      <c r="M239" s="274"/>
      <c r="N239" s="274"/>
      <c r="O239" s="274"/>
      <c r="P239" s="274"/>
      <c r="Q239" s="274"/>
      <c r="R239" s="274"/>
      <c r="S239" s="274"/>
      <c r="T239" s="274"/>
      <c r="U239" s="274"/>
      <c r="V239" s="274"/>
      <c r="W239" s="274"/>
      <c r="X239" s="274"/>
      <c r="Y239" s="274"/>
      <c r="Z239" s="274"/>
      <c r="AA239" s="274"/>
      <c r="AB239" s="274"/>
      <c r="AC239" s="274"/>
      <c r="AD239" s="274"/>
      <c r="AE239" s="274"/>
      <c r="AF239" s="274"/>
      <c r="AG239" s="274"/>
      <c r="AH239" s="274"/>
      <c r="AI239" s="274"/>
      <c r="AJ239" s="274"/>
      <c r="AK239" s="274"/>
      <c r="AL239" s="274"/>
      <c r="AM239" s="274"/>
      <c r="AN239" s="274"/>
      <c r="AO239" s="274"/>
      <c r="AP239" s="274"/>
      <c r="AQ239" s="274"/>
      <c r="AR239" s="274"/>
      <c r="AS239" s="274"/>
      <c r="AT239" s="274"/>
      <c r="AU239" s="274"/>
      <c r="AV239" s="274"/>
      <c r="AW239" s="274"/>
      <c r="AX239" s="274"/>
      <c r="AY239" s="274"/>
      <c r="AZ239" s="274"/>
      <c r="BA239" s="274"/>
      <c r="BB239" s="274"/>
      <c r="BC239" s="274"/>
      <c r="BD239" s="274"/>
    </row>
    <row r="240" spans="1:56" ht="8.25">
      <c r="A240" s="274"/>
      <c r="B240" s="274"/>
      <c r="C240" s="274"/>
      <c r="D240" s="274"/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274"/>
      <c r="T240" s="274"/>
      <c r="U240" s="274"/>
      <c r="V240" s="274"/>
      <c r="W240" s="274"/>
      <c r="X240" s="274"/>
      <c r="Y240" s="274"/>
      <c r="Z240" s="274"/>
      <c r="AA240" s="274"/>
      <c r="AB240" s="274"/>
      <c r="AC240" s="274"/>
      <c r="AD240" s="274"/>
      <c r="AE240" s="274"/>
      <c r="AF240" s="274"/>
      <c r="AG240" s="274"/>
      <c r="AH240" s="274"/>
      <c r="AI240" s="274"/>
      <c r="AJ240" s="274"/>
      <c r="AK240" s="274"/>
      <c r="AL240" s="274"/>
      <c r="AM240" s="274"/>
      <c r="AN240" s="274"/>
      <c r="AO240" s="274"/>
      <c r="AP240" s="274"/>
      <c r="AQ240" s="274"/>
      <c r="AR240" s="274"/>
      <c r="AS240" s="274"/>
      <c r="AT240" s="274"/>
      <c r="AU240" s="274"/>
      <c r="AV240" s="274"/>
      <c r="AW240" s="274"/>
      <c r="AX240" s="274"/>
      <c r="AY240" s="274"/>
      <c r="AZ240" s="274"/>
      <c r="BA240" s="274"/>
      <c r="BB240" s="274"/>
      <c r="BC240" s="274"/>
      <c r="BD240" s="274"/>
    </row>
    <row r="241" spans="1:56" ht="8.25">
      <c r="A241" s="274"/>
      <c r="B241" s="274"/>
      <c r="C241" s="274"/>
      <c r="D241" s="274"/>
      <c r="E241" s="274"/>
      <c r="F241" s="274"/>
      <c r="G241" s="274"/>
      <c r="H241" s="274"/>
      <c r="I241" s="274"/>
      <c r="J241" s="274"/>
      <c r="K241" s="274"/>
      <c r="L241" s="274"/>
      <c r="M241" s="274"/>
      <c r="N241" s="274"/>
      <c r="O241" s="274"/>
      <c r="P241" s="274"/>
      <c r="Q241" s="274"/>
      <c r="R241" s="274"/>
      <c r="S241" s="274"/>
      <c r="T241" s="274"/>
      <c r="U241" s="274"/>
      <c r="V241" s="274"/>
      <c r="W241" s="274"/>
      <c r="X241" s="274"/>
      <c r="Y241" s="274"/>
      <c r="Z241" s="274"/>
      <c r="AA241" s="274"/>
      <c r="AB241" s="274"/>
      <c r="AC241" s="274"/>
      <c r="AD241" s="274"/>
      <c r="AE241" s="274"/>
      <c r="AF241" s="274"/>
      <c r="AG241" s="274"/>
      <c r="AH241" s="274"/>
      <c r="AI241" s="274"/>
      <c r="AJ241" s="274"/>
      <c r="AK241" s="274"/>
      <c r="AL241" s="274"/>
      <c r="AM241" s="274"/>
      <c r="AN241" s="274"/>
      <c r="AO241" s="274"/>
      <c r="AP241" s="274"/>
      <c r="AQ241" s="274"/>
      <c r="AR241" s="274"/>
      <c r="AS241" s="274"/>
      <c r="AT241" s="274"/>
      <c r="AU241" s="274"/>
      <c r="AV241" s="274"/>
      <c r="AW241" s="274"/>
      <c r="AX241" s="274"/>
      <c r="AY241" s="274"/>
      <c r="AZ241" s="274"/>
      <c r="BA241" s="274"/>
      <c r="BB241" s="274"/>
      <c r="BC241" s="274"/>
      <c r="BD241" s="274"/>
    </row>
    <row r="242" spans="1:56" ht="8.25">
      <c r="A242" s="274"/>
      <c r="B242" s="274"/>
      <c r="C242" s="274"/>
      <c r="D242" s="274"/>
      <c r="E242" s="274"/>
      <c r="F242" s="274"/>
      <c r="G242" s="274"/>
      <c r="H242" s="274"/>
      <c r="I242" s="274"/>
      <c r="J242" s="274"/>
      <c r="K242" s="274"/>
      <c r="L242" s="274"/>
      <c r="M242" s="274"/>
      <c r="N242" s="274"/>
      <c r="O242" s="274"/>
      <c r="P242" s="274"/>
      <c r="Q242" s="274"/>
      <c r="R242" s="274"/>
      <c r="S242" s="274"/>
      <c r="T242" s="274"/>
      <c r="U242" s="274"/>
      <c r="V242" s="274"/>
      <c r="W242" s="274"/>
      <c r="X242" s="274"/>
      <c r="Y242" s="274"/>
      <c r="Z242" s="274"/>
      <c r="AA242" s="274"/>
      <c r="AB242" s="274"/>
      <c r="AC242" s="274"/>
      <c r="AD242" s="274"/>
      <c r="AE242" s="274"/>
      <c r="AF242" s="274"/>
      <c r="AG242" s="274"/>
      <c r="AH242" s="274"/>
      <c r="AI242" s="274"/>
      <c r="AJ242" s="274"/>
      <c r="AK242" s="274"/>
      <c r="AL242" s="274"/>
      <c r="AM242" s="274"/>
      <c r="AN242" s="274"/>
      <c r="AO242" s="274"/>
      <c r="AP242" s="274"/>
      <c r="AQ242" s="274"/>
      <c r="AR242" s="274"/>
      <c r="AS242" s="274"/>
      <c r="AT242" s="274"/>
      <c r="AU242" s="274"/>
      <c r="AV242" s="274"/>
      <c r="AW242" s="274"/>
      <c r="AX242" s="274"/>
      <c r="AY242" s="274"/>
      <c r="AZ242" s="274"/>
      <c r="BA242" s="274"/>
      <c r="BB242" s="274"/>
      <c r="BC242" s="274"/>
      <c r="BD242" s="274"/>
    </row>
    <row r="243" spans="1:56" ht="8.25">
      <c r="A243" s="274"/>
      <c r="B243" s="274"/>
      <c r="C243" s="274"/>
      <c r="D243" s="274"/>
      <c r="E243" s="274"/>
      <c r="F243" s="274"/>
      <c r="G243" s="274"/>
      <c r="H243" s="274"/>
      <c r="I243" s="274"/>
      <c r="J243" s="274"/>
      <c r="K243" s="274"/>
      <c r="L243" s="274"/>
      <c r="M243" s="274"/>
      <c r="N243" s="274"/>
      <c r="O243" s="274"/>
      <c r="P243" s="274"/>
      <c r="Q243" s="274"/>
      <c r="R243" s="274"/>
      <c r="S243" s="274"/>
      <c r="T243" s="274"/>
      <c r="U243" s="274"/>
      <c r="V243" s="274"/>
      <c r="W243" s="274"/>
      <c r="X243" s="274"/>
      <c r="Y243" s="274"/>
      <c r="Z243" s="274"/>
      <c r="AA243" s="274"/>
      <c r="AB243" s="274"/>
      <c r="AC243" s="274"/>
      <c r="AD243" s="274"/>
      <c r="AE243" s="274"/>
      <c r="AF243" s="274"/>
      <c r="AG243" s="274"/>
      <c r="AH243" s="274"/>
      <c r="AI243" s="274"/>
      <c r="AJ243" s="274"/>
      <c r="AK243" s="274"/>
      <c r="AL243" s="274"/>
      <c r="AM243" s="274"/>
      <c r="AN243" s="274"/>
      <c r="AO243" s="274"/>
      <c r="AP243" s="274"/>
      <c r="AQ243" s="274"/>
      <c r="AR243" s="274"/>
      <c r="AS243" s="274"/>
      <c r="AT243" s="274"/>
      <c r="AU243" s="274"/>
      <c r="AV243" s="274"/>
      <c r="AW243" s="274"/>
      <c r="AX243" s="274"/>
      <c r="AY243" s="274"/>
      <c r="AZ243" s="274"/>
      <c r="BA243" s="274"/>
      <c r="BB243" s="274"/>
      <c r="BC243" s="274"/>
      <c r="BD243" s="274"/>
    </row>
    <row r="244" spans="1:56" ht="8.25">
      <c r="A244" s="274"/>
      <c r="B244" s="274"/>
      <c r="C244" s="274"/>
      <c r="D244" s="274"/>
      <c r="E244" s="274"/>
      <c r="F244" s="274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74"/>
      <c r="AD244" s="274"/>
      <c r="AE244" s="274"/>
      <c r="AF244" s="274"/>
      <c r="AG244" s="274"/>
      <c r="AH244" s="274"/>
      <c r="AI244" s="274"/>
      <c r="AJ244" s="274"/>
      <c r="AK244" s="274"/>
      <c r="AL244" s="274"/>
      <c r="AM244" s="274"/>
      <c r="AN244" s="274"/>
      <c r="AO244" s="274"/>
      <c r="AP244" s="274"/>
      <c r="AQ244" s="274"/>
      <c r="AR244" s="274"/>
      <c r="AS244" s="274"/>
      <c r="AT244" s="274"/>
      <c r="AU244" s="274"/>
      <c r="AV244" s="274"/>
      <c r="AW244" s="274"/>
      <c r="AX244" s="274"/>
      <c r="AY244" s="274"/>
      <c r="AZ244" s="274"/>
      <c r="BA244" s="274"/>
      <c r="BB244" s="274"/>
      <c r="BC244" s="274"/>
      <c r="BD244" s="274"/>
    </row>
    <row r="245" spans="1:56" ht="8.25">
      <c r="A245" s="274"/>
      <c r="B245" s="274"/>
      <c r="C245" s="274"/>
      <c r="D245" s="274"/>
      <c r="E245" s="274"/>
      <c r="F245" s="274"/>
      <c r="G245" s="274"/>
      <c r="H245" s="274"/>
      <c r="I245" s="274"/>
      <c r="J245" s="274"/>
      <c r="K245" s="274"/>
      <c r="L245" s="274"/>
      <c r="M245" s="274"/>
      <c r="N245" s="274"/>
      <c r="O245" s="274"/>
      <c r="P245" s="274"/>
      <c r="Q245" s="274"/>
      <c r="R245" s="274"/>
      <c r="S245" s="274"/>
      <c r="T245" s="274"/>
      <c r="U245" s="274"/>
      <c r="V245" s="274"/>
      <c r="W245" s="274"/>
      <c r="X245" s="274"/>
      <c r="Y245" s="274"/>
      <c r="Z245" s="274"/>
      <c r="AA245" s="274"/>
      <c r="AB245" s="274"/>
      <c r="AC245" s="274"/>
      <c r="AD245" s="274"/>
      <c r="AE245" s="274"/>
      <c r="AF245" s="274"/>
      <c r="AG245" s="274"/>
      <c r="AH245" s="274"/>
      <c r="AI245" s="274"/>
      <c r="AJ245" s="274"/>
      <c r="AK245" s="274"/>
      <c r="AL245" s="274"/>
      <c r="AM245" s="274"/>
      <c r="AN245" s="274"/>
      <c r="AO245" s="274"/>
      <c r="AP245" s="274"/>
      <c r="AQ245" s="274"/>
      <c r="AR245" s="274"/>
      <c r="AS245" s="274"/>
      <c r="AT245" s="274"/>
      <c r="AU245" s="274"/>
      <c r="AV245" s="274"/>
      <c r="AW245" s="274"/>
      <c r="AX245" s="274"/>
      <c r="AY245" s="274"/>
      <c r="AZ245" s="274"/>
      <c r="BA245" s="274"/>
      <c r="BB245" s="274"/>
      <c r="BC245" s="274"/>
      <c r="BD245" s="274"/>
    </row>
    <row r="246" spans="1:56" ht="8.25">
      <c r="A246" s="274"/>
      <c r="B246" s="274"/>
      <c r="C246" s="274"/>
      <c r="D246" s="274"/>
      <c r="E246" s="274"/>
      <c r="F246" s="274"/>
      <c r="G246" s="274"/>
      <c r="H246" s="274"/>
      <c r="I246" s="274"/>
      <c r="J246" s="274"/>
      <c r="K246" s="274"/>
      <c r="L246" s="274"/>
      <c r="M246" s="274"/>
      <c r="N246" s="274"/>
      <c r="O246" s="274"/>
      <c r="P246" s="274"/>
      <c r="Q246" s="274"/>
      <c r="R246" s="274"/>
      <c r="S246" s="274"/>
      <c r="T246" s="274"/>
      <c r="U246" s="274"/>
      <c r="V246" s="274"/>
      <c r="W246" s="274"/>
      <c r="X246" s="274"/>
      <c r="Y246" s="274"/>
      <c r="Z246" s="274"/>
      <c r="AA246" s="274"/>
      <c r="AB246" s="274"/>
      <c r="AC246" s="274"/>
      <c r="AD246" s="274"/>
      <c r="AE246" s="274"/>
      <c r="AF246" s="274"/>
      <c r="AG246" s="274"/>
      <c r="AH246" s="274"/>
      <c r="AI246" s="274"/>
      <c r="AJ246" s="274"/>
      <c r="AK246" s="274"/>
      <c r="AL246" s="274"/>
      <c r="AM246" s="274"/>
      <c r="AN246" s="274"/>
      <c r="AO246" s="274"/>
      <c r="AP246" s="274"/>
      <c r="AQ246" s="274"/>
      <c r="AR246" s="274"/>
      <c r="AS246" s="274"/>
      <c r="AT246" s="274"/>
      <c r="AU246" s="274"/>
      <c r="AV246" s="274"/>
      <c r="AW246" s="274"/>
      <c r="AX246" s="274"/>
      <c r="AY246" s="274"/>
      <c r="AZ246" s="274"/>
      <c r="BA246" s="274"/>
      <c r="BB246" s="274"/>
      <c r="BC246" s="274"/>
      <c r="BD246" s="274"/>
    </row>
    <row r="247" spans="1:56" ht="8.25">
      <c r="A247" s="274"/>
      <c r="B247" s="274"/>
      <c r="C247" s="274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  <c r="AA247" s="274"/>
      <c r="AB247" s="274"/>
      <c r="AC247" s="274"/>
      <c r="AD247" s="274"/>
      <c r="AE247" s="274"/>
      <c r="AF247" s="274"/>
      <c r="AG247" s="274"/>
      <c r="AH247" s="274"/>
      <c r="AI247" s="274"/>
      <c r="AJ247" s="274"/>
      <c r="AK247" s="274"/>
      <c r="AL247" s="274"/>
      <c r="AM247" s="274"/>
      <c r="AN247" s="274"/>
      <c r="AO247" s="274"/>
      <c r="AP247" s="274"/>
      <c r="AQ247" s="274"/>
      <c r="AR247" s="274"/>
      <c r="AS247" s="274"/>
      <c r="AT247" s="274"/>
      <c r="AU247" s="274"/>
      <c r="AV247" s="274"/>
      <c r="AW247" s="274"/>
      <c r="AX247" s="274"/>
      <c r="AY247" s="274"/>
      <c r="AZ247" s="274"/>
      <c r="BA247" s="274"/>
      <c r="BB247" s="274"/>
      <c r="BC247" s="274"/>
      <c r="BD247" s="274"/>
    </row>
    <row r="248" spans="1:56" ht="8.25">
      <c r="A248" s="274"/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74"/>
      <c r="AD248" s="274"/>
      <c r="AE248" s="274"/>
      <c r="AF248" s="274"/>
      <c r="AG248" s="274"/>
      <c r="AH248" s="274"/>
      <c r="AI248" s="274"/>
      <c r="AJ248" s="274"/>
      <c r="AK248" s="274"/>
      <c r="AL248" s="274"/>
      <c r="AM248" s="274"/>
      <c r="AN248" s="274"/>
      <c r="AO248" s="274"/>
      <c r="AP248" s="274"/>
      <c r="AQ248" s="274"/>
      <c r="AR248" s="274"/>
      <c r="AS248" s="274"/>
      <c r="AT248" s="274"/>
      <c r="AU248" s="274"/>
      <c r="AV248" s="274"/>
      <c r="AW248" s="274"/>
      <c r="AX248" s="274"/>
      <c r="AY248" s="274"/>
      <c r="AZ248" s="274"/>
      <c r="BA248" s="274"/>
      <c r="BB248" s="274"/>
      <c r="BC248" s="274"/>
      <c r="BD248" s="274"/>
    </row>
    <row r="249" spans="1:56" ht="8.25">
      <c r="A249" s="274"/>
      <c r="B249" s="274"/>
      <c r="C249" s="274"/>
      <c r="D249" s="274"/>
      <c r="E249" s="274"/>
      <c r="F249" s="274"/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  <c r="AA249" s="274"/>
      <c r="AB249" s="274"/>
      <c r="AC249" s="274"/>
      <c r="AD249" s="274"/>
      <c r="AE249" s="274"/>
      <c r="AF249" s="274"/>
      <c r="AG249" s="274"/>
      <c r="AH249" s="274"/>
      <c r="AI249" s="274"/>
      <c r="AJ249" s="274"/>
      <c r="AK249" s="274"/>
      <c r="AL249" s="274"/>
      <c r="AM249" s="274"/>
      <c r="AN249" s="274"/>
      <c r="AO249" s="274"/>
      <c r="AP249" s="274"/>
      <c r="AQ249" s="274"/>
      <c r="AR249" s="274"/>
      <c r="AS249" s="274"/>
      <c r="AT249" s="274"/>
      <c r="AU249" s="274"/>
      <c r="AV249" s="274"/>
      <c r="AW249" s="274"/>
      <c r="AX249" s="274"/>
      <c r="AY249" s="274"/>
      <c r="AZ249" s="274"/>
      <c r="BA249" s="274"/>
      <c r="BB249" s="274"/>
      <c r="BC249" s="274"/>
      <c r="BD249" s="274"/>
    </row>
    <row r="250" spans="1:56" ht="8.25">
      <c r="A250" s="274"/>
      <c r="B250" s="274"/>
      <c r="C250" s="274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274"/>
      <c r="AD250" s="274"/>
      <c r="AE250" s="274"/>
      <c r="AF250" s="274"/>
      <c r="AG250" s="274"/>
      <c r="AH250" s="274"/>
      <c r="AI250" s="274"/>
      <c r="AJ250" s="274"/>
      <c r="AK250" s="274"/>
      <c r="AL250" s="274"/>
      <c r="AM250" s="274"/>
      <c r="AN250" s="274"/>
      <c r="AO250" s="274"/>
      <c r="AP250" s="274"/>
      <c r="AQ250" s="274"/>
      <c r="AR250" s="274"/>
      <c r="AS250" s="274"/>
      <c r="AT250" s="274"/>
      <c r="AU250" s="274"/>
      <c r="AV250" s="274"/>
      <c r="AW250" s="274"/>
      <c r="AX250" s="274"/>
      <c r="AY250" s="274"/>
      <c r="AZ250" s="274"/>
      <c r="BA250" s="274"/>
      <c r="BB250" s="274"/>
      <c r="BC250" s="274"/>
      <c r="BD250" s="274"/>
    </row>
    <row r="251" spans="1:56" ht="8.25">
      <c r="A251" s="274"/>
      <c r="B251" s="274"/>
      <c r="C251" s="274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74"/>
      <c r="AD251" s="274"/>
      <c r="AE251" s="274"/>
      <c r="AF251" s="274"/>
      <c r="AG251" s="274"/>
      <c r="AH251" s="274"/>
      <c r="AI251" s="274"/>
      <c r="AJ251" s="274"/>
      <c r="AK251" s="274"/>
      <c r="AL251" s="274"/>
      <c r="AM251" s="274"/>
      <c r="AN251" s="274"/>
      <c r="AO251" s="274"/>
      <c r="AP251" s="274"/>
      <c r="AQ251" s="274"/>
      <c r="AR251" s="274"/>
      <c r="AS251" s="274"/>
      <c r="AT251" s="274"/>
      <c r="AU251" s="274"/>
      <c r="AV251" s="274"/>
      <c r="AW251" s="274"/>
      <c r="AX251" s="274"/>
      <c r="AY251" s="274"/>
      <c r="AZ251" s="274"/>
      <c r="BA251" s="274"/>
      <c r="BB251" s="274"/>
      <c r="BC251" s="274"/>
      <c r="BD251" s="274"/>
    </row>
    <row r="252" spans="1:56" ht="8.25">
      <c r="A252" s="274"/>
      <c r="B252" s="274"/>
      <c r="C252" s="274"/>
      <c r="D252" s="274"/>
      <c r="E252" s="274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4"/>
      <c r="U252" s="274"/>
      <c r="V252" s="274"/>
      <c r="W252" s="274"/>
      <c r="X252" s="274"/>
      <c r="Y252" s="274"/>
      <c r="Z252" s="274"/>
      <c r="AA252" s="274"/>
      <c r="AB252" s="274"/>
      <c r="AC252" s="274"/>
      <c r="AD252" s="274"/>
      <c r="AE252" s="274"/>
      <c r="AF252" s="274"/>
      <c r="AG252" s="274"/>
      <c r="AH252" s="274"/>
      <c r="AI252" s="274"/>
      <c r="AJ252" s="274"/>
      <c r="AK252" s="274"/>
      <c r="AL252" s="274"/>
      <c r="AM252" s="274"/>
      <c r="AN252" s="274"/>
      <c r="AO252" s="274"/>
      <c r="AP252" s="274"/>
      <c r="AQ252" s="274"/>
      <c r="AR252" s="274"/>
      <c r="AS252" s="274"/>
      <c r="AT252" s="274"/>
      <c r="AU252" s="274"/>
      <c r="AV252" s="274"/>
      <c r="AW252" s="274"/>
      <c r="AX252" s="274"/>
      <c r="AY252" s="274"/>
      <c r="AZ252" s="274"/>
      <c r="BA252" s="274"/>
      <c r="BB252" s="274"/>
      <c r="BC252" s="274"/>
      <c r="BD252" s="274"/>
    </row>
    <row r="253" spans="1:56" ht="8.25">
      <c r="A253" s="274"/>
      <c r="B253" s="274"/>
      <c r="C253" s="274"/>
      <c r="D253" s="274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  <c r="Z253" s="274"/>
      <c r="AA253" s="274"/>
      <c r="AB253" s="274"/>
      <c r="AC253" s="274"/>
      <c r="AD253" s="274"/>
      <c r="AE253" s="274"/>
      <c r="AF253" s="274"/>
      <c r="AG253" s="274"/>
      <c r="AH253" s="274"/>
      <c r="AI253" s="274"/>
      <c r="AJ253" s="274"/>
      <c r="AK253" s="274"/>
      <c r="AL253" s="274"/>
      <c r="AM253" s="274"/>
      <c r="AN253" s="274"/>
      <c r="AO253" s="274"/>
      <c r="AP253" s="274"/>
      <c r="AQ253" s="274"/>
      <c r="AR253" s="274"/>
      <c r="AS253" s="274"/>
      <c r="AT253" s="274"/>
      <c r="AU253" s="274"/>
      <c r="AV253" s="274"/>
      <c r="AW253" s="274"/>
      <c r="AX253" s="274"/>
      <c r="AY253" s="274"/>
      <c r="AZ253" s="274"/>
      <c r="BA253" s="274"/>
      <c r="BB253" s="274"/>
      <c r="BC253" s="274"/>
      <c r="BD253" s="274"/>
    </row>
    <row r="254" spans="1:56" ht="8.25">
      <c r="A254" s="274"/>
      <c r="B254" s="274"/>
      <c r="C254" s="274"/>
      <c r="D254" s="274"/>
      <c r="E254" s="274"/>
      <c r="F254" s="274"/>
      <c r="G254" s="274"/>
      <c r="H254" s="274"/>
      <c r="I254" s="274"/>
      <c r="J254" s="274"/>
      <c r="K254" s="274"/>
      <c r="L254" s="274"/>
      <c r="M254" s="274"/>
      <c r="N254" s="274"/>
      <c r="O254" s="274"/>
      <c r="P254" s="274"/>
      <c r="Q254" s="274"/>
      <c r="R254" s="274"/>
      <c r="S254" s="274"/>
      <c r="T254" s="274"/>
      <c r="U254" s="274"/>
      <c r="V254" s="274"/>
      <c r="W254" s="274"/>
      <c r="X254" s="274"/>
      <c r="Y254" s="274"/>
      <c r="Z254" s="274"/>
      <c r="AA254" s="274"/>
      <c r="AB254" s="274"/>
      <c r="AC254" s="274"/>
      <c r="AD254" s="274"/>
      <c r="AE254" s="274"/>
      <c r="AF254" s="274"/>
      <c r="AG254" s="274"/>
      <c r="AH254" s="274"/>
      <c r="AI254" s="274"/>
      <c r="AJ254" s="274"/>
      <c r="AK254" s="274"/>
      <c r="AL254" s="274"/>
      <c r="AM254" s="274"/>
      <c r="AN254" s="274"/>
      <c r="AO254" s="274"/>
      <c r="AP254" s="274"/>
      <c r="AQ254" s="274"/>
      <c r="AR254" s="274"/>
      <c r="AS254" s="274"/>
      <c r="AT254" s="274"/>
      <c r="AU254" s="274"/>
      <c r="AV254" s="274"/>
      <c r="AW254" s="274"/>
      <c r="AX254" s="274"/>
      <c r="AY254" s="274"/>
      <c r="AZ254" s="274"/>
      <c r="BA254" s="274"/>
      <c r="BB254" s="274"/>
      <c r="BC254" s="274"/>
      <c r="BD254" s="274"/>
    </row>
    <row r="255" spans="1:56" ht="8.25">
      <c r="A255" s="274"/>
      <c r="B255" s="274"/>
      <c r="C255" s="274"/>
      <c r="D255" s="274"/>
      <c r="E255" s="274"/>
      <c r="F255" s="274"/>
      <c r="G255" s="274"/>
      <c r="H255" s="274"/>
      <c r="I255" s="274"/>
      <c r="J255" s="274"/>
      <c r="K255" s="274"/>
      <c r="L255" s="274"/>
      <c r="M255" s="274"/>
      <c r="N255" s="274"/>
      <c r="O255" s="274"/>
      <c r="P255" s="274"/>
      <c r="Q255" s="274"/>
      <c r="R255" s="274"/>
      <c r="S255" s="274"/>
      <c r="T255" s="274"/>
      <c r="U255" s="274"/>
      <c r="V255" s="274"/>
      <c r="W255" s="274"/>
      <c r="X255" s="274"/>
      <c r="Y255" s="274"/>
      <c r="Z255" s="274"/>
      <c r="AA255" s="274"/>
      <c r="AB255" s="274"/>
      <c r="AC255" s="274"/>
      <c r="AD255" s="274"/>
      <c r="AE255" s="274"/>
      <c r="AF255" s="274"/>
      <c r="AG255" s="274"/>
      <c r="AH255" s="274"/>
      <c r="AI255" s="274"/>
      <c r="AJ255" s="274"/>
      <c r="AK255" s="274"/>
      <c r="AL255" s="274"/>
      <c r="AM255" s="274"/>
      <c r="AN255" s="274"/>
      <c r="AO255" s="274"/>
      <c r="AP255" s="274"/>
      <c r="AQ255" s="274"/>
      <c r="AR255" s="274"/>
      <c r="AS255" s="274"/>
      <c r="AT255" s="274"/>
      <c r="AU255" s="274"/>
      <c r="AV255" s="274"/>
      <c r="AW255" s="274"/>
      <c r="AX255" s="274"/>
      <c r="AY255" s="274"/>
      <c r="AZ255" s="274"/>
      <c r="BA255" s="274"/>
      <c r="BB255" s="274"/>
      <c r="BC255" s="274"/>
      <c r="BD255" s="274"/>
    </row>
    <row r="256" spans="1:56" ht="8.25">
      <c r="A256" s="274"/>
      <c r="B256" s="274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  <c r="Z256" s="274"/>
      <c r="AA256" s="274"/>
      <c r="AB256" s="274"/>
      <c r="AC256" s="274"/>
      <c r="AD256" s="274"/>
      <c r="AE256" s="274"/>
      <c r="AF256" s="274"/>
      <c r="AG256" s="274"/>
      <c r="AH256" s="274"/>
      <c r="AI256" s="274"/>
      <c r="AJ256" s="274"/>
      <c r="AK256" s="274"/>
      <c r="AL256" s="274"/>
      <c r="AM256" s="274"/>
      <c r="AN256" s="274"/>
      <c r="AO256" s="274"/>
      <c r="AP256" s="274"/>
      <c r="AQ256" s="274"/>
      <c r="AR256" s="274"/>
      <c r="AS256" s="274"/>
      <c r="AT256" s="274"/>
      <c r="AU256" s="274"/>
      <c r="AV256" s="274"/>
      <c r="AW256" s="274"/>
      <c r="AX256" s="274"/>
      <c r="AY256" s="274"/>
      <c r="AZ256" s="274"/>
      <c r="BA256" s="274"/>
      <c r="BB256" s="274"/>
      <c r="BC256" s="274"/>
      <c r="BD256" s="274"/>
    </row>
    <row r="257" spans="1:56" ht="8.25">
      <c r="A257" s="274"/>
      <c r="B257" s="274"/>
      <c r="C257" s="274"/>
      <c r="D257" s="274"/>
      <c r="E257" s="274"/>
      <c r="F257" s="274"/>
      <c r="G257" s="274"/>
      <c r="H257" s="274"/>
      <c r="I257" s="274"/>
      <c r="J257" s="274"/>
      <c r="K257" s="274"/>
      <c r="L257" s="274"/>
      <c r="M257" s="274"/>
      <c r="N257" s="274"/>
      <c r="O257" s="274"/>
      <c r="P257" s="274"/>
      <c r="Q257" s="274"/>
      <c r="R257" s="274"/>
      <c r="S257" s="274"/>
      <c r="T257" s="274"/>
      <c r="U257" s="274"/>
      <c r="V257" s="274"/>
      <c r="W257" s="274"/>
      <c r="X257" s="274"/>
      <c r="Y257" s="274"/>
      <c r="Z257" s="274"/>
      <c r="AA257" s="274"/>
      <c r="AB257" s="274"/>
      <c r="AC257" s="274"/>
      <c r="AD257" s="274"/>
      <c r="AE257" s="274"/>
      <c r="AF257" s="274"/>
      <c r="AG257" s="274"/>
      <c r="AH257" s="274"/>
      <c r="AI257" s="274"/>
      <c r="AJ257" s="274"/>
      <c r="AK257" s="274"/>
      <c r="AL257" s="274"/>
      <c r="AM257" s="274"/>
      <c r="AN257" s="274"/>
      <c r="AO257" s="274"/>
      <c r="AP257" s="274"/>
      <c r="AQ257" s="274"/>
      <c r="AR257" s="274"/>
      <c r="AS257" s="274"/>
      <c r="AT257" s="274"/>
      <c r="AU257" s="274"/>
      <c r="AV257" s="274"/>
      <c r="AW257" s="274"/>
      <c r="AX257" s="274"/>
      <c r="AY257" s="274"/>
      <c r="AZ257" s="274"/>
      <c r="BA257" s="274"/>
      <c r="BB257" s="274"/>
      <c r="BC257" s="274"/>
      <c r="BD257" s="274"/>
    </row>
    <row r="258" spans="1:56" ht="8.25">
      <c r="A258" s="274"/>
      <c r="B258" s="274"/>
      <c r="C258" s="274"/>
      <c r="D258" s="274"/>
      <c r="E258" s="274"/>
      <c r="F258" s="274"/>
      <c r="G258" s="274"/>
      <c r="H258" s="274"/>
      <c r="I258" s="274"/>
      <c r="J258" s="274"/>
      <c r="K258" s="274"/>
      <c r="L258" s="274"/>
      <c r="M258" s="274"/>
      <c r="N258" s="274"/>
      <c r="O258" s="274"/>
      <c r="P258" s="274"/>
      <c r="Q258" s="274"/>
      <c r="R258" s="274"/>
      <c r="S258" s="274"/>
      <c r="T258" s="274"/>
      <c r="U258" s="274"/>
      <c r="V258" s="274"/>
      <c r="W258" s="274"/>
      <c r="X258" s="274"/>
      <c r="Y258" s="274"/>
      <c r="Z258" s="274"/>
      <c r="AA258" s="274"/>
      <c r="AB258" s="274"/>
      <c r="AC258" s="274"/>
      <c r="AD258" s="274"/>
      <c r="AE258" s="274"/>
      <c r="AF258" s="274"/>
      <c r="AG258" s="274"/>
      <c r="AH258" s="274"/>
      <c r="AI258" s="274"/>
      <c r="AJ258" s="274"/>
      <c r="AK258" s="274"/>
      <c r="AL258" s="274"/>
      <c r="AM258" s="274"/>
      <c r="AN258" s="274"/>
      <c r="AO258" s="274"/>
      <c r="AP258" s="274"/>
      <c r="AQ258" s="274"/>
      <c r="AR258" s="274"/>
      <c r="AS258" s="274"/>
      <c r="AT258" s="274"/>
      <c r="AU258" s="274"/>
      <c r="AV258" s="274"/>
      <c r="AW258" s="274"/>
      <c r="AX258" s="274"/>
      <c r="AY258" s="274"/>
      <c r="AZ258" s="274"/>
      <c r="BA258" s="274"/>
      <c r="BB258" s="274"/>
      <c r="BC258" s="274"/>
      <c r="BD258" s="274"/>
    </row>
    <row r="259" spans="1:56" ht="8.25">
      <c r="A259" s="274"/>
      <c r="B259" s="274"/>
      <c r="C259" s="274"/>
      <c r="D259" s="274"/>
      <c r="E259" s="274"/>
      <c r="F259" s="274"/>
      <c r="G259" s="274"/>
      <c r="H259" s="274"/>
      <c r="I259" s="274"/>
      <c r="J259" s="274"/>
      <c r="K259" s="274"/>
      <c r="L259" s="274"/>
      <c r="M259" s="274"/>
      <c r="N259" s="274"/>
      <c r="O259" s="274"/>
      <c r="P259" s="274"/>
      <c r="Q259" s="274"/>
      <c r="R259" s="274"/>
      <c r="S259" s="274"/>
      <c r="T259" s="274"/>
      <c r="U259" s="274"/>
      <c r="V259" s="274"/>
      <c r="W259" s="274"/>
      <c r="X259" s="274"/>
      <c r="Y259" s="274"/>
      <c r="Z259" s="274"/>
      <c r="AA259" s="274"/>
      <c r="AB259" s="274"/>
      <c r="AC259" s="274"/>
      <c r="AD259" s="274"/>
      <c r="AE259" s="274"/>
      <c r="AF259" s="274"/>
      <c r="AG259" s="274"/>
      <c r="AH259" s="274"/>
      <c r="AI259" s="274"/>
      <c r="AJ259" s="274"/>
      <c r="AK259" s="274"/>
      <c r="AL259" s="274"/>
      <c r="AM259" s="274"/>
      <c r="AN259" s="274"/>
      <c r="AO259" s="274"/>
      <c r="AP259" s="274"/>
      <c r="AQ259" s="274"/>
      <c r="AR259" s="274"/>
      <c r="AS259" s="274"/>
      <c r="AT259" s="274"/>
      <c r="AU259" s="274"/>
      <c r="AV259" s="274"/>
      <c r="AW259" s="274"/>
      <c r="AX259" s="274"/>
      <c r="AY259" s="274"/>
      <c r="AZ259" s="274"/>
      <c r="BA259" s="274"/>
      <c r="BB259" s="274"/>
      <c r="BC259" s="274"/>
      <c r="BD259" s="274"/>
    </row>
    <row r="260" spans="1:56" ht="8.25">
      <c r="A260" s="274"/>
      <c r="B260" s="274"/>
      <c r="C260" s="274"/>
      <c r="D260" s="274"/>
      <c r="E260" s="274"/>
      <c r="F260" s="274"/>
      <c r="G260" s="274"/>
      <c r="H260" s="274"/>
      <c r="I260" s="274"/>
      <c r="J260" s="274"/>
      <c r="K260" s="274"/>
      <c r="L260" s="274"/>
      <c r="M260" s="274"/>
      <c r="N260" s="274"/>
      <c r="O260" s="274"/>
      <c r="P260" s="274"/>
      <c r="Q260" s="274"/>
      <c r="R260" s="274"/>
      <c r="S260" s="274"/>
      <c r="T260" s="274"/>
      <c r="U260" s="274"/>
      <c r="V260" s="274"/>
      <c r="W260" s="274"/>
      <c r="X260" s="274"/>
      <c r="Y260" s="274"/>
      <c r="Z260" s="274"/>
      <c r="AA260" s="274"/>
      <c r="AB260" s="274"/>
      <c r="AC260" s="274"/>
      <c r="AD260" s="274"/>
      <c r="AE260" s="274"/>
      <c r="AF260" s="274"/>
      <c r="AG260" s="274"/>
      <c r="AH260" s="274"/>
      <c r="AI260" s="274"/>
      <c r="AJ260" s="274"/>
      <c r="AK260" s="274"/>
      <c r="AL260" s="274"/>
      <c r="AM260" s="274"/>
      <c r="AN260" s="274"/>
      <c r="AO260" s="274"/>
      <c r="AP260" s="274"/>
      <c r="AQ260" s="274"/>
      <c r="AR260" s="274"/>
      <c r="AS260" s="274"/>
      <c r="AT260" s="274"/>
      <c r="AU260" s="274"/>
      <c r="AV260" s="274"/>
      <c r="AW260" s="274"/>
      <c r="AX260" s="274"/>
      <c r="AY260" s="274"/>
      <c r="AZ260" s="274"/>
      <c r="BA260" s="274"/>
      <c r="BB260" s="274"/>
      <c r="BC260" s="274"/>
      <c r="BD260" s="274"/>
    </row>
    <row r="261" spans="1:56" ht="8.25">
      <c r="A261" s="274"/>
      <c r="B261" s="274"/>
      <c r="C261" s="274"/>
      <c r="D261" s="274"/>
      <c r="E261" s="274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4"/>
      <c r="U261" s="274"/>
      <c r="V261" s="274"/>
      <c r="W261" s="274"/>
      <c r="X261" s="274"/>
      <c r="Y261" s="274"/>
      <c r="Z261" s="274"/>
      <c r="AA261" s="274"/>
      <c r="AB261" s="274"/>
      <c r="AC261" s="274"/>
      <c r="AD261" s="274"/>
      <c r="AE261" s="274"/>
      <c r="AF261" s="274"/>
      <c r="AG261" s="274"/>
      <c r="AH261" s="274"/>
      <c r="AI261" s="274"/>
      <c r="AJ261" s="274"/>
      <c r="AK261" s="274"/>
      <c r="AL261" s="274"/>
      <c r="AM261" s="274"/>
      <c r="AN261" s="274"/>
      <c r="AO261" s="274"/>
      <c r="AP261" s="274"/>
      <c r="AQ261" s="274"/>
      <c r="AR261" s="274"/>
      <c r="AS261" s="274"/>
      <c r="AT261" s="274"/>
      <c r="AU261" s="274"/>
      <c r="AV261" s="274"/>
      <c r="AW261" s="274"/>
      <c r="AX261" s="274"/>
      <c r="AY261" s="274"/>
      <c r="AZ261" s="274"/>
      <c r="BA261" s="274"/>
      <c r="BB261" s="274"/>
      <c r="BC261" s="274"/>
      <c r="BD261" s="274"/>
    </row>
    <row r="262" spans="1:56" ht="8.25">
      <c r="A262" s="274"/>
      <c r="B262" s="274"/>
      <c r="C262" s="274"/>
      <c r="D262" s="274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274"/>
      <c r="V262" s="274"/>
      <c r="W262" s="274"/>
      <c r="X262" s="274"/>
      <c r="Y262" s="274"/>
      <c r="Z262" s="274"/>
      <c r="AA262" s="274"/>
      <c r="AB262" s="274"/>
      <c r="AC262" s="274"/>
      <c r="AD262" s="274"/>
      <c r="AE262" s="274"/>
      <c r="AF262" s="274"/>
      <c r="AG262" s="274"/>
      <c r="AH262" s="274"/>
      <c r="AI262" s="274"/>
      <c r="AJ262" s="274"/>
      <c r="AK262" s="274"/>
      <c r="AL262" s="274"/>
      <c r="AM262" s="274"/>
      <c r="AN262" s="274"/>
      <c r="AO262" s="274"/>
      <c r="AP262" s="274"/>
      <c r="AQ262" s="274"/>
      <c r="AR262" s="274"/>
      <c r="AS262" s="274"/>
      <c r="AT262" s="274"/>
      <c r="AU262" s="274"/>
      <c r="AV262" s="274"/>
      <c r="AW262" s="274"/>
      <c r="AX262" s="274"/>
      <c r="AY262" s="274"/>
      <c r="AZ262" s="274"/>
      <c r="BA262" s="274"/>
      <c r="BB262" s="274"/>
      <c r="BC262" s="274"/>
      <c r="BD262" s="274"/>
    </row>
    <row r="263" spans="1:56" ht="8.25">
      <c r="A263" s="274"/>
      <c r="B263" s="274"/>
      <c r="C263" s="274"/>
      <c r="D263" s="274"/>
      <c r="E263" s="274"/>
      <c r="F263" s="274"/>
      <c r="G263" s="274"/>
      <c r="H263" s="274"/>
      <c r="I263" s="274"/>
      <c r="J263" s="274"/>
      <c r="K263" s="274"/>
      <c r="L263" s="274"/>
      <c r="M263" s="274"/>
      <c r="N263" s="274"/>
      <c r="O263" s="274"/>
      <c r="P263" s="274"/>
      <c r="Q263" s="274"/>
      <c r="R263" s="274"/>
      <c r="S263" s="274"/>
      <c r="T263" s="274"/>
      <c r="U263" s="274"/>
      <c r="V263" s="274"/>
      <c r="W263" s="274"/>
      <c r="X263" s="274"/>
      <c r="Y263" s="274"/>
      <c r="Z263" s="274"/>
      <c r="AA263" s="274"/>
      <c r="AB263" s="274"/>
      <c r="AC263" s="274"/>
      <c r="AD263" s="274"/>
      <c r="AE263" s="274"/>
      <c r="AF263" s="274"/>
      <c r="AG263" s="274"/>
      <c r="AH263" s="274"/>
      <c r="AI263" s="274"/>
      <c r="AJ263" s="274"/>
      <c r="AK263" s="274"/>
      <c r="AL263" s="274"/>
      <c r="AM263" s="274"/>
      <c r="AN263" s="274"/>
      <c r="AO263" s="274"/>
      <c r="AP263" s="274"/>
      <c r="AQ263" s="274"/>
      <c r="AR263" s="274"/>
      <c r="AS263" s="274"/>
      <c r="AT263" s="274"/>
      <c r="AU263" s="274"/>
      <c r="AV263" s="274"/>
      <c r="AW263" s="274"/>
      <c r="AX263" s="274"/>
      <c r="AY263" s="274"/>
      <c r="AZ263" s="274"/>
      <c r="BA263" s="274"/>
      <c r="BB263" s="274"/>
      <c r="BC263" s="274"/>
      <c r="BD263" s="274"/>
    </row>
    <row r="264" spans="1:56" ht="8.25">
      <c r="A264" s="274"/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  <c r="AA264" s="274"/>
      <c r="AB264" s="274"/>
      <c r="AC264" s="274"/>
      <c r="AD264" s="274"/>
      <c r="AE264" s="274"/>
      <c r="AF264" s="274"/>
      <c r="AG264" s="274"/>
      <c r="AH264" s="274"/>
      <c r="AI264" s="274"/>
      <c r="AJ264" s="274"/>
      <c r="AK264" s="274"/>
      <c r="AL264" s="274"/>
      <c r="AM264" s="274"/>
      <c r="AN264" s="274"/>
      <c r="AO264" s="274"/>
      <c r="AP264" s="274"/>
      <c r="AQ264" s="274"/>
      <c r="AR264" s="274"/>
      <c r="AS264" s="274"/>
      <c r="AT264" s="274"/>
      <c r="AU264" s="274"/>
      <c r="AV264" s="274"/>
      <c r="AW264" s="274"/>
      <c r="AX264" s="274"/>
      <c r="AY264" s="274"/>
      <c r="AZ264" s="274"/>
      <c r="BA264" s="274"/>
      <c r="BB264" s="274"/>
      <c r="BC264" s="274"/>
      <c r="BD264" s="274"/>
    </row>
    <row r="265" spans="1:56" ht="8.25">
      <c r="A265" s="274"/>
      <c r="B265" s="274"/>
      <c r="C265" s="274"/>
      <c r="D265" s="274"/>
      <c r="E265" s="274"/>
      <c r="F265" s="274"/>
      <c r="G265" s="274"/>
      <c r="H265" s="274"/>
      <c r="I265" s="274"/>
      <c r="J265" s="274"/>
      <c r="K265" s="274"/>
      <c r="L265" s="274"/>
      <c r="M265" s="274"/>
      <c r="N265" s="274"/>
      <c r="O265" s="274"/>
      <c r="P265" s="274"/>
      <c r="Q265" s="274"/>
      <c r="R265" s="274"/>
      <c r="S265" s="274"/>
      <c r="T265" s="274"/>
      <c r="U265" s="274"/>
      <c r="V265" s="274"/>
      <c r="W265" s="274"/>
      <c r="X265" s="274"/>
      <c r="Y265" s="274"/>
      <c r="Z265" s="274"/>
      <c r="AA265" s="274"/>
      <c r="AB265" s="274"/>
      <c r="AC265" s="274"/>
      <c r="AD265" s="274"/>
      <c r="AE265" s="274"/>
      <c r="AF265" s="274"/>
      <c r="AG265" s="274"/>
      <c r="AH265" s="274"/>
      <c r="AI265" s="274"/>
      <c r="AJ265" s="274"/>
      <c r="AK265" s="274"/>
      <c r="AL265" s="274"/>
      <c r="AM265" s="274"/>
      <c r="AN265" s="274"/>
      <c r="AO265" s="274"/>
      <c r="AP265" s="274"/>
      <c r="AQ265" s="274"/>
      <c r="AR265" s="274"/>
      <c r="AS265" s="274"/>
      <c r="AT265" s="274"/>
      <c r="AU265" s="274"/>
      <c r="AV265" s="274"/>
      <c r="AW265" s="274"/>
      <c r="AX265" s="274"/>
      <c r="AY265" s="274"/>
      <c r="AZ265" s="274"/>
      <c r="BA265" s="274"/>
      <c r="BB265" s="274"/>
      <c r="BC265" s="274"/>
      <c r="BD265" s="274"/>
    </row>
    <row r="266" spans="1:56" ht="8.25">
      <c r="A266" s="274"/>
      <c r="B266" s="274"/>
      <c r="C266" s="274"/>
      <c r="D266" s="274"/>
      <c r="E266" s="274"/>
      <c r="F266" s="274"/>
      <c r="G266" s="274"/>
      <c r="H266" s="274"/>
      <c r="I266" s="274"/>
      <c r="J266" s="274"/>
      <c r="K266" s="274"/>
      <c r="L266" s="274"/>
      <c r="M266" s="274"/>
      <c r="N266" s="274"/>
      <c r="O266" s="274"/>
      <c r="P266" s="274"/>
      <c r="Q266" s="274"/>
      <c r="R266" s="274"/>
      <c r="S266" s="274"/>
      <c r="T266" s="274"/>
      <c r="U266" s="274"/>
      <c r="V266" s="274"/>
      <c r="W266" s="274"/>
      <c r="X266" s="274"/>
      <c r="Y266" s="274"/>
      <c r="Z266" s="274"/>
      <c r="AA266" s="274"/>
      <c r="AB266" s="274"/>
      <c r="AC266" s="274"/>
      <c r="AD266" s="274"/>
      <c r="AE266" s="274"/>
      <c r="AF266" s="274"/>
      <c r="AG266" s="274"/>
      <c r="AH266" s="274"/>
      <c r="AI266" s="274"/>
      <c r="AJ266" s="274"/>
      <c r="AK266" s="274"/>
      <c r="AL266" s="274"/>
      <c r="AM266" s="274"/>
      <c r="AN266" s="274"/>
      <c r="AO266" s="274"/>
      <c r="AP266" s="274"/>
      <c r="AQ266" s="274"/>
      <c r="AR266" s="274"/>
      <c r="AS266" s="274"/>
      <c r="AT266" s="274"/>
      <c r="AU266" s="274"/>
      <c r="AV266" s="274"/>
      <c r="AW266" s="274"/>
      <c r="AX266" s="274"/>
      <c r="AY266" s="274"/>
      <c r="AZ266" s="274"/>
      <c r="BA266" s="274"/>
      <c r="BB266" s="274"/>
      <c r="BC266" s="274"/>
      <c r="BD266" s="274"/>
    </row>
    <row r="267" spans="1:56" ht="8.25">
      <c r="A267" s="274"/>
      <c r="B267" s="274"/>
      <c r="C267" s="274"/>
      <c r="D267" s="274"/>
      <c r="E267" s="274"/>
      <c r="F267" s="274"/>
      <c r="G267" s="274"/>
      <c r="H267" s="274"/>
      <c r="I267" s="274"/>
      <c r="J267" s="274"/>
      <c r="K267" s="274"/>
      <c r="L267" s="274"/>
      <c r="M267" s="274"/>
      <c r="N267" s="274"/>
      <c r="O267" s="274"/>
      <c r="P267" s="274"/>
      <c r="Q267" s="274"/>
      <c r="R267" s="274"/>
      <c r="S267" s="274"/>
      <c r="T267" s="274"/>
      <c r="U267" s="274"/>
      <c r="V267" s="274"/>
      <c r="W267" s="274"/>
      <c r="X267" s="274"/>
      <c r="Y267" s="274"/>
      <c r="Z267" s="274"/>
      <c r="AA267" s="274"/>
      <c r="AB267" s="274"/>
      <c r="AC267" s="274"/>
      <c r="AD267" s="274"/>
      <c r="AE267" s="274"/>
      <c r="AF267" s="274"/>
      <c r="AG267" s="274"/>
      <c r="AH267" s="274"/>
      <c r="AI267" s="274"/>
      <c r="AJ267" s="274"/>
      <c r="AK267" s="274"/>
      <c r="AL267" s="274"/>
      <c r="AM267" s="274"/>
      <c r="AN267" s="274"/>
      <c r="AO267" s="274"/>
      <c r="AP267" s="274"/>
      <c r="AQ267" s="274"/>
      <c r="AR267" s="274"/>
      <c r="AS267" s="274"/>
      <c r="AT267" s="274"/>
      <c r="AU267" s="274"/>
      <c r="AV267" s="274"/>
      <c r="AW267" s="274"/>
      <c r="AX267" s="274"/>
      <c r="AY267" s="274"/>
      <c r="AZ267" s="274"/>
      <c r="BA267" s="274"/>
      <c r="BB267" s="274"/>
      <c r="BC267" s="274"/>
      <c r="BD267" s="274"/>
    </row>
    <row r="268" spans="1:56" ht="8.25">
      <c r="A268" s="274"/>
      <c r="B268" s="274"/>
      <c r="C268" s="274"/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74"/>
      <c r="X268" s="274"/>
      <c r="Y268" s="274"/>
      <c r="Z268" s="274"/>
      <c r="AA268" s="274"/>
      <c r="AB268" s="274"/>
      <c r="AC268" s="274"/>
      <c r="AD268" s="274"/>
      <c r="AE268" s="274"/>
      <c r="AF268" s="274"/>
      <c r="AG268" s="274"/>
      <c r="AH268" s="274"/>
      <c r="AI268" s="274"/>
      <c r="AJ268" s="274"/>
      <c r="AK268" s="274"/>
      <c r="AL268" s="274"/>
      <c r="AM268" s="274"/>
      <c r="AN268" s="274"/>
      <c r="AO268" s="274"/>
      <c r="AP268" s="274"/>
      <c r="AQ268" s="274"/>
      <c r="AR268" s="274"/>
      <c r="AS268" s="274"/>
      <c r="AT268" s="274"/>
      <c r="AU268" s="274"/>
      <c r="AV268" s="274"/>
      <c r="AW268" s="274"/>
      <c r="AX268" s="274"/>
      <c r="AY268" s="274"/>
      <c r="AZ268" s="274"/>
      <c r="BA268" s="274"/>
      <c r="BB268" s="274"/>
      <c r="BC268" s="274"/>
      <c r="BD268" s="274"/>
    </row>
    <row r="269" spans="1:56" ht="8.25">
      <c r="A269" s="274"/>
      <c r="B269" s="274"/>
      <c r="C269" s="274"/>
      <c r="D269" s="274"/>
      <c r="E269" s="274"/>
      <c r="F269" s="274"/>
      <c r="G269" s="274"/>
      <c r="H269" s="274"/>
      <c r="I269" s="274"/>
      <c r="J269" s="274"/>
      <c r="K269" s="274"/>
      <c r="L269" s="274"/>
      <c r="M269" s="274"/>
      <c r="N269" s="274"/>
      <c r="O269" s="274"/>
      <c r="P269" s="274"/>
      <c r="Q269" s="274"/>
      <c r="R269" s="274"/>
      <c r="S269" s="274"/>
      <c r="T269" s="274"/>
      <c r="U269" s="274"/>
      <c r="V269" s="274"/>
      <c r="W269" s="274"/>
      <c r="X269" s="274"/>
      <c r="Y269" s="274"/>
      <c r="Z269" s="274"/>
      <c r="AA269" s="274"/>
      <c r="AB269" s="274"/>
      <c r="AC269" s="274"/>
      <c r="AD269" s="274"/>
      <c r="AE269" s="274"/>
      <c r="AF269" s="274"/>
      <c r="AG269" s="274"/>
      <c r="AH269" s="274"/>
      <c r="AI269" s="274"/>
      <c r="AJ269" s="274"/>
      <c r="AK269" s="274"/>
      <c r="AL269" s="274"/>
      <c r="AM269" s="274"/>
      <c r="AN269" s="274"/>
      <c r="AO269" s="274"/>
      <c r="AP269" s="274"/>
      <c r="AQ269" s="274"/>
      <c r="AR269" s="274"/>
      <c r="AS269" s="274"/>
      <c r="AT269" s="274"/>
      <c r="AU269" s="274"/>
      <c r="AV269" s="274"/>
      <c r="AW269" s="274"/>
      <c r="AX269" s="274"/>
      <c r="AY269" s="274"/>
      <c r="AZ269" s="274"/>
      <c r="BA269" s="274"/>
      <c r="BB269" s="274"/>
      <c r="BC269" s="274"/>
      <c r="BD269" s="274"/>
    </row>
    <row r="270" spans="1:56" ht="8.25">
      <c r="A270" s="274"/>
      <c r="B270" s="274"/>
      <c r="C270" s="274"/>
      <c r="D270" s="274"/>
      <c r="E270" s="274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4"/>
      <c r="U270" s="274"/>
      <c r="V270" s="274"/>
      <c r="W270" s="274"/>
      <c r="X270" s="274"/>
      <c r="Y270" s="274"/>
      <c r="Z270" s="274"/>
      <c r="AA270" s="274"/>
      <c r="AB270" s="274"/>
      <c r="AC270" s="274"/>
      <c r="AD270" s="274"/>
      <c r="AE270" s="274"/>
      <c r="AF270" s="274"/>
      <c r="AG270" s="274"/>
      <c r="AH270" s="274"/>
      <c r="AI270" s="274"/>
      <c r="AJ270" s="274"/>
      <c r="AK270" s="274"/>
      <c r="AL270" s="274"/>
      <c r="AM270" s="274"/>
      <c r="AN270" s="274"/>
      <c r="AO270" s="274"/>
      <c r="AP270" s="274"/>
      <c r="AQ270" s="274"/>
      <c r="AR270" s="274"/>
      <c r="AS270" s="274"/>
      <c r="AT270" s="274"/>
      <c r="AU270" s="274"/>
      <c r="AV270" s="274"/>
      <c r="AW270" s="274"/>
      <c r="AX270" s="274"/>
      <c r="AY270" s="274"/>
      <c r="AZ270" s="274"/>
      <c r="BA270" s="274"/>
      <c r="BB270" s="274"/>
      <c r="BC270" s="274"/>
      <c r="BD270" s="274"/>
    </row>
    <row r="271" spans="1:56" ht="8.25">
      <c r="A271" s="274"/>
      <c r="B271" s="274"/>
      <c r="C271" s="274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  <c r="AA271" s="274"/>
      <c r="AB271" s="274"/>
      <c r="AC271" s="274"/>
      <c r="AD271" s="274"/>
      <c r="AE271" s="274"/>
      <c r="AF271" s="274"/>
      <c r="AG271" s="274"/>
      <c r="AH271" s="274"/>
      <c r="AI271" s="274"/>
      <c r="AJ271" s="274"/>
      <c r="AK271" s="274"/>
      <c r="AL271" s="274"/>
      <c r="AM271" s="274"/>
      <c r="AN271" s="274"/>
      <c r="AO271" s="274"/>
      <c r="AP271" s="274"/>
      <c r="AQ271" s="274"/>
      <c r="AR271" s="274"/>
      <c r="AS271" s="274"/>
      <c r="AT271" s="274"/>
      <c r="AU271" s="274"/>
      <c r="AV271" s="274"/>
      <c r="AW271" s="274"/>
      <c r="AX271" s="274"/>
      <c r="AY271" s="274"/>
      <c r="AZ271" s="274"/>
      <c r="BA271" s="274"/>
      <c r="BB271" s="274"/>
      <c r="BC271" s="274"/>
      <c r="BD271" s="274"/>
    </row>
    <row r="272" spans="1:56" ht="8.25">
      <c r="A272" s="274"/>
      <c r="B272" s="274"/>
      <c r="C272" s="274"/>
      <c r="D272" s="274"/>
      <c r="E272" s="274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4"/>
      <c r="X272" s="274"/>
      <c r="Y272" s="274"/>
      <c r="Z272" s="274"/>
      <c r="AA272" s="274"/>
      <c r="AB272" s="274"/>
      <c r="AC272" s="274"/>
      <c r="AD272" s="274"/>
      <c r="AE272" s="274"/>
      <c r="AF272" s="274"/>
      <c r="AG272" s="274"/>
      <c r="AH272" s="274"/>
      <c r="AI272" s="274"/>
      <c r="AJ272" s="274"/>
      <c r="AK272" s="274"/>
      <c r="AL272" s="274"/>
      <c r="AM272" s="274"/>
      <c r="AN272" s="274"/>
      <c r="AO272" s="274"/>
      <c r="AP272" s="274"/>
      <c r="AQ272" s="274"/>
      <c r="AR272" s="274"/>
      <c r="AS272" s="274"/>
      <c r="AT272" s="274"/>
      <c r="AU272" s="274"/>
      <c r="AV272" s="274"/>
      <c r="AW272" s="274"/>
      <c r="AX272" s="274"/>
      <c r="AY272" s="274"/>
      <c r="AZ272" s="274"/>
      <c r="BA272" s="274"/>
      <c r="BB272" s="274"/>
      <c r="BC272" s="274"/>
      <c r="BD272" s="274"/>
    </row>
    <row r="273" spans="1:56" ht="8.25">
      <c r="A273" s="274"/>
      <c r="B273" s="274"/>
      <c r="C273" s="274"/>
      <c r="D273" s="274"/>
      <c r="E273" s="274"/>
      <c r="F273" s="274"/>
      <c r="G273" s="274"/>
      <c r="H273" s="274"/>
      <c r="I273" s="274"/>
      <c r="J273" s="274"/>
      <c r="K273" s="274"/>
      <c r="L273" s="274"/>
      <c r="M273" s="274"/>
      <c r="N273" s="274"/>
      <c r="O273" s="274"/>
      <c r="P273" s="274"/>
      <c r="Q273" s="274"/>
      <c r="R273" s="274"/>
      <c r="S273" s="274"/>
      <c r="T273" s="274"/>
      <c r="U273" s="274"/>
      <c r="V273" s="274"/>
      <c r="W273" s="274"/>
      <c r="X273" s="274"/>
      <c r="Y273" s="274"/>
      <c r="Z273" s="274"/>
      <c r="AA273" s="274"/>
      <c r="AB273" s="274"/>
      <c r="AC273" s="274"/>
      <c r="AD273" s="274"/>
      <c r="AE273" s="274"/>
      <c r="AF273" s="274"/>
      <c r="AG273" s="274"/>
      <c r="AH273" s="274"/>
      <c r="AI273" s="274"/>
      <c r="AJ273" s="274"/>
      <c r="AK273" s="274"/>
      <c r="AL273" s="274"/>
      <c r="AM273" s="274"/>
      <c r="AN273" s="274"/>
      <c r="AO273" s="274"/>
      <c r="AP273" s="274"/>
      <c r="AQ273" s="274"/>
      <c r="AR273" s="274"/>
      <c r="AS273" s="274"/>
      <c r="AT273" s="274"/>
      <c r="AU273" s="274"/>
      <c r="AV273" s="274"/>
      <c r="AW273" s="274"/>
      <c r="AX273" s="274"/>
      <c r="AY273" s="274"/>
      <c r="AZ273" s="274"/>
      <c r="BA273" s="274"/>
      <c r="BB273" s="274"/>
      <c r="BC273" s="274"/>
      <c r="BD273" s="274"/>
    </row>
    <row r="274" spans="1:56" ht="8.25">
      <c r="A274" s="274"/>
      <c r="B274" s="274"/>
      <c r="C274" s="274"/>
      <c r="D274" s="274"/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4"/>
      <c r="X274" s="274"/>
      <c r="Y274" s="274"/>
      <c r="Z274" s="274"/>
      <c r="AA274" s="274"/>
      <c r="AB274" s="274"/>
      <c r="AC274" s="274"/>
      <c r="AD274" s="274"/>
      <c r="AE274" s="274"/>
      <c r="AF274" s="274"/>
      <c r="AG274" s="274"/>
      <c r="AH274" s="274"/>
      <c r="AI274" s="274"/>
      <c r="AJ274" s="274"/>
      <c r="AK274" s="274"/>
      <c r="AL274" s="274"/>
      <c r="AM274" s="274"/>
      <c r="AN274" s="274"/>
      <c r="AO274" s="274"/>
      <c r="AP274" s="274"/>
      <c r="AQ274" s="274"/>
      <c r="AR274" s="274"/>
      <c r="AS274" s="274"/>
      <c r="AT274" s="274"/>
      <c r="AU274" s="274"/>
      <c r="AV274" s="274"/>
      <c r="AW274" s="274"/>
      <c r="AX274" s="274"/>
      <c r="AY274" s="274"/>
      <c r="AZ274" s="274"/>
      <c r="BA274" s="274"/>
      <c r="BB274" s="274"/>
      <c r="BC274" s="274"/>
      <c r="BD274" s="274"/>
    </row>
    <row r="275" spans="1:56" ht="8.25">
      <c r="A275" s="274"/>
      <c r="B275" s="274"/>
      <c r="C275" s="274"/>
      <c r="D275" s="274"/>
      <c r="E275" s="274"/>
      <c r="F275" s="274"/>
      <c r="G275" s="274"/>
      <c r="H275" s="274"/>
      <c r="I275" s="274"/>
      <c r="J275" s="274"/>
      <c r="K275" s="274"/>
      <c r="L275" s="274"/>
      <c r="M275" s="274"/>
      <c r="N275" s="274"/>
      <c r="O275" s="274"/>
      <c r="P275" s="274"/>
      <c r="Q275" s="274"/>
      <c r="R275" s="274"/>
      <c r="S275" s="274"/>
      <c r="T275" s="274"/>
      <c r="U275" s="274"/>
      <c r="V275" s="274"/>
      <c r="W275" s="274"/>
      <c r="X275" s="274"/>
      <c r="Y275" s="274"/>
      <c r="Z275" s="274"/>
      <c r="AA275" s="274"/>
      <c r="AB275" s="274"/>
      <c r="AC275" s="274"/>
      <c r="AD275" s="274"/>
      <c r="AE275" s="274"/>
      <c r="AF275" s="274"/>
      <c r="AG275" s="274"/>
      <c r="AH275" s="274"/>
      <c r="AI275" s="274"/>
      <c r="AJ275" s="274"/>
      <c r="AK275" s="274"/>
      <c r="AL275" s="274"/>
      <c r="AM275" s="274"/>
      <c r="AN275" s="274"/>
      <c r="AO275" s="274"/>
      <c r="AP275" s="274"/>
      <c r="AQ275" s="274"/>
      <c r="AR275" s="274"/>
      <c r="AS275" s="274"/>
      <c r="AT275" s="274"/>
      <c r="AU275" s="274"/>
      <c r="AV275" s="274"/>
      <c r="AW275" s="274"/>
      <c r="AX275" s="274"/>
      <c r="AY275" s="274"/>
      <c r="AZ275" s="274"/>
      <c r="BA275" s="274"/>
      <c r="BB275" s="274"/>
      <c r="BC275" s="274"/>
      <c r="BD275" s="274"/>
    </row>
    <row r="276" spans="1:56" ht="8.25">
      <c r="A276" s="274"/>
      <c r="B276" s="274"/>
      <c r="C276" s="274"/>
      <c r="D276" s="274"/>
      <c r="E276" s="274"/>
      <c r="F276" s="274"/>
      <c r="G276" s="274"/>
      <c r="H276" s="274"/>
      <c r="I276" s="274"/>
      <c r="J276" s="274"/>
      <c r="K276" s="274"/>
      <c r="L276" s="274"/>
      <c r="M276" s="274"/>
      <c r="N276" s="274"/>
      <c r="O276" s="274"/>
      <c r="P276" s="274"/>
      <c r="Q276" s="274"/>
      <c r="R276" s="274"/>
      <c r="S276" s="274"/>
      <c r="T276" s="274"/>
      <c r="U276" s="274"/>
      <c r="V276" s="274"/>
      <c r="W276" s="274"/>
      <c r="X276" s="274"/>
      <c r="Y276" s="274"/>
      <c r="Z276" s="274"/>
      <c r="AA276" s="274"/>
      <c r="AB276" s="274"/>
      <c r="AC276" s="274"/>
      <c r="AD276" s="274"/>
      <c r="AE276" s="274"/>
      <c r="AF276" s="274"/>
      <c r="AG276" s="274"/>
      <c r="AH276" s="274"/>
      <c r="AI276" s="274"/>
      <c r="AJ276" s="274"/>
      <c r="AK276" s="274"/>
      <c r="AL276" s="274"/>
      <c r="AM276" s="274"/>
      <c r="AN276" s="274"/>
      <c r="AO276" s="274"/>
      <c r="AP276" s="274"/>
      <c r="AQ276" s="274"/>
      <c r="AR276" s="274"/>
      <c r="AS276" s="274"/>
      <c r="AT276" s="274"/>
      <c r="AU276" s="274"/>
      <c r="AV276" s="274"/>
      <c r="AW276" s="274"/>
      <c r="AX276" s="274"/>
      <c r="AY276" s="274"/>
      <c r="AZ276" s="274"/>
      <c r="BA276" s="274"/>
      <c r="BB276" s="274"/>
      <c r="BC276" s="274"/>
      <c r="BD276" s="274"/>
    </row>
    <row r="277" spans="1:56" ht="8.25">
      <c r="A277" s="274"/>
      <c r="B277" s="274"/>
      <c r="C277" s="274"/>
      <c r="D277" s="274"/>
      <c r="E277" s="274"/>
      <c r="F277" s="274"/>
      <c r="G277" s="274"/>
      <c r="H277" s="274"/>
      <c r="I277" s="274"/>
      <c r="J277" s="274"/>
      <c r="K277" s="274"/>
      <c r="L277" s="274"/>
      <c r="M277" s="274"/>
      <c r="N277" s="274"/>
      <c r="O277" s="274"/>
      <c r="P277" s="274"/>
      <c r="Q277" s="274"/>
      <c r="R277" s="274"/>
      <c r="S277" s="274"/>
      <c r="T277" s="274"/>
      <c r="U277" s="274"/>
      <c r="V277" s="274"/>
      <c r="W277" s="274"/>
      <c r="X277" s="274"/>
      <c r="Y277" s="274"/>
      <c r="Z277" s="274"/>
      <c r="AA277" s="274"/>
      <c r="AB277" s="274"/>
      <c r="AC277" s="274"/>
      <c r="AD277" s="274"/>
      <c r="AE277" s="274"/>
      <c r="AF277" s="274"/>
      <c r="AG277" s="274"/>
      <c r="AH277" s="274"/>
      <c r="AI277" s="274"/>
      <c r="AJ277" s="274"/>
      <c r="AK277" s="274"/>
      <c r="AL277" s="274"/>
      <c r="AM277" s="274"/>
      <c r="AN277" s="274"/>
      <c r="AO277" s="274"/>
      <c r="AP277" s="274"/>
      <c r="AQ277" s="274"/>
      <c r="AR277" s="274"/>
      <c r="AS277" s="274"/>
      <c r="AT277" s="274"/>
      <c r="AU277" s="274"/>
      <c r="AV277" s="274"/>
      <c r="AW277" s="274"/>
      <c r="AX277" s="274"/>
      <c r="AY277" s="274"/>
      <c r="AZ277" s="274"/>
      <c r="BA277" s="274"/>
      <c r="BB277" s="274"/>
      <c r="BC277" s="274"/>
      <c r="BD277" s="274"/>
    </row>
    <row r="278" spans="1:56" ht="8.25">
      <c r="A278" s="274"/>
      <c r="B278" s="274"/>
      <c r="C278" s="274"/>
      <c r="D278" s="274"/>
      <c r="E278" s="274"/>
      <c r="F278" s="274"/>
      <c r="G278" s="274"/>
      <c r="H278" s="274"/>
      <c r="I278" s="274"/>
      <c r="J278" s="274"/>
      <c r="K278" s="274"/>
      <c r="L278" s="274"/>
      <c r="M278" s="274"/>
      <c r="N278" s="274"/>
      <c r="O278" s="274"/>
      <c r="P278" s="274"/>
      <c r="Q278" s="274"/>
      <c r="R278" s="274"/>
      <c r="S278" s="274"/>
      <c r="T278" s="274"/>
      <c r="U278" s="274"/>
      <c r="V278" s="274"/>
      <c r="W278" s="274"/>
      <c r="X278" s="274"/>
      <c r="Y278" s="274"/>
      <c r="Z278" s="274"/>
      <c r="AA278" s="274"/>
      <c r="AB278" s="274"/>
      <c r="AC278" s="274"/>
      <c r="AD278" s="274"/>
      <c r="AE278" s="274"/>
      <c r="AF278" s="274"/>
      <c r="AG278" s="274"/>
      <c r="AH278" s="274"/>
      <c r="AI278" s="274"/>
      <c r="AJ278" s="274"/>
      <c r="AK278" s="274"/>
      <c r="AL278" s="274"/>
      <c r="AM278" s="274"/>
      <c r="AN278" s="274"/>
      <c r="AO278" s="274"/>
      <c r="AP278" s="274"/>
      <c r="AQ278" s="274"/>
      <c r="AR278" s="274"/>
      <c r="AS278" s="274"/>
      <c r="AT278" s="274"/>
      <c r="AU278" s="274"/>
      <c r="AV278" s="274"/>
      <c r="AW278" s="274"/>
      <c r="AX278" s="274"/>
      <c r="AY278" s="274"/>
      <c r="AZ278" s="274"/>
      <c r="BA278" s="274"/>
      <c r="BB278" s="274"/>
      <c r="BC278" s="274"/>
      <c r="BD278" s="274"/>
    </row>
    <row r="279" spans="1:56" ht="8.25">
      <c r="A279" s="274"/>
      <c r="B279" s="274"/>
      <c r="C279" s="274"/>
      <c r="D279" s="274"/>
      <c r="E279" s="274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4"/>
      <c r="U279" s="274"/>
      <c r="V279" s="274"/>
      <c r="W279" s="274"/>
      <c r="X279" s="274"/>
      <c r="Y279" s="274"/>
      <c r="Z279" s="274"/>
      <c r="AA279" s="274"/>
      <c r="AB279" s="274"/>
      <c r="AC279" s="274"/>
      <c r="AD279" s="274"/>
      <c r="AE279" s="274"/>
      <c r="AF279" s="274"/>
      <c r="AG279" s="274"/>
      <c r="AH279" s="274"/>
      <c r="AI279" s="274"/>
      <c r="AJ279" s="274"/>
      <c r="AK279" s="274"/>
      <c r="AL279" s="274"/>
      <c r="AM279" s="274"/>
      <c r="AN279" s="274"/>
      <c r="AO279" s="274"/>
      <c r="AP279" s="274"/>
      <c r="AQ279" s="274"/>
      <c r="AR279" s="274"/>
      <c r="AS279" s="274"/>
      <c r="AT279" s="274"/>
      <c r="AU279" s="274"/>
      <c r="AV279" s="274"/>
      <c r="AW279" s="274"/>
      <c r="AX279" s="274"/>
      <c r="AY279" s="274"/>
      <c r="AZ279" s="274"/>
      <c r="BA279" s="274"/>
      <c r="BB279" s="274"/>
      <c r="BC279" s="274"/>
      <c r="BD279" s="274"/>
    </row>
    <row r="280" spans="1:56" ht="8.25">
      <c r="A280" s="274"/>
      <c r="B280" s="274"/>
      <c r="C280" s="274"/>
      <c r="D280" s="274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</row>
    <row r="281" spans="1:56" ht="8.25">
      <c r="A281" s="274"/>
      <c r="B281" s="274"/>
      <c r="C281" s="274"/>
      <c r="D281" s="274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</row>
    <row r="282" spans="1:56" ht="8.25">
      <c r="A282" s="274"/>
      <c r="B282" s="274"/>
      <c r="C282" s="274"/>
      <c r="D282" s="274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</row>
    <row r="283" spans="1:56" ht="8.25">
      <c r="A283" s="274"/>
      <c r="B283" s="274"/>
      <c r="C283" s="274"/>
      <c r="D283" s="274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  <c r="BA283" s="274"/>
      <c r="BB283" s="274"/>
      <c r="BC283" s="274"/>
      <c r="BD283" s="274"/>
    </row>
    <row r="284" spans="1:56" ht="8.25">
      <c r="A284" s="274"/>
      <c r="B284" s="274"/>
      <c r="C284" s="274"/>
      <c r="D284" s="274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  <c r="BA284" s="274"/>
      <c r="BB284" s="274"/>
      <c r="BC284" s="274"/>
      <c r="BD284" s="274"/>
    </row>
    <row r="285" spans="1:56" ht="8.25">
      <c r="A285" s="274"/>
      <c r="B285" s="274"/>
      <c r="C285" s="274"/>
      <c r="D285" s="274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  <c r="BA285" s="274"/>
      <c r="BB285" s="274"/>
      <c r="BC285" s="274"/>
      <c r="BD285" s="274"/>
    </row>
    <row r="286" spans="1:56" ht="8.25">
      <c r="A286" s="274"/>
      <c r="B286" s="274"/>
      <c r="C286" s="274"/>
      <c r="D286" s="274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  <c r="BA286" s="274"/>
      <c r="BB286" s="274"/>
      <c r="BC286" s="274"/>
      <c r="BD286" s="274"/>
    </row>
    <row r="287" spans="1:56" ht="8.25">
      <c r="A287" s="274"/>
      <c r="B287" s="274"/>
      <c r="C287" s="274"/>
      <c r="D287" s="274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  <c r="AL287" s="274"/>
      <c r="AM287" s="274"/>
      <c r="AN287" s="274"/>
      <c r="AO287" s="274"/>
      <c r="AP287" s="274"/>
      <c r="AQ287" s="274"/>
      <c r="AR287" s="274"/>
      <c r="AS287" s="274"/>
      <c r="AT287" s="274"/>
      <c r="AU287" s="274"/>
      <c r="AV287" s="274"/>
      <c r="AW287" s="274"/>
      <c r="AX287" s="274"/>
      <c r="AY287" s="274"/>
      <c r="AZ287" s="274"/>
      <c r="BA287" s="274"/>
      <c r="BB287" s="274"/>
      <c r="BC287" s="274"/>
      <c r="BD287" s="274"/>
    </row>
    <row r="288" spans="1:56" ht="8.25">
      <c r="A288" s="274"/>
      <c r="B288" s="274"/>
      <c r="C288" s="274"/>
      <c r="D288" s="274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</row>
    <row r="289" spans="1:56" ht="8.25">
      <c r="A289" s="274"/>
      <c r="B289" s="274"/>
      <c r="C289" s="274"/>
      <c r="D289" s="274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</row>
    <row r="290" spans="1:56" ht="8.25">
      <c r="A290" s="274"/>
      <c r="B290" s="274"/>
      <c r="C290" s="274"/>
      <c r="D290" s="274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</row>
    <row r="291" spans="1:56" ht="8.25">
      <c r="A291" s="274"/>
      <c r="B291" s="274"/>
      <c r="C291" s="274"/>
      <c r="D291" s="274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</row>
    <row r="292" spans="1:56" ht="8.25">
      <c r="A292" s="274"/>
      <c r="B292" s="274"/>
      <c r="C292" s="274"/>
      <c r="D292" s="274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</row>
    <row r="293" spans="1:56" ht="8.25">
      <c r="A293" s="274"/>
      <c r="B293" s="274"/>
      <c r="C293" s="274"/>
      <c r="D293" s="274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</row>
  </sheetData>
  <sheetProtection/>
  <mergeCells count="26">
    <mergeCell ref="A97:S97"/>
    <mergeCell ref="F6:G6"/>
    <mergeCell ref="H6:I6"/>
    <mergeCell ref="J6:K6"/>
    <mergeCell ref="D5:E6"/>
    <mergeCell ref="B5:B7"/>
    <mergeCell ref="L5:P5"/>
    <mergeCell ref="C5:C7"/>
    <mergeCell ref="M6:M7"/>
    <mergeCell ref="O6:P6"/>
    <mergeCell ref="AJ56:AP56"/>
    <mergeCell ref="Y6:Z6"/>
    <mergeCell ref="D57:H57"/>
    <mergeCell ref="N6:N7"/>
    <mergeCell ref="Q6:Q7"/>
    <mergeCell ref="S6:S7"/>
    <mergeCell ref="V6:V7"/>
    <mergeCell ref="L6:L7"/>
    <mergeCell ref="F5:I5"/>
    <mergeCell ref="J5:K5"/>
    <mergeCell ref="Q5:U5"/>
    <mergeCell ref="V5:Z5"/>
    <mergeCell ref="W6:W7"/>
    <mergeCell ref="X6:X7"/>
    <mergeCell ref="T6:U6"/>
    <mergeCell ref="R6:R7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&amp;R&amp;"Arial Mon,Regular"&amp;8&amp;UБүлэг 2.Эрүүл мэнд</oddHeader>
    <oddFooter>&amp;R&amp;"Arial Mon,Regular"&amp;18 10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N39" sqref="N39"/>
    </sheetView>
  </sheetViews>
  <sheetFormatPr defaultColWidth="9.00390625" defaultRowHeight="12.75"/>
  <cols>
    <col min="1" max="1" width="9.00390625" style="77" customWidth="1"/>
    <col min="2" max="2" width="7.875" style="77" customWidth="1"/>
    <col min="3" max="3" width="5.875" style="77" customWidth="1"/>
    <col min="4" max="4" width="5.125" style="77" customWidth="1"/>
    <col min="5" max="5" width="6.00390625" style="77" customWidth="1"/>
    <col min="6" max="6" width="5.125" style="77" customWidth="1"/>
    <col min="7" max="7" width="5.25390625" style="77" customWidth="1"/>
    <col min="8" max="8" width="5.75390625" style="77" customWidth="1"/>
    <col min="9" max="9" width="6.00390625" style="77" customWidth="1"/>
    <col min="10" max="10" width="4.375" style="77" customWidth="1"/>
    <col min="11" max="11" width="4.875" style="77" customWidth="1"/>
    <col min="12" max="12" width="5.125" style="77" customWidth="1"/>
    <col min="13" max="13" width="5.375" style="77" customWidth="1"/>
    <col min="14" max="14" width="4.25390625" style="77" customWidth="1"/>
    <col min="15" max="15" width="4.75390625" style="77" customWidth="1"/>
    <col min="16" max="17" width="4.375" style="77" customWidth="1"/>
    <col min="18" max="18" width="3.375" style="77" customWidth="1"/>
    <col min="19" max="19" width="3.875" style="77" customWidth="1"/>
    <col min="20" max="20" width="4.375" style="77" customWidth="1"/>
    <col min="21" max="21" width="4.125" style="77" customWidth="1"/>
    <col min="22" max="22" width="3.25390625" style="77" customWidth="1"/>
    <col min="23" max="23" width="4.75390625" style="77" customWidth="1"/>
    <col min="24" max="24" width="4.25390625" style="77" customWidth="1"/>
    <col min="25" max="26" width="3.875" style="77" customWidth="1"/>
    <col min="27" max="16384" width="9.125" style="77" customWidth="1"/>
  </cols>
  <sheetData>
    <row r="1" spans="1:25" ht="12">
      <c r="A1" s="49"/>
      <c r="B1" s="76"/>
      <c r="C1" s="76"/>
      <c r="D1" s="76"/>
      <c r="E1" s="49"/>
      <c r="F1" s="76"/>
      <c r="G1" s="49"/>
      <c r="H1" s="115" t="s">
        <v>732</v>
      </c>
      <c r="I1" s="115"/>
      <c r="J1" s="123"/>
      <c r="K1" s="123"/>
      <c r="L1" s="123"/>
      <c r="M1" s="123"/>
      <c r="N1" s="123"/>
      <c r="O1" s="123"/>
      <c r="P1" s="123"/>
      <c r="Q1" s="76"/>
      <c r="R1" s="76"/>
      <c r="S1" s="76"/>
      <c r="T1" s="76"/>
      <c r="U1" s="76"/>
      <c r="V1" s="76"/>
      <c r="W1" s="76"/>
      <c r="X1" s="76"/>
      <c r="Y1" s="76"/>
    </row>
    <row r="2" spans="1:25" ht="12">
      <c r="A2" s="49"/>
      <c r="B2" s="76" t="s">
        <v>449</v>
      </c>
      <c r="C2" s="76"/>
      <c r="D2" s="76"/>
      <c r="E2" s="49"/>
      <c r="F2" s="76"/>
      <c r="G2" s="49"/>
      <c r="H2" s="124" t="s">
        <v>733</v>
      </c>
      <c r="I2" s="11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3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00"/>
      <c r="U3" s="100"/>
      <c r="V3" s="100"/>
      <c r="W3" s="100"/>
      <c r="X3" s="100"/>
      <c r="Y3" s="100"/>
    </row>
    <row r="4" spans="1:26" ht="11.25" customHeight="1">
      <c r="A4" s="822" t="s">
        <v>51</v>
      </c>
      <c r="B4" s="824" t="s">
        <v>403</v>
      </c>
      <c r="C4" s="826" t="s">
        <v>255</v>
      </c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7"/>
      <c r="X4" s="827"/>
      <c r="Y4" s="53"/>
      <c r="Z4" s="196"/>
    </row>
    <row r="5" spans="1:26" ht="75" customHeight="1">
      <c r="A5" s="823"/>
      <c r="B5" s="825"/>
      <c r="C5" s="120" t="s">
        <v>256</v>
      </c>
      <c r="D5" s="120" t="s">
        <v>257</v>
      </c>
      <c r="E5" s="120" t="s">
        <v>258</v>
      </c>
      <c r="F5" s="120" t="s">
        <v>259</v>
      </c>
      <c r="G5" s="120" t="s">
        <v>260</v>
      </c>
      <c r="H5" s="120" t="s">
        <v>261</v>
      </c>
      <c r="I5" s="120" t="s">
        <v>262</v>
      </c>
      <c r="J5" s="120" t="s">
        <v>587</v>
      </c>
      <c r="K5" s="120" t="s">
        <v>263</v>
      </c>
      <c r="L5" s="120" t="s">
        <v>387</v>
      </c>
      <c r="M5" s="120" t="s">
        <v>388</v>
      </c>
      <c r="N5" s="120" t="s">
        <v>389</v>
      </c>
      <c r="O5" s="120" t="s">
        <v>390</v>
      </c>
      <c r="P5" s="121" t="s">
        <v>391</v>
      </c>
      <c r="Q5" s="121" t="s">
        <v>555</v>
      </c>
      <c r="R5" s="120" t="s">
        <v>392</v>
      </c>
      <c r="S5" s="120" t="s">
        <v>393</v>
      </c>
      <c r="T5" s="120" t="s">
        <v>394</v>
      </c>
      <c r="U5" s="120" t="s">
        <v>556</v>
      </c>
      <c r="V5" s="120" t="s">
        <v>83</v>
      </c>
      <c r="W5" s="120" t="s">
        <v>395</v>
      </c>
      <c r="X5" s="120" t="s">
        <v>708</v>
      </c>
      <c r="Y5" s="128" t="s">
        <v>371</v>
      </c>
      <c r="Z5" s="378" t="s">
        <v>588</v>
      </c>
    </row>
    <row r="6" spans="1:26" ht="10.5">
      <c r="A6" s="100" t="s">
        <v>8</v>
      </c>
      <c r="B6" s="118">
        <v>769</v>
      </c>
      <c r="C6" s="122">
        <v>185</v>
      </c>
      <c r="D6" s="122">
        <v>9</v>
      </c>
      <c r="E6" s="122">
        <v>14</v>
      </c>
      <c r="F6" s="122">
        <v>3</v>
      </c>
      <c r="G6" s="122">
        <v>6</v>
      </c>
      <c r="H6" s="122">
        <v>3</v>
      </c>
      <c r="I6" s="122">
        <v>182</v>
      </c>
      <c r="J6" s="122"/>
      <c r="K6" s="122">
        <v>49</v>
      </c>
      <c r="L6" s="122">
        <v>10</v>
      </c>
      <c r="M6" s="122">
        <v>20</v>
      </c>
      <c r="N6" s="122">
        <v>41</v>
      </c>
      <c r="O6" s="122">
        <v>57</v>
      </c>
      <c r="P6" s="122"/>
      <c r="Q6" s="122"/>
      <c r="R6" s="122">
        <v>75</v>
      </c>
      <c r="S6" s="122">
        <v>1</v>
      </c>
      <c r="T6" s="122">
        <v>2</v>
      </c>
      <c r="U6" s="122"/>
      <c r="V6" s="122">
        <v>5</v>
      </c>
      <c r="W6" s="122">
        <v>106</v>
      </c>
      <c r="X6" s="122"/>
      <c r="Y6" s="52"/>
      <c r="Z6" s="80"/>
    </row>
    <row r="7" spans="1:26" ht="10.5">
      <c r="A7" s="100" t="s">
        <v>605</v>
      </c>
      <c r="B7" s="122">
        <v>971</v>
      </c>
      <c r="C7" s="122">
        <v>310</v>
      </c>
      <c r="D7" s="122">
        <v>67</v>
      </c>
      <c r="E7" s="122">
        <v>4</v>
      </c>
      <c r="F7" s="122">
        <v>15</v>
      </c>
      <c r="G7" s="122">
        <v>14</v>
      </c>
      <c r="H7" s="122">
        <v>9</v>
      </c>
      <c r="I7" s="122">
        <v>124</v>
      </c>
      <c r="J7" s="122">
        <v>1</v>
      </c>
      <c r="K7" s="122">
        <v>49</v>
      </c>
      <c r="L7" s="122">
        <v>31</v>
      </c>
      <c r="M7" s="122">
        <v>19</v>
      </c>
      <c r="N7" s="122">
        <v>21</v>
      </c>
      <c r="O7" s="122">
        <v>31</v>
      </c>
      <c r="P7" s="122">
        <v>105</v>
      </c>
      <c r="Q7" s="122"/>
      <c r="R7" s="122"/>
      <c r="S7" s="122">
        <v>1</v>
      </c>
      <c r="T7" s="122"/>
      <c r="U7" s="122"/>
      <c r="V7" s="122">
        <v>1</v>
      </c>
      <c r="W7" s="122">
        <v>72</v>
      </c>
      <c r="X7" s="122"/>
      <c r="Y7" s="52"/>
      <c r="Z7" s="80"/>
    </row>
    <row r="8" spans="1:26" ht="10.5">
      <c r="A8" s="52" t="s">
        <v>634</v>
      </c>
      <c r="B8" s="52">
        <v>784</v>
      </c>
      <c r="C8" s="52">
        <v>293</v>
      </c>
      <c r="D8" s="52">
        <v>26</v>
      </c>
      <c r="E8" s="52">
        <v>5</v>
      </c>
      <c r="F8" s="52">
        <v>6</v>
      </c>
      <c r="G8" s="52">
        <v>6</v>
      </c>
      <c r="H8" s="52">
        <v>18</v>
      </c>
      <c r="I8" s="52">
        <v>116</v>
      </c>
      <c r="J8" s="52"/>
      <c r="K8" s="52">
        <v>46</v>
      </c>
      <c r="L8" s="52">
        <v>5</v>
      </c>
      <c r="M8" s="52">
        <v>30</v>
      </c>
      <c r="N8" s="52">
        <v>25</v>
      </c>
      <c r="O8" s="52">
        <v>36</v>
      </c>
      <c r="P8" s="52">
        <v>69</v>
      </c>
      <c r="Q8" s="52"/>
      <c r="R8" s="52">
        <v>2</v>
      </c>
      <c r="S8" s="52"/>
      <c r="T8" s="52">
        <v>2</v>
      </c>
      <c r="U8" s="52"/>
      <c r="V8" s="52"/>
      <c r="W8" s="52">
        <v>42</v>
      </c>
      <c r="X8" s="52"/>
      <c r="Y8" s="52"/>
      <c r="Z8" s="80"/>
    </row>
    <row r="9" spans="1:25" ht="10.5">
      <c r="A9" s="52" t="s">
        <v>590</v>
      </c>
      <c r="B9" s="122">
        <v>487</v>
      </c>
      <c r="C9" s="52">
        <v>142</v>
      </c>
      <c r="D9" s="52">
        <v>10</v>
      </c>
      <c r="E9" s="52">
        <v>1</v>
      </c>
      <c r="F9" s="52">
        <v>36</v>
      </c>
      <c r="G9" s="52">
        <v>2</v>
      </c>
      <c r="H9" s="52">
        <v>8</v>
      </c>
      <c r="I9" s="52">
        <v>102</v>
      </c>
      <c r="J9" s="52"/>
      <c r="K9" s="52">
        <v>42</v>
      </c>
      <c r="L9" s="52">
        <v>7</v>
      </c>
      <c r="M9" s="52">
        <v>24</v>
      </c>
      <c r="N9" s="52">
        <v>15</v>
      </c>
      <c r="O9" s="52">
        <v>37</v>
      </c>
      <c r="P9" s="52">
        <v>41</v>
      </c>
      <c r="Q9" s="52"/>
      <c r="R9" s="52"/>
      <c r="S9" s="52"/>
      <c r="T9" s="52"/>
      <c r="U9" s="52"/>
      <c r="V9" s="52"/>
      <c r="W9" s="52"/>
      <c r="X9" s="52"/>
      <c r="Y9" s="52">
        <v>12</v>
      </c>
    </row>
    <row r="10" spans="1:25" ht="10.5">
      <c r="A10" s="172" t="s">
        <v>438</v>
      </c>
      <c r="B10" s="122">
        <v>484</v>
      </c>
      <c r="C10" s="173">
        <v>102</v>
      </c>
      <c r="D10" s="173">
        <v>1</v>
      </c>
      <c r="E10" s="118">
        <v>4</v>
      </c>
      <c r="F10" s="118">
        <v>95</v>
      </c>
      <c r="G10" s="122">
        <v>6</v>
      </c>
      <c r="H10" s="122">
        <v>4</v>
      </c>
      <c r="I10" s="122">
        <v>29</v>
      </c>
      <c r="J10" s="122"/>
      <c r="K10" s="122">
        <v>65</v>
      </c>
      <c r="L10" s="122">
        <v>7</v>
      </c>
      <c r="M10" s="122">
        <v>36</v>
      </c>
      <c r="N10" s="122">
        <v>23</v>
      </c>
      <c r="O10" s="122">
        <v>27</v>
      </c>
      <c r="P10" s="122">
        <v>74</v>
      </c>
      <c r="Q10" s="122"/>
      <c r="R10" s="122">
        <v>1</v>
      </c>
      <c r="S10" s="122"/>
      <c r="T10" s="122"/>
      <c r="U10" s="122"/>
      <c r="V10" s="122">
        <v>2</v>
      </c>
      <c r="W10" s="122"/>
      <c r="X10" s="122"/>
      <c r="Y10" s="52">
        <v>4</v>
      </c>
    </row>
    <row r="11" spans="1:26" ht="10.5">
      <c r="A11" s="172" t="s">
        <v>626</v>
      </c>
      <c r="B11" s="52">
        <v>623</v>
      </c>
      <c r="C11" s="52">
        <v>171</v>
      </c>
      <c r="D11" s="52">
        <v>6</v>
      </c>
      <c r="E11" s="52"/>
      <c r="F11" s="52">
        <v>13</v>
      </c>
      <c r="G11" s="52">
        <v>17</v>
      </c>
      <c r="H11" s="52">
        <v>4</v>
      </c>
      <c r="I11" s="52">
        <v>133</v>
      </c>
      <c r="J11" s="52"/>
      <c r="K11" s="52">
        <v>53</v>
      </c>
      <c r="L11" s="52">
        <v>65</v>
      </c>
      <c r="M11" s="52">
        <v>38</v>
      </c>
      <c r="N11" s="52">
        <v>38</v>
      </c>
      <c r="O11" s="52">
        <v>21</v>
      </c>
      <c r="P11" s="52">
        <v>51</v>
      </c>
      <c r="Q11" s="52"/>
      <c r="R11" s="52"/>
      <c r="S11" s="52"/>
      <c r="T11" s="52">
        <v>1</v>
      </c>
      <c r="U11" s="52"/>
      <c r="V11" s="52">
        <v>2</v>
      </c>
      <c r="W11" s="52"/>
      <c r="X11" s="52"/>
      <c r="Y11" s="52">
        <v>14</v>
      </c>
      <c r="Z11" s="80"/>
    </row>
    <row r="12" spans="1:25" s="80" customFormat="1" ht="10.5">
      <c r="A12" s="52" t="s">
        <v>116</v>
      </c>
      <c r="B12" s="52">
        <v>618</v>
      </c>
      <c r="C12" s="52">
        <v>176</v>
      </c>
      <c r="D12" s="52">
        <v>120</v>
      </c>
      <c r="E12" s="52">
        <v>1</v>
      </c>
      <c r="F12" s="52">
        <v>40</v>
      </c>
      <c r="G12" s="52">
        <v>3</v>
      </c>
      <c r="H12" s="52">
        <v>6</v>
      </c>
      <c r="I12" s="52">
        <v>4</v>
      </c>
      <c r="J12" s="52">
        <v>15</v>
      </c>
      <c r="K12" s="52">
        <v>71</v>
      </c>
      <c r="L12" s="52">
        <v>18</v>
      </c>
      <c r="M12" s="52">
        <v>36</v>
      </c>
      <c r="N12" s="52">
        <v>63</v>
      </c>
      <c r="O12" s="52">
        <v>16</v>
      </c>
      <c r="P12" s="52">
        <v>33</v>
      </c>
      <c r="Q12" s="52"/>
      <c r="R12" s="52">
        <v>3</v>
      </c>
      <c r="S12" s="52">
        <v>1</v>
      </c>
      <c r="T12" s="52">
        <v>9</v>
      </c>
      <c r="U12" s="52"/>
      <c r="V12" s="52"/>
      <c r="W12" s="52"/>
      <c r="X12" s="52"/>
      <c r="Y12" s="52">
        <v>4</v>
      </c>
    </row>
    <row r="13" spans="1:25" s="80" customFormat="1" ht="10.5">
      <c r="A13" s="52" t="s">
        <v>228</v>
      </c>
      <c r="B13" s="52">
        <v>939</v>
      </c>
      <c r="C13" s="52">
        <v>221</v>
      </c>
      <c r="D13" s="52">
        <v>23</v>
      </c>
      <c r="E13" s="52"/>
      <c r="F13" s="52">
        <v>74</v>
      </c>
      <c r="G13" s="52">
        <v>3</v>
      </c>
      <c r="H13" s="52">
        <v>6</v>
      </c>
      <c r="I13" s="52">
        <v>140</v>
      </c>
      <c r="J13" s="52"/>
      <c r="K13" s="52">
        <v>70</v>
      </c>
      <c r="L13" s="52">
        <v>62</v>
      </c>
      <c r="M13" s="52">
        <v>26</v>
      </c>
      <c r="N13" s="52"/>
      <c r="O13" s="52"/>
      <c r="P13" s="52">
        <v>22</v>
      </c>
      <c r="Q13" s="52"/>
      <c r="R13" s="52">
        <v>4</v>
      </c>
      <c r="S13" s="52"/>
      <c r="T13" s="52">
        <v>7</v>
      </c>
      <c r="U13" s="52"/>
      <c r="V13" s="52">
        <v>2</v>
      </c>
      <c r="W13" s="52"/>
      <c r="X13" s="52"/>
      <c r="Y13" s="52">
        <v>1</v>
      </c>
    </row>
    <row r="14" spans="1:25" s="80" customFormat="1" ht="10.5">
      <c r="A14" s="52" t="s">
        <v>242</v>
      </c>
      <c r="B14" s="52">
        <v>825</v>
      </c>
      <c r="C14" s="52">
        <v>266</v>
      </c>
      <c r="D14" s="52">
        <v>1</v>
      </c>
      <c r="E14" s="52">
        <v>1</v>
      </c>
      <c r="F14" s="52">
        <v>34</v>
      </c>
      <c r="G14" s="52">
        <v>27</v>
      </c>
      <c r="H14" s="52">
        <v>3</v>
      </c>
      <c r="I14" s="52">
        <v>56</v>
      </c>
      <c r="J14" s="52"/>
      <c r="K14" s="52">
        <v>77</v>
      </c>
      <c r="L14" s="52">
        <v>182</v>
      </c>
      <c r="M14" s="52">
        <v>17</v>
      </c>
      <c r="N14" s="52">
        <v>27</v>
      </c>
      <c r="O14" s="52">
        <v>13</v>
      </c>
      <c r="P14" s="52">
        <v>39</v>
      </c>
      <c r="Q14" s="52">
        <v>49</v>
      </c>
      <c r="R14" s="52">
        <v>2</v>
      </c>
      <c r="S14" s="52">
        <v>3</v>
      </c>
      <c r="T14" s="52">
        <v>14</v>
      </c>
      <c r="U14" s="52">
        <v>3</v>
      </c>
      <c r="V14" s="52"/>
      <c r="W14" s="52"/>
      <c r="X14" s="52"/>
      <c r="Y14" s="52">
        <v>10</v>
      </c>
    </row>
    <row r="15" spans="1:26" ht="10.5">
      <c r="A15" s="52" t="s">
        <v>682</v>
      </c>
      <c r="B15" s="52">
        <v>564</v>
      </c>
      <c r="C15" s="52">
        <v>144</v>
      </c>
      <c r="D15" s="52">
        <v>12</v>
      </c>
      <c r="E15" s="52">
        <v>1</v>
      </c>
      <c r="F15" s="52">
        <v>6</v>
      </c>
      <c r="G15" s="52">
        <v>6</v>
      </c>
      <c r="H15" s="52">
        <v>68</v>
      </c>
      <c r="I15" s="52">
        <v>33</v>
      </c>
      <c r="J15" s="52"/>
      <c r="K15" s="52">
        <v>63</v>
      </c>
      <c r="L15" s="52">
        <v>65</v>
      </c>
      <c r="M15" s="52">
        <v>29</v>
      </c>
      <c r="N15" s="52">
        <v>69</v>
      </c>
      <c r="O15" s="52">
        <v>6</v>
      </c>
      <c r="P15" s="52">
        <v>25</v>
      </c>
      <c r="Q15" s="52">
        <v>1</v>
      </c>
      <c r="R15" s="52">
        <v>1</v>
      </c>
      <c r="S15" s="52"/>
      <c r="T15" s="52">
        <v>5</v>
      </c>
      <c r="U15" s="52">
        <v>8</v>
      </c>
      <c r="V15" s="52">
        <v>4</v>
      </c>
      <c r="W15" s="52">
        <v>1</v>
      </c>
      <c r="X15" s="52"/>
      <c r="Y15" s="52">
        <v>18</v>
      </c>
      <c r="Z15" s="80"/>
    </row>
    <row r="16" spans="1:26" ht="10.5">
      <c r="A16" s="52" t="s">
        <v>705</v>
      </c>
      <c r="B16" s="52">
        <v>627</v>
      </c>
      <c r="C16" s="52">
        <v>303</v>
      </c>
      <c r="D16" s="52">
        <v>3</v>
      </c>
      <c r="E16" s="52"/>
      <c r="F16" s="52"/>
      <c r="G16" s="52">
        <v>5</v>
      </c>
      <c r="H16" s="52">
        <v>28</v>
      </c>
      <c r="I16" s="52"/>
      <c r="J16" s="52"/>
      <c r="K16" s="52">
        <v>53</v>
      </c>
      <c r="L16" s="52">
        <v>52</v>
      </c>
      <c r="M16" s="52">
        <v>27</v>
      </c>
      <c r="N16" s="52">
        <v>59</v>
      </c>
      <c r="O16" s="52">
        <v>10</v>
      </c>
      <c r="P16" s="52">
        <v>68</v>
      </c>
      <c r="Q16" s="52">
        <v>9</v>
      </c>
      <c r="R16" s="52"/>
      <c r="S16" s="52"/>
      <c r="T16" s="52">
        <v>1</v>
      </c>
      <c r="U16" s="52"/>
      <c r="V16" s="52">
        <v>12</v>
      </c>
      <c r="W16" s="52"/>
      <c r="X16" s="52"/>
      <c r="Y16" s="52"/>
      <c r="Z16" s="52">
        <v>7</v>
      </c>
    </row>
    <row r="17" spans="1:26" ht="10.5">
      <c r="A17" s="52" t="s">
        <v>713</v>
      </c>
      <c r="B17" s="52">
        <v>1076</v>
      </c>
      <c r="C17" s="52">
        <v>529</v>
      </c>
      <c r="D17" s="52">
        <v>5</v>
      </c>
      <c r="E17" s="52"/>
      <c r="F17" s="52">
        <v>32</v>
      </c>
      <c r="G17" s="52">
        <v>1</v>
      </c>
      <c r="H17" s="52">
        <v>37</v>
      </c>
      <c r="I17" s="52">
        <v>21</v>
      </c>
      <c r="J17" s="52"/>
      <c r="K17" s="52">
        <v>59</v>
      </c>
      <c r="L17" s="52">
        <v>92</v>
      </c>
      <c r="M17" s="52">
        <v>41</v>
      </c>
      <c r="N17" s="52">
        <v>113</v>
      </c>
      <c r="O17" s="52">
        <v>35</v>
      </c>
      <c r="P17" s="52">
        <v>66</v>
      </c>
      <c r="Q17" s="52">
        <v>13</v>
      </c>
      <c r="R17" s="52"/>
      <c r="S17" s="52"/>
      <c r="T17" s="52">
        <v>4</v>
      </c>
      <c r="U17" s="52"/>
      <c r="V17" s="52">
        <v>3</v>
      </c>
      <c r="W17" s="52"/>
      <c r="X17" s="52">
        <v>5</v>
      </c>
      <c r="Y17" s="52"/>
      <c r="Z17" s="80">
        <v>20</v>
      </c>
    </row>
    <row r="18" spans="1:26" ht="10.5">
      <c r="A18" s="52" t="s">
        <v>743</v>
      </c>
      <c r="B18" s="52">
        <v>760</v>
      </c>
      <c r="C18" s="52">
        <v>281</v>
      </c>
      <c r="D18" s="52">
        <v>24</v>
      </c>
      <c r="E18" s="52">
        <v>3</v>
      </c>
      <c r="F18" s="52">
        <v>45</v>
      </c>
      <c r="G18" s="52">
        <v>7</v>
      </c>
      <c r="H18" s="52">
        <v>36</v>
      </c>
      <c r="I18" s="52">
        <v>8</v>
      </c>
      <c r="J18" s="52"/>
      <c r="K18" s="52">
        <v>77</v>
      </c>
      <c r="L18" s="52">
        <v>89</v>
      </c>
      <c r="M18" s="52">
        <v>42</v>
      </c>
      <c r="N18" s="52">
        <v>17</v>
      </c>
      <c r="O18" s="52">
        <v>25</v>
      </c>
      <c r="P18" s="52">
        <v>86</v>
      </c>
      <c r="Q18" s="52">
        <v>1</v>
      </c>
      <c r="R18" s="52"/>
      <c r="S18" s="52"/>
      <c r="T18" s="52">
        <v>9</v>
      </c>
      <c r="U18" s="52"/>
      <c r="V18" s="52"/>
      <c r="W18" s="52"/>
      <c r="X18" s="52">
        <v>2</v>
      </c>
      <c r="Y18" s="52"/>
      <c r="Z18" s="80">
        <v>4</v>
      </c>
    </row>
    <row r="19" spans="1:26" ht="10.5">
      <c r="A19" s="52" t="s">
        <v>772</v>
      </c>
      <c r="B19" s="52">
        <v>748</v>
      </c>
      <c r="C19" s="52">
        <v>135</v>
      </c>
      <c r="D19" s="52">
        <v>157</v>
      </c>
      <c r="E19" s="52"/>
      <c r="F19" s="52">
        <v>105</v>
      </c>
      <c r="G19" s="52">
        <v>2</v>
      </c>
      <c r="H19" s="52">
        <v>26</v>
      </c>
      <c r="I19" s="52">
        <v>4</v>
      </c>
      <c r="J19" s="52"/>
      <c r="K19" s="52">
        <v>67</v>
      </c>
      <c r="L19" s="52">
        <v>111</v>
      </c>
      <c r="M19" s="52">
        <v>20</v>
      </c>
      <c r="N19" s="52">
        <v>4</v>
      </c>
      <c r="O19" s="52">
        <v>13</v>
      </c>
      <c r="P19" s="52">
        <v>91</v>
      </c>
      <c r="Q19" s="52">
        <v>2</v>
      </c>
      <c r="R19" s="52"/>
      <c r="S19" s="52"/>
      <c r="T19" s="52">
        <v>2</v>
      </c>
      <c r="U19" s="52"/>
      <c r="V19" s="52"/>
      <c r="W19" s="52"/>
      <c r="X19" s="52">
        <v>1</v>
      </c>
      <c r="Y19" s="52"/>
      <c r="Z19" s="80">
        <v>5</v>
      </c>
    </row>
    <row r="20" spans="1:26" ht="10.5">
      <c r="A20" s="50" t="s">
        <v>865</v>
      </c>
      <c r="B20" s="50">
        <v>537</v>
      </c>
      <c r="C20" s="50">
        <v>47</v>
      </c>
      <c r="D20" s="50">
        <v>3</v>
      </c>
      <c r="E20" s="50"/>
      <c r="F20" s="50">
        <v>45</v>
      </c>
      <c r="G20" s="50">
        <v>3</v>
      </c>
      <c r="H20" s="50">
        <v>37</v>
      </c>
      <c r="I20" s="50">
        <v>4</v>
      </c>
      <c r="J20" s="50"/>
      <c r="K20" s="50">
        <v>63</v>
      </c>
      <c r="L20" s="50">
        <v>134</v>
      </c>
      <c r="M20" s="50">
        <v>25</v>
      </c>
      <c r="N20" s="50">
        <v>1</v>
      </c>
      <c r="O20" s="50">
        <v>19</v>
      </c>
      <c r="P20" s="50">
        <v>126</v>
      </c>
      <c r="Q20" s="50">
        <v>1</v>
      </c>
      <c r="R20" s="50"/>
      <c r="S20" s="50">
        <v>1</v>
      </c>
      <c r="T20" s="50">
        <v>2</v>
      </c>
      <c r="U20" s="50"/>
      <c r="V20" s="50"/>
      <c r="W20" s="50"/>
      <c r="X20" s="50"/>
      <c r="Y20" s="50"/>
      <c r="Z20" s="81">
        <v>26</v>
      </c>
    </row>
    <row r="21" spans="1:26" ht="10.5">
      <c r="A21" s="53" t="s">
        <v>771</v>
      </c>
      <c r="B21" s="53">
        <v>41</v>
      </c>
      <c r="C21" s="53">
        <v>4</v>
      </c>
      <c r="D21" s="53">
        <v>1</v>
      </c>
      <c r="E21" s="53"/>
      <c r="F21" s="53">
        <v>9</v>
      </c>
      <c r="G21" s="53"/>
      <c r="H21" s="53">
        <v>4</v>
      </c>
      <c r="I21" s="53">
        <v>3</v>
      </c>
      <c r="J21" s="53"/>
      <c r="K21" s="53"/>
      <c r="L21" s="53">
        <v>8</v>
      </c>
      <c r="M21" s="53"/>
      <c r="N21" s="53"/>
      <c r="O21" s="53">
        <v>6</v>
      </c>
      <c r="P21" s="53">
        <v>4</v>
      </c>
      <c r="Q21" s="53"/>
      <c r="R21" s="53"/>
      <c r="S21" s="53"/>
      <c r="T21" s="53"/>
      <c r="U21" s="53">
        <v>2</v>
      </c>
      <c r="V21" s="53"/>
      <c r="W21" s="53"/>
      <c r="X21" s="53"/>
      <c r="Y21" s="53"/>
      <c r="Z21" s="379"/>
    </row>
    <row r="22" spans="1:26" ht="10.5">
      <c r="A22" s="52" t="s">
        <v>871</v>
      </c>
      <c r="B22" s="52">
        <v>98</v>
      </c>
      <c r="C22" s="52">
        <v>21</v>
      </c>
      <c r="D22" s="52">
        <v>1</v>
      </c>
      <c r="E22" s="52"/>
      <c r="F22" s="52">
        <v>18</v>
      </c>
      <c r="G22" s="52"/>
      <c r="H22" s="52">
        <v>4</v>
      </c>
      <c r="I22" s="52">
        <v>3</v>
      </c>
      <c r="J22" s="52"/>
      <c r="K22" s="52"/>
      <c r="L22" s="52">
        <v>20</v>
      </c>
      <c r="M22" s="52"/>
      <c r="N22" s="52">
        <v>1</v>
      </c>
      <c r="O22" s="52">
        <v>6</v>
      </c>
      <c r="P22" s="52">
        <v>19</v>
      </c>
      <c r="Q22" s="52"/>
      <c r="R22" s="52"/>
      <c r="S22" s="52"/>
      <c r="T22" s="52"/>
      <c r="U22" s="52">
        <v>2</v>
      </c>
      <c r="V22" s="52"/>
      <c r="W22" s="52"/>
      <c r="X22" s="52"/>
      <c r="Y22" s="52"/>
      <c r="Z22" s="80"/>
    </row>
    <row r="23" spans="1:26" ht="10.5">
      <c r="A23" s="50" t="s">
        <v>883</v>
      </c>
      <c r="B23" s="50">
        <v>159</v>
      </c>
      <c r="C23" s="50">
        <v>23</v>
      </c>
      <c r="D23" s="50">
        <v>2</v>
      </c>
      <c r="E23" s="50"/>
      <c r="F23" s="50">
        <v>31</v>
      </c>
      <c r="G23" s="50"/>
      <c r="H23" s="50">
        <v>11</v>
      </c>
      <c r="I23" s="50">
        <v>3</v>
      </c>
      <c r="J23" s="50"/>
      <c r="K23" s="50">
        <v>15</v>
      </c>
      <c r="L23" s="50">
        <v>31</v>
      </c>
      <c r="M23" s="50">
        <v>2</v>
      </c>
      <c r="N23" s="50">
        <v>1</v>
      </c>
      <c r="O23" s="50">
        <v>8</v>
      </c>
      <c r="P23" s="50">
        <v>29</v>
      </c>
      <c r="Q23" s="50"/>
      <c r="R23" s="50"/>
      <c r="S23" s="50"/>
      <c r="T23" s="50">
        <v>1</v>
      </c>
      <c r="U23" s="50">
        <v>2</v>
      </c>
      <c r="V23" s="50"/>
      <c r="W23" s="50"/>
      <c r="X23" s="50"/>
      <c r="Y23" s="50"/>
      <c r="Z23" s="81"/>
    </row>
    <row r="24" spans="1:27" ht="10.5">
      <c r="A24" s="52" t="s">
        <v>778</v>
      </c>
      <c r="B24" s="52">
        <v>55</v>
      </c>
      <c r="C24" s="52">
        <v>5</v>
      </c>
      <c r="D24" s="52"/>
      <c r="E24" s="52"/>
      <c r="F24" s="52">
        <v>4</v>
      </c>
      <c r="G24" s="52"/>
      <c r="H24" s="52">
        <v>2</v>
      </c>
      <c r="I24" s="52"/>
      <c r="J24" s="52"/>
      <c r="K24" s="52">
        <v>8</v>
      </c>
      <c r="L24" s="52">
        <v>12</v>
      </c>
      <c r="M24" s="52">
        <v>1</v>
      </c>
      <c r="N24" s="52"/>
      <c r="O24" s="52">
        <v>1</v>
      </c>
      <c r="P24" s="52">
        <v>20</v>
      </c>
      <c r="Q24" s="52">
        <v>1</v>
      </c>
      <c r="R24" s="52"/>
      <c r="S24" s="52"/>
      <c r="T24" s="52">
        <v>1</v>
      </c>
      <c r="U24" s="52"/>
      <c r="V24" s="52"/>
      <c r="W24" s="52"/>
      <c r="X24" s="52"/>
      <c r="Y24" s="52"/>
      <c r="Z24" s="80"/>
      <c r="AA24" s="80"/>
    </row>
    <row r="25" spans="1:27" ht="10.5">
      <c r="A25" s="52" t="s">
        <v>874</v>
      </c>
      <c r="B25" s="52">
        <v>79</v>
      </c>
      <c r="C25" s="52">
        <v>7</v>
      </c>
      <c r="D25" s="52"/>
      <c r="E25" s="52"/>
      <c r="F25" s="52">
        <v>4</v>
      </c>
      <c r="G25" s="52"/>
      <c r="H25" s="52">
        <v>3</v>
      </c>
      <c r="I25" s="52"/>
      <c r="J25" s="52"/>
      <c r="K25" s="52">
        <v>13</v>
      </c>
      <c r="L25" s="52">
        <v>22</v>
      </c>
      <c r="M25" s="52">
        <v>1</v>
      </c>
      <c r="N25" s="52"/>
      <c r="O25" s="52">
        <v>1</v>
      </c>
      <c r="P25" s="52">
        <v>26</v>
      </c>
      <c r="Q25" s="52">
        <v>1</v>
      </c>
      <c r="R25" s="52"/>
      <c r="S25" s="52"/>
      <c r="T25" s="52">
        <v>1</v>
      </c>
      <c r="U25" s="52"/>
      <c r="V25" s="52"/>
      <c r="W25" s="52"/>
      <c r="X25" s="52"/>
      <c r="Y25" s="52"/>
      <c r="Z25" s="80"/>
      <c r="AA25" s="80"/>
    </row>
    <row r="26" spans="1:26" ht="10.5">
      <c r="A26" s="50" t="s">
        <v>884</v>
      </c>
      <c r="B26" s="50">
        <v>124</v>
      </c>
      <c r="C26" s="50">
        <v>13</v>
      </c>
      <c r="D26" s="50"/>
      <c r="E26" s="50"/>
      <c r="F26" s="50">
        <v>7</v>
      </c>
      <c r="G26" s="50"/>
      <c r="H26" s="50">
        <v>6</v>
      </c>
      <c r="I26" s="50"/>
      <c r="J26" s="50"/>
      <c r="K26" s="50">
        <v>20</v>
      </c>
      <c r="L26" s="50">
        <v>26</v>
      </c>
      <c r="M26" s="50">
        <v>1</v>
      </c>
      <c r="N26" s="50">
        <v>1</v>
      </c>
      <c r="O26" s="50">
        <v>4</v>
      </c>
      <c r="P26" s="50">
        <v>44</v>
      </c>
      <c r="Q26" s="50">
        <v>1</v>
      </c>
      <c r="R26" s="50"/>
      <c r="S26" s="50"/>
      <c r="T26" s="50">
        <v>1</v>
      </c>
      <c r="U26" s="50"/>
      <c r="V26" s="50"/>
      <c r="W26" s="50"/>
      <c r="X26" s="50"/>
      <c r="Y26" s="50"/>
      <c r="Z26" s="81"/>
    </row>
  </sheetData>
  <sheetProtection/>
  <mergeCells count="3">
    <mergeCell ref="A4:A5"/>
    <mergeCell ref="B4:B5"/>
    <mergeCell ref="C4:X4"/>
  </mergeCells>
  <printOptions/>
  <pageMargins left="0.79" right="0.22" top="0.34" bottom="0.57" header="0.2" footer="0.32"/>
  <pageSetup horizontalDpi="600" verticalDpi="600" orientation="landscape" paperSize="9" r:id="rId1"/>
  <headerFooter alignWithMargins="0">
    <oddHeader>&amp;L&amp;8&amp;USection 2. Health</oddHeader>
    <oddFooter>&amp;L&amp;18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admin</cp:lastModifiedBy>
  <cp:lastPrinted>2015-04-03T10:22:06Z</cp:lastPrinted>
  <dcterms:created xsi:type="dcterms:W3CDTF">1999-06-29T18:08:04Z</dcterms:created>
  <dcterms:modified xsi:type="dcterms:W3CDTF">2015-04-09T10:46:25Z</dcterms:modified>
  <cp:category/>
  <cp:version/>
  <cp:contentType/>
  <cp:contentStatus/>
</cp:coreProperties>
</file>