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3.xml" ContentType="application/vnd.openxmlformats-officedocument.drawing+xml"/>
  <Override PartName="/xl/worksheets/sheet29.xml" ContentType="application/vnd.openxmlformats-officedocument.spreadsheetml.worksheet+xml"/>
  <Override PartName="/xl/drawings/drawing4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7_0.bin" ContentType="application/vnd.openxmlformats-officedocument.oleObject"/>
  <Override PartName="/xl/embeddings/oleObject_17_1.bin" ContentType="application/vnd.openxmlformats-officedocument.oleObject"/>
  <Override PartName="/xl/embeddings/oleObject_17_2.bin" ContentType="application/vnd.openxmlformats-officedocument.oleObject"/>
  <Override PartName="/xl/embeddings/oleObject_17_3.bin" ContentType="application/vnd.openxmlformats-officedocument.oleObject"/>
  <Override PartName="/xl/embeddings/oleObject_17_4.bin" ContentType="application/vnd.openxmlformats-officedocument.oleObject"/>
  <Override PartName="/xl/embeddings/oleObject_17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255" firstSheet="1" activeTab="13"/>
  </bookViews>
  <sheets>
    <sheet name="main" sheetId="1" r:id="rId1"/>
    <sheet name="pop-sar" sheetId="2" r:id="rId2"/>
    <sheet name="Gross1" sheetId="3" r:id="rId3"/>
    <sheet name="major" sheetId="4" r:id="rId4"/>
    <sheet name="cons" sheetId="5" r:id="rId5"/>
    <sheet name="health" sheetId="6" r:id="rId6"/>
    <sheet name="health2" sheetId="7" r:id="rId7"/>
    <sheet name="health3" sheetId="8" r:id="rId8"/>
    <sheet name="health4" sheetId="9" r:id="rId9"/>
    <sheet name="health1" sheetId="10" state="hidden" r:id="rId10"/>
    <sheet name="AX-3 (2)" sheetId="11" r:id="rId11"/>
    <sheet name="ajliin bair (2)" sheetId="12" r:id="rId12"/>
    <sheet name="XAA1" sheetId="13" r:id="rId13"/>
    <sheet name="XAA2" sheetId="14" r:id="rId14"/>
    <sheet name="Om1" sheetId="15" r:id="rId15"/>
    <sheet name="XAA3" sheetId="16" r:id="rId16"/>
    <sheet name="XAA7" sheetId="17" r:id="rId17"/>
    <sheet name="Une3" sheetId="18" r:id="rId18"/>
    <sheet name="Une1" sheetId="19" r:id="rId19"/>
    <sheet name="Crime2" sheetId="20" r:id="rId20"/>
    <sheet name="Crime1" sheetId="21" r:id="rId21"/>
    <sheet name="NH1" sheetId="22" r:id="rId22"/>
    <sheet name="ND1" sheetId="23" r:id="rId23"/>
    <sheet name="TXM" sheetId="24" r:id="rId24"/>
    <sheet name="TG1" sheetId="25" r:id="rId25"/>
    <sheet name="TG2" sheetId="26" r:id="rId26"/>
    <sheet name="Uglug" sheetId="27" r:id="rId27"/>
    <sheet name="TZ1" sheetId="28" r:id="rId28"/>
    <sheet name="Bank" sheetId="29" r:id="rId29"/>
    <sheet name="hyanalt" sheetId="30" r:id="rId30"/>
    <sheet name="Tsag uur" sheetId="31" r:id="rId31"/>
  </sheets>
  <externalReferences>
    <externalReference r:id="rId34"/>
  </externalReferences>
  <definedNames/>
  <calcPr fullCalcOnLoad="1"/>
</workbook>
</file>

<file path=xl/sharedStrings.xml><?xml version="1.0" encoding="utf-8"?>
<sst xmlns="http://schemas.openxmlformats.org/spreadsheetml/2006/main" count="3288" uniqueCount="1851">
  <si>
    <t>Freight turhover</t>
  </si>
  <si>
    <t xml:space="preserve"> - À÷àà ýðãýëò </t>
  </si>
  <si>
    <t xml:space="preserve">  3.7 felt</t>
  </si>
  <si>
    <t>3.8 ãýðèéí ì/òàâ.</t>
  </si>
  <si>
    <t>3.9 ãýðèéí ìîä</t>
  </si>
  <si>
    <t xml:space="preserve">  êîì</t>
  </si>
  <si>
    <t xml:space="preserve">  3.9 complete for n/house</t>
  </si>
  <si>
    <t xml:space="preserve"> check-up</t>
  </si>
  <si>
    <t>2000 I-XII</t>
  </si>
  <si>
    <t>1999  VI</t>
  </si>
  <si>
    <t>Revenue</t>
  </si>
  <si>
    <r>
      <t xml:space="preserve">¯¿íýýñ óðüä÷èëàí ñýðãèéëýõ ¿çëýã       </t>
    </r>
    <r>
      <rPr>
        <i/>
        <sz val="8"/>
        <rFont val="Arial Mon"/>
        <family val="2"/>
      </rPr>
      <t>Of which preventive check-up</t>
    </r>
    <r>
      <rPr>
        <sz val="8"/>
        <rFont val="Arial Mon"/>
        <family val="2"/>
      </rPr>
      <t xml:space="preserve"> </t>
    </r>
  </si>
  <si>
    <r>
      <t xml:space="preserve">Óðüä÷èëàí ñýðãèéëýõ ¿çëýãèéí ýçëýõ õóâü </t>
    </r>
    <r>
      <rPr>
        <i/>
        <sz val="8"/>
        <rFont val="Arial Mon"/>
        <family val="2"/>
      </rPr>
      <t>Percentage of preventive check-up</t>
    </r>
  </si>
  <si>
    <r>
      <t xml:space="preserve">Öàõèëãààí, äóëààí </t>
    </r>
    <r>
      <rPr>
        <i/>
        <sz val="8"/>
        <rFont val="Arial Mon"/>
        <family val="2"/>
      </rPr>
      <t>Electricity, thermal energy</t>
    </r>
  </si>
  <si>
    <t xml:space="preserve">Rearing of young, thous, heads </t>
  </si>
  <si>
    <t>Ýõ ñóðâàëæ : Íèéãìèéí Ýð¿¿ë ìýíäèéí òºâèéí ìýäýýãýýð</t>
  </si>
  <si>
    <t>Öýöýðëýã</t>
  </si>
  <si>
    <t>Õàéðõàí</t>
  </si>
  <si>
    <t>Áàòöýíãýë</t>
  </si>
  <si>
    <t>ªãèéíóóð</t>
  </si>
  <si>
    <t>Õàøààò</t>
  </si>
  <si>
    <t>Áóëãàí</t>
  </si>
  <si>
    <t>Öàõèð</t>
  </si>
  <si>
    <t>Òðèõî</t>
  </si>
  <si>
    <t>ìèíàç</t>
  </si>
  <si>
    <t>Olziit</t>
  </si>
  <si>
    <r>
      <t xml:space="preserve">Õàìðàãäâàë çîõèõ </t>
    </r>
    <r>
      <rPr>
        <i/>
        <sz val="8"/>
        <rFont val="Arial Mon"/>
        <family val="2"/>
      </rPr>
      <t>to be cover</t>
    </r>
  </si>
  <si>
    <r>
      <t xml:space="preserve">Õàìðàãäñàí </t>
    </r>
    <r>
      <rPr>
        <i/>
        <sz val="8"/>
        <rFont val="Arial Mon"/>
        <family val="2"/>
      </rPr>
      <t>Covered</t>
    </r>
  </si>
  <si>
    <r>
      <t xml:space="preserve">Õàìðàëòûí õóâü </t>
    </r>
    <r>
      <rPr>
        <i/>
        <sz val="8"/>
        <rFont val="Arial Mon"/>
        <family val="2"/>
      </rPr>
      <t>Percentage</t>
    </r>
  </si>
  <si>
    <t xml:space="preserve">           10. ÀÆ ¯ÉËÄÂÝÐ</t>
  </si>
  <si>
    <t xml:space="preserve">           10. INDUSTRY</t>
  </si>
  <si>
    <t xml:space="preserve">     </t>
  </si>
  <si>
    <t xml:space="preserve">                      MAIN INDICATORS</t>
  </si>
  <si>
    <t xml:space="preserve">    3. Other products</t>
  </si>
  <si>
    <t>Õîòîíò</t>
  </si>
  <si>
    <t>Òºâøð¿¿ëýõ</t>
  </si>
  <si>
    <t>Ýðäýíýáóëãàí</t>
  </si>
  <si>
    <t>×óëóóò</t>
  </si>
  <si>
    <t>Òàðèàò</t>
  </si>
  <si>
    <t>Soum</t>
  </si>
  <si>
    <t>1999 I-XII</t>
  </si>
  <si>
    <t>Õýìæèõ</t>
  </si>
  <si>
    <t>Constant</t>
  </si>
  <si>
    <t>1999 VI</t>
  </si>
  <si>
    <t>Áîéæóóëñàí òºë ìÿí,òîë</t>
  </si>
  <si>
    <r>
      <t>1999</t>
    </r>
    <r>
      <rPr>
        <i/>
        <sz val="10"/>
        <rFont val="Dutch Mon"/>
        <family val="2"/>
      </rPr>
      <t xml:space="preserve"> </t>
    </r>
    <r>
      <rPr>
        <sz val="10"/>
        <rFont val="Dutch Mon"/>
        <family val="2"/>
      </rPr>
      <t>IY</t>
    </r>
  </si>
  <si>
    <t>2000 IY</t>
  </si>
  <si>
    <t>3.16 pure water</t>
  </si>
  <si>
    <t>Öóñàí</t>
  </si>
  <si>
    <t>Áðó-</t>
  </si>
  <si>
    <t>Ãýðèéí ìîäîí òàâèëãà</t>
  </si>
  <si>
    <r>
      <t xml:space="preserve">Õóãàöàà                   </t>
    </r>
    <r>
      <rPr>
        <i/>
        <sz val="8"/>
        <rFont val="Arial Mon"/>
        <family val="2"/>
      </rPr>
      <t>Periods</t>
    </r>
  </si>
  <si>
    <t xml:space="preserve">  Felt footwear</t>
  </si>
  <si>
    <t xml:space="preserve">                                  12.1. ÒÝÝÂÝÐ ÕÎËÁÎÎÍÛ ÑÀËÁÀÐ</t>
  </si>
  <si>
    <t xml:space="preserve">                - institutions abolished</t>
  </si>
  <si>
    <t>pair</t>
  </si>
  <si>
    <t>complete</t>
  </si>
  <si>
    <t xml:space="preserve">                  - partnerships and companies</t>
  </si>
  <si>
    <t xml:space="preserve">                                                                                             ÄÀÐÃÀ                                                                                 Ö. ÑÀÌÄÀÍ</t>
  </si>
  <si>
    <t xml:space="preserve"> 1. Unemployed people at the end of the previous month</t>
  </si>
  <si>
    <t xml:space="preserve"> 2. Increase of unemployment at the particular month</t>
  </si>
  <si>
    <t xml:space="preserve"> Of which: by the reduction of the vacancies on the staff</t>
  </si>
  <si>
    <t xml:space="preserve">            Õóâèéí æèæèã àæ àõóéí íýãæ¿¿ä, ¿éëäâýðëýã÷äèéí á¿òýýãäõ¿¿í ¿éëäâýðëýëò</t>
  </si>
  <si>
    <t>Local budjet expenditure, mln, tog</t>
  </si>
  <si>
    <t>3. Áóñàä á¿òýýãäõ¿¿í</t>
  </si>
  <si>
    <r>
      <t xml:space="preserve">Õóãàöàà </t>
    </r>
    <r>
      <rPr>
        <i/>
        <sz val="8"/>
        <rFont val="Arial Mon"/>
        <family val="2"/>
      </rPr>
      <t>Periods</t>
    </r>
  </si>
  <si>
    <t>Bacterial</t>
  </si>
  <si>
    <t>Chicken</t>
  </si>
  <si>
    <t>Salmo-</t>
  </si>
  <si>
    <t>Dysen-</t>
  </si>
  <si>
    <t>ë¸ç</t>
  </si>
  <si>
    <t>Ñàõóó</t>
  </si>
  <si>
    <t>Á¿ãä</t>
  </si>
  <si>
    <t>Total</t>
  </si>
  <si>
    <t>les</t>
  </si>
  <si>
    <t>Triho-</t>
  </si>
  <si>
    <t>minasis</t>
  </si>
  <si>
    <t>Áàðèëãà óãñðàëò, èõ çàñâàðûí àæèë, îíû ¿íýýð, ñàÿ.òºã</t>
  </si>
  <si>
    <t>Construction and capital repair, at current price</t>
  </si>
  <si>
    <t xml:space="preserve">                                                                ÑÒÀÒÈÑÒÈÊÈÉÍ ÕÝËÒÑÈÉÍ </t>
  </si>
  <si>
    <t xml:space="preserve">                                                                  CHIEF,         </t>
  </si>
  <si>
    <t xml:space="preserve">                                                                   STATISTICAL SECTION OF ARHANGAI                               TS. SAMDAN</t>
  </si>
  <si>
    <t>Ä¿í</t>
  </si>
  <si>
    <t>Íÿðàéí ¿æèë</t>
  </si>
  <si>
    <t>Ýáó*</t>
  </si>
  <si>
    <t>Ebu*</t>
  </si>
  <si>
    <t xml:space="preserve">                - less salary and wages</t>
  </si>
  <si>
    <t>1999 XII</t>
  </si>
  <si>
    <t>2000 VI</t>
  </si>
  <si>
    <t>Àæ ¿éëäâýðèéí íèéò á¿òýýãäõ¿¿í, îíû ¿íýýð, ñàÿ.òºã</t>
  </si>
  <si>
    <t xml:space="preserve"> Gross industrial output, at current price, mln.tog</t>
  </si>
  <si>
    <t>Àæ ¿éëäâýðèéí íèéò á¿òýýãäõ¿¿í, çýðýãö¿¿ëýõ ¿íýýð, ñàÿ.òºã</t>
  </si>
  <si>
    <t xml:space="preserve">  2.4 constructions</t>
  </si>
  <si>
    <t xml:space="preserve">  3.8 wooden furniture</t>
  </si>
  <si>
    <r>
      <t xml:space="preserve">  Ã¿éöýòãýë / </t>
    </r>
    <r>
      <rPr>
        <i/>
        <sz val="8"/>
        <rFont val="Arial Mon"/>
        <family val="2"/>
      </rPr>
      <t>Åxecution</t>
    </r>
  </si>
  <si>
    <t xml:space="preserve">Çîð÷èã÷èä </t>
  </si>
  <si>
    <t>Carried passengers</t>
  </si>
  <si>
    <t xml:space="preserve">Òýýñýí à÷àà </t>
  </si>
  <si>
    <t xml:space="preserve">Îðëîãî </t>
  </si>
  <si>
    <t>Out of which: self employed persons</t>
  </si>
  <si>
    <t>Freight turnover</t>
  </si>
  <si>
    <t xml:space="preserve">Of which: income from individuals </t>
  </si>
  <si>
    <t>Post boxes</t>
  </si>
  <si>
    <t>3.4 ñàâõèí ãóòàë</t>
  </si>
  <si>
    <t xml:space="preserve"> õîñ</t>
  </si>
  <si>
    <t>3.5 ìîíãîë ãóòàë</t>
  </si>
  <si>
    <t xml:space="preserve">  3.5 national boots</t>
  </si>
  <si>
    <t>3.6 ýñãèé ãóòàë</t>
  </si>
  <si>
    <t xml:space="preserve">  3.6 felt boots</t>
  </si>
  <si>
    <t>Òîì ìàëûí ç¿é áóñ õîðîãäîë ìÿí,òîë</t>
  </si>
  <si>
    <t>Losses of adult animals, thous. heads</t>
  </si>
  <si>
    <t>2007  I-XII</t>
  </si>
  <si>
    <t xml:space="preserve"> Gross industrial output, at constant price, mln.tog</t>
  </si>
  <si>
    <t xml:space="preserve">    Number of </t>
  </si>
  <si>
    <t>1999 III</t>
  </si>
  <si>
    <t>2000 III</t>
  </si>
  <si>
    <t>2006 I-XII</t>
  </si>
  <si>
    <t>Óëàà-</t>
  </si>
  <si>
    <t>íóóä</t>
  </si>
  <si>
    <t xml:space="preserve"> Èõòàìèð</t>
  </si>
  <si>
    <t>Ondor-Ulaan</t>
  </si>
  <si>
    <r>
      <t xml:space="preserve">             Æèëèéí ýõíýýñ/</t>
    </r>
    <r>
      <rPr>
        <i/>
        <sz val="8"/>
        <rFont val="Arial Mon"/>
        <family val="2"/>
      </rPr>
      <t>Accumulative total</t>
    </r>
  </si>
  <si>
    <t xml:space="preserve"> Local budget revenue, mln. tog</t>
  </si>
  <si>
    <t>2000 X</t>
  </si>
  <si>
    <t>7. ÕÀËÄÂÀÐÒ ªÂ×ÍªªÐ ªÂ×ËªÃÑÄÈÉÍ ÒÎÎ</t>
  </si>
  <si>
    <t>Õóðààí àâñàí  -¯ð òàðèà, òîíí</t>
  </si>
  <si>
    <t xml:space="preserve">                         - Òºìñ, òîíí</t>
  </si>
  <si>
    <t xml:space="preserve">                         - Õ¿íñíèé íîãîî, òîíí</t>
  </si>
  <si>
    <t>Sown areas  -Cereals, hectares</t>
  </si>
  <si>
    <t xml:space="preserve">                    - Potatoes, hectares</t>
  </si>
  <si>
    <t xml:space="preserve">                   - Vegetables, hectares</t>
  </si>
  <si>
    <t>Total crops   - Cereals, tonnes</t>
  </si>
  <si>
    <t xml:space="preserve">                      -Potatoes, tonnes</t>
  </si>
  <si>
    <t xml:space="preserve">Òåëåôîí öýã </t>
  </si>
  <si>
    <t>Êàáåëèéí òåëåâèç</t>
  </si>
  <si>
    <t>7. NUMBER OF INFECTIOUS DISEASE CASES</t>
  </si>
  <si>
    <t>Main indicators of health</t>
  </si>
  <si>
    <t xml:space="preserve"> Ýìíýëýãèéí îðíû òîî</t>
  </si>
  <si>
    <t>Infectious</t>
  </si>
  <si>
    <t>2.5 õ¿ðìýí áëîê</t>
  </si>
  <si>
    <t xml:space="preserve">  Leather footwear</t>
  </si>
  <si>
    <t>Ìîíãîë äýýë</t>
  </si>
  <si>
    <t xml:space="preserve">  National dress</t>
  </si>
  <si>
    <t xml:space="preserve">     */  Õóâèéí ýìíýëã¿¿äèéã îðóóëàâ.  </t>
  </si>
  <si>
    <t xml:space="preserve">     */There are other private hospitals</t>
  </si>
  <si>
    <t>Ýõ ñóðâàëæ : Ýð¿¿ë ìýíäèéí ñòàòèñòèêèéí ìýäýýãýýð</t>
  </si>
  <si>
    <t>Èõ/Ih</t>
  </si>
  <si>
    <t>1995 I-XII</t>
  </si>
  <si>
    <t>Íýõìýëèéí Tetiles</t>
  </si>
  <si>
    <t>2003,12,03</t>
  </si>
  <si>
    <t xml:space="preserve">íýãæ </t>
  </si>
  <si>
    <t>Major</t>
  </si>
  <si>
    <t>Measuring</t>
  </si>
  <si>
    <t>units</t>
  </si>
  <si>
    <t>Sawn wood</t>
  </si>
  <si>
    <t>Ç¿ñìýë</t>
  </si>
  <si>
    <t>thous.tog</t>
  </si>
  <si>
    <t>Hairhan</t>
  </si>
  <si>
    <t>Battsengel</t>
  </si>
  <si>
    <t>Ogiinuur</t>
  </si>
  <si>
    <t>Hashaat</t>
  </si>
  <si>
    <t>Hotont</t>
  </si>
  <si>
    <t>Tsenher</t>
  </si>
  <si>
    <t>Tovshruuleh</t>
  </si>
  <si>
    <t>Bulgan</t>
  </si>
  <si>
    <t>Erdenebulgan</t>
  </si>
  <si>
    <t>Tsahir</t>
  </si>
  <si>
    <t xml:space="preserve">   Ä¿í</t>
  </si>
  <si>
    <t>%</t>
  </si>
  <si>
    <t xml:space="preserve">      (+, -)</t>
  </si>
  <si>
    <t xml:space="preserve">  3.2 printings</t>
  </si>
  <si>
    <t>Íàðèéí áîîâ</t>
  </si>
  <si>
    <t>Periods</t>
  </si>
  <si>
    <t xml:space="preserve">   Ýì÷èéí òîî</t>
  </si>
  <si>
    <t>Àìáóëàòîðèéí ¿çëýã</t>
  </si>
  <si>
    <t>1999  VII</t>
  </si>
  <si>
    <t xml:space="preserve"> Íèéò à÷àà ýðãýëò </t>
  </si>
  <si>
    <t>Buildings' door</t>
  </si>
  <si>
    <t>Thermal energy</t>
  </si>
  <si>
    <t>tones</t>
  </si>
  <si>
    <t xml:space="preserve">ìÿí.ë </t>
  </si>
  <si>
    <t>thous.l</t>
  </si>
  <si>
    <t>òí</t>
  </si>
  <si>
    <t>m</t>
  </si>
  <si>
    <t>ì</t>
  </si>
  <si>
    <t>thous.pieces</t>
  </si>
  <si>
    <t xml:space="preserve">ìõäõ </t>
  </si>
  <si>
    <t>thous.p.pages</t>
  </si>
  <si>
    <t>hepatitis</t>
  </si>
  <si>
    <t>øèð</t>
  </si>
  <si>
    <t>Çî÷èä áóóäàë, çîîãèéí ãàçàð</t>
  </si>
  <si>
    <t>Áîëîâñðîë</t>
  </si>
  <si>
    <t>Chu</t>
  </si>
  <si>
    <t>Hn</t>
  </si>
  <si>
    <t>Ta</t>
  </si>
  <si>
    <t>Ou</t>
  </si>
  <si>
    <t>Em</t>
  </si>
  <si>
    <t>Ja</t>
  </si>
  <si>
    <t>Tsts</t>
  </si>
  <si>
    <t>Hr</t>
  </si>
  <si>
    <t>Bts</t>
  </si>
  <si>
    <t>Ol</t>
  </si>
  <si>
    <t>Og</t>
  </si>
  <si>
    <t>Hsh</t>
  </si>
  <si>
    <t>Ht</t>
  </si>
  <si>
    <t>Tsn</t>
  </si>
  <si>
    <t>To</t>
  </si>
  <si>
    <t>Bu</t>
  </si>
  <si>
    <t>Ebu</t>
  </si>
  <si>
    <t>Tsr</t>
  </si>
  <si>
    <t>Õ¿í àì, òóõàéí ¿åèéí ýöýñò, ìÿí. õ¿í</t>
  </si>
  <si>
    <t xml:space="preserve">    Periods</t>
  </si>
  <si>
    <t xml:space="preserve">    mothers</t>
  </si>
  <si>
    <t>ìÿí.òºã</t>
  </si>
  <si>
    <t>Õ¿íñíèé ä¿í</t>
  </si>
  <si>
    <t xml:space="preserve">  2.3 metal constructions</t>
  </si>
  <si>
    <t>1. Õ¿íñíèé á¿òýýãäõ¿¿í</t>
  </si>
  <si>
    <t xml:space="preserve">                - migrants</t>
  </si>
  <si>
    <t>Ihtamir</t>
  </si>
  <si>
    <t>Chuluut</t>
  </si>
  <si>
    <t>Hangai</t>
  </si>
  <si>
    <t>Tariat</t>
  </si>
  <si>
    <t>Erdenemandal</t>
  </si>
  <si>
    <t xml:space="preserve">   check-up</t>
  </si>
  <si>
    <t xml:space="preserve">   under 5 years</t>
  </si>
  <si>
    <t xml:space="preserve">   á¿ãä</t>
  </si>
  <si>
    <t>Viral</t>
  </si>
  <si>
    <t>Mumps</t>
  </si>
  <si>
    <t>2007 I-XII</t>
  </si>
  <si>
    <t>Òýýâðèéí îðëîãî, ñàÿ òºãðºã</t>
  </si>
  <si>
    <t>Gross industrial product</t>
  </si>
  <si>
    <t>1999 II</t>
  </si>
  <si>
    <t>2000 II</t>
  </si>
  <si>
    <t xml:space="preserve"> 3.Unemployed entered into work on the particular month</t>
  </si>
  <si>
    <t>3.3 äýýë</t>
  </si>
  <si>
    <t>ø</t>
  </si>
  <si>
    <t xml:space="preserve">  3.3 national dress</t>
  </si>
  <si>
    <t>16-24</t>
  </si>
  <si>
    <t>25-34</t>
  </si>
  <si>
    <t>35-44</t>
  </si>
  <si>
    <t>45-60</t>
  </si>
  <si>
    <t>1999/1998</t>
  </si>
  <si>
    <t>2008 I-XII</t>
  </si>
  <si>
    <t xml:space="preserve">          Ã/E</t>
  </si>
  <si>
    <t>Íèéò á¿òýýãäõ¿¿í, ìÿí.òºã</t>
  </si>
  <si>
    <t xml:space="preserve">  Gross output, thous.tog</t>
  </si>
  <si>
    <t xml:space="preserve">     ¯      ¿     í     ý      ý     ñ :          o f    which</t>
  </si>
  <si>
    <t>ÑÓÌ</t>
  </si>
  <si>
    <t>Number of hospital beds</t>
  </si>
  <si>
    <t>1,7, ¯õðèéí ìàõ</t>
  </si>
  <si>
    <t>1,8 Õîíèíû ìàõ</t>
  </si>
  <si>
    <t>1,9 ßìààíû ìàõ</t>
  </si>
  <si>
    <t>2,0 Äàéâàð á¿òýýãäýõ¿¿í</t>
  </si>
  <si>
    <t>Äàéâàð á¿òýýãäýõ¿¿í</t>
  </si>
  <si>
    <t xml:space="preserve">¿¿íýýñ: </t>
  </si>
  <si>
    <r>
      <t xml:space="preserve">¯¿íýýñ: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</si>
  <si>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Âèðóñò ãåïàïòèò    </t>
    </r>
    <r>
      <rPr>
        <i/>
        <sz val="8"/>
        <rFont val="Arial Mon"/>
        <family val="2"/>
      </rPr>
      <t>Viral hepatitis</t>
    </r>
  </si>
  <si>
    <r>
      <t xml:space="preserve">Ãàõàéí õàâäàð </t>
    </r>
    <r>
      <rPr>
        <i/>
        <sz val="8"/>
        <rFont val="Arial Mon"/>
        <family val="2"/>
      </rPr>
      <t>Mumps</t>
    </r>
  </si>
  <si>
    <r>
      <t xml:space="preserve">Õàëäâàðò ìåíèí </t>
    </r>
    <r>
      <rPr>
        <i/>
        <sz val="8"/>
        <rFont val="Arial Mon"/>
        <family val="2"/>
      </rPr>
      <t>Bacterial meningitis</t>
    </r>
  </si>
  <si>
    <r>
      <t xml:space="preserve">Ñàëõèí öýöýã </t>
    </r>
    <r>
      <rPr>
        <i/>
        <sz val="8"/>
        <rFont val="Arial Mon"/>
        <family val="2"/>
      </rPr>
      <t>Chicken pox</t>
    </r>
  </si>
  <si>
    <r>
      <t xml:space="preserve">Ñàëüìîíåëë¸ç </t>
    </r>
    <r>
      <rPr>
        <i/>
        <sz val="8"/>
        <rFont val="Arial Mon"/>
        <family val="2"/>
      </rPr>
      <t>salmonelloenteritis</t>
    </r>
  </si>
  <si>
    <r>
      <t xml:space="preserve">Öóñàí ñóóëãà </t>
    </r>
    <r>
      <rPr>
        <i/>
        <sz val="8"/>
        <rFont val="Arial Mon"/>
        <family val="2"/>
      </rPr>
      <t>Dysentery</t>
    </r>
  </si>
  <si>
    <r>
      <t xml:space="preserve">Áðóöåëë¸ç </t>
    </r>
    <r>
      <rPr>
        <i/>
        <sz val="8"/>
        <rFont val="Arial Mon"/>
        <family val="2"/>
      </rPr>
      <t>Brucellosis</t>
    </r>
  </si>
  <si>
    <r>
      <t xml:space="preserve">Ñ¿ðüåý                       </t>
    </r>
    <r>
      <rPr>
        <i/>
        <sz val="8"/>
        <rFont val="Arial Mon"/>
        <family val="2"/>
      </rPr>
      <t>Tuberculosis</t>
    </r>
  </si>
  <si>
    <t xml:space="preserve">     Total</t>
  </si>
  <si>
    <t>3.1 ñîíèí</t>
  </si>
  <si>
    <t xml:space="preserve">  3.1 newspapers</t>
  </si>
  <si>
    <t xml:space="preserve">3.2 õ¿ñíýãò, </t>
  </si>
  <si>
    <t xml:space="preserve"> ì.õ.ä.õ</t>
  </si>
  <si>
    <t>Íèéò ìàëûí òîî, îíû ýöýñò, ìÿí.òîë</t>
  </si>
  <si>
    <t xml:space="preserve">            ¿¿íýýñ: Òýìýý</t>
  </si>
  <si>
    <t xml:space="preserve">                          Àäóó</t>
  </si>
  <si>
    <t xml:space="preserve">                          ¯õýð</t>
  </si>
  <si>
    <t xml:space="preserve">                          Õîíü</t>
  </si>
  <si>
    <t xml:space="preserve"> meat</t>
  </si>
  <si>
    <t>small intestine</t>
  </si>
  <si>
    <t>Õð</t>
  </si>
  <si>
    <t>Áö</t>
  </si>
  <si>
    <t xml:space="preserve">                          ßìàà</t>
  </si>
  <si>
    <t>Number of livestock, thous.heads</t>
  </si>
  <si>
    <t xml:space="preserve">           Of which: Camel</t>
  </si>
  <si>
    <t xml:space="preserve">                           Horse</t>
  </si>
  <si>
    <t xml:space="preserve">                          Cattle</t>
  </si>
  <si>
    <t>Æà</t>
  </si>
  <si>
    <t>Öö</t>
  </si>
  <si>
    <t>ªã</t>
  </si>
  <si>
    <t>Õø</t>
  </si>
  <si>
    <t>Õò</t>
  </si>
  <si>
    <t>Öí</t>
  </si>
  <si>
    <t>Òº</t>
  </si>
  <si>
    <t>Áó</t>
  </si>
  <si>
    <t>Ýáó</t>
  </si>
  <si>
    <t>Öð</t>
  </si>
  <si>
    <t>2000 IX</t>
  </si>
  <si>
    <t>Ñóìûí íýð</t>
  </si>
  <si>
    <t>Íýð òºðºë</t>
  </si>
  <si>
    <t>commodities</t>
  </si>
  <si>
    <t>ñóì</t>
  </si>
  <si>
    <t>ìÿí.õ¿í</t>
  </si>
  <si>
    <t xml:space="preserve">                - other</t>
  </si>
  <si>
    <t>¯íýò öààñ</t>
  </si>
  <si>
    <t>Âàëþòûí çàõ çýýëèéí õàíø òóõàéí ¿åèéí ýöýñò 1 àì.äîëëàð=òºã</t>
  </si>
  <si>
    <t>Market exchange rate, end of the particular peroid 1 USD=togrog</t>
  </si>
  <si>
    <t>Õàëäâàðò ºâ÷íººð ºâ÷ëºãñäèéí òîî</t>
  </si>
  <si>
    <t>Number of infectious disease cases</t>
  </si>
  <si>
    <t>Á¿ðòãýãäñýí ãýìò õýðãèéí òîî</t>
  </si>
  <si>
    <t>Number of committed offences</t>
  </si>
  <si>
    <t>Number of</t>
  </si>
  <si>
    <t>Ýìýãòýé</t>
  </si>
  <si>
    <t>Female</t>
  </si>
  <si>
    <r>
      <t xml:space="preserve">Ìîä, ìîäîí ýäëýë </t>
    </r>
    <r>
      <rPr>
        <i/>
        <sz val="8"/>
        <rFont val="Arial Mon"/>
        <family val="2"/>
      </rPr>
      <t>Wood &amp; wooden products</t>
    </r>
  </si>
  <si>
    <t xml:space="preserve"> Wooden furniture</t>
  </si>
  <si>
    <t>ìÿí.ø</t>
  </si>
  <si>
    <t>Ýáó*/Ebu*</t>
  </si>
  <si>
    <t>Fungus</t>
  </si>
  <si>
    <t>1999.XI</t>
  </si>
  <si>
    <t>1998.XI</t>
  </si>
  <si>
    <t>Øîõîé</t>
  </si>
  <si>
    <t>Lime</t>
  </si>
  <si>
    <t>3.17 Ñóâàãæóóëàëò</t>
  </si>
  <si>
    <t>Öö/TsTs</t>
  </si>
  <si>
    <t>Õð/Hr</t>
  </si>
  <si>
    <r>
      <t xml:space="preserve">  Õýâëýëèéí </t>
    </r>
    <r>
      <rPr>
        <i/>
        <sz val="8"/>
        <rFont val="Arial Mon"/>
        <family val="2"/>
      </rPr>
      <t>Printing and publishing</t>
    </r>
  </si>
  <si>
    <t>nello</t>
  </si>
  <si>
    <t>1999 V</t>
  </si>
  <si>
    <t>2000 V</t>
  </si>
  <si>
    <t>tery</t>
  </si>
  <si>
    <t>Bru</t>
  </si>
  <si>
    <t>Dip-</t>
  </si>
  <si>
    <t>Tuber-</t>
  </si>
  <si>
    <t>Gonorr-</t>
  </si>
  <si>
    <t>Scabies</t>
  </si>
  <si>
    <t>öºð</t>
  </si>
  <si>
    <t>ãàí</t>
  </si>
  <si>
    <t>×ó/Chu</t>
  </si>
  <si>
    <t>1996 I-XII</t>
  </si>
  <si>
    <t>disease ca-</t>
  </si>
  <si>
    <t>ente-</t>
  </si>
  <si>
    <t>cello</t>
  </si>
  <si>
    <t>theria</t>
  </si>
  <si>
    <t>culosis</t>
  </si>
  <si>
    <t>hoea</t>
  </si>
  <si>
    <t>òàõàë</t>
  </si>
  <si>
    <t>Õí/Hn</t>
  </si>
  <si>
    <t>1997 I-XII</t>
  </si>
  <si>
    <t>ses -total</t>
  </si>
  <si>
    <t>ritis</t>
  </si>
  <si>
    <t>sis</t>
  </si>
  <si>
    <t>meningitis</t>
  </si>
  <si>
    <t>pox</t>
  </si>
  <si>
    <t xml:space="preserve">                                         Õ¯Í ÀÌÛÍ ÒÎÎ</t>
  </si>
  <si>
    <t xml:space="preserve">  -Òýýñýí à÷àà </t>
  </si>
  <si>
    <t>Carried freight</t>
  </si>
  <si>
    <t xml:space="preserve">   - Îðëîãî á¿ãä  </t>
  </si>
  <si>
    <t>Revenue - total</t>
  </si>
  <si>
    <t>¿¿íýýñ õ¿í àìààñ</t>
  </si>
  <si>
    <t xml:space="preserve"> Èëãýýëò   </t>
  </si>
  <si>
    <t>Parcel</t>
  </si>
  <si>
    <t xml:space="preserve">Õýâëýë,õóäàëäàà </t>
  </si>
  <si>
    <t>Sale of newspaper</t>
  </si>
  <si>
    <t>Securities</t>
  </si>
  <si>
    <t>Number telephones</t>
  </si>
  <si>
    <t>Wired radio outlets</t>
  </si>
  <si>
    <t>Revenue of communication</t>
  </si>
  <si>
    <t xml:space="preserve">                 ¯ÍÄÑÝÍ ¯Ç¯¯ËÝËÒ¯¯Ä</t>
  </si>
  <si>
    <r>
      <t xml:space="preserve">    ¯¿íýýñ: Âàêöèíû òºðëººð      </t>
    </r>
    <r>
      <rPr>
        <i/>
        <sz val="8"/>
        <rFont val="Arial Mon"/>
        <family val="2"/>
      </rPr>
      <t>of which: by vaccine types for infants</t>
    </r>
  </si>
  <si>
    <t>3.13 äóëààí</t>
  </si>
  <si>
    <t>ìÿíÃ.êàë</t>
  </si>
  <si>
    <t xml:space="preserve">  3.13 thermal energy</t>
  </si>
  <si>
    <t>3.14 öºöãèéí òîñ</t>
  </si>
  <si>
    <t>Ñîíèí</t>
  </si>
  <si>
    <t>Áîððåëë¸ç                    Borrellosis</t>
  </si>
  <si>
    <t>ìÿí.Ãêàë</t>
  </si>
  <si>
    <t>thous.Gcal</t>
  </si>
  <si>
    <t>1999 VII</t>
  </si>
  <si>
    <t xml:space="preserve">                     -Vegetables, tonnes</t>
  </si>
  <si>
    <t>I-XII</t>
  </si>
  <si>
    <t xml:space="preserve">  2.5 Brick made by cement</t>
  </si>
  <si>
    <t>3.12 ëàà</t>
  </si>
  <si>
    <t xml:space="preserve">  3.12 candles</t>
  </si>
  <si>
    <t>Commodities</t>
  </si>
  <si>
    <t>Maternal deaths</t>
  </si>
  <si>
    <t xml:space="preserve">   Infant deaths</t>
  </si>
  <si>
    <t>Child mortality at age</t>
  </si>
  <si>
    <t>Àðõè</t>
  </si>
  <si>
    <t>Candy</t>
  </si>
  <si>
    <t>Flour</t>
  </si>
  <si>
    <r>
      <t xml:space="preserve">Òýìá¿¿                     </t>
    </r>
    <r>
      <rPr>
        <i/>
        <sz val="8"/>
        <rFont val="Arial Mon"/>
        <family val="2"/>
      </rPr>
      <t>Syphilis</t>
    </r>
  </si>
  <si>
    <r>
      <t xml:space="preserve">Õ¿éòýí                </t>
    </r>
    <r>
      <rPr>
        <i/>
        <sz val="8"/>
        <rFont val="Arial Mon"/>
        <family val="2"/>
      </rPr>
      <t>Gonorrhoea</t>
    </r>
  </si>
  <si>
    <r>
      <t xml:space="preserve">Õàìóó                   </t>
    </r>
    <r>
      <rPr>
        <i/>
        <sz val="8"/>
        <rFont val="Arial Mon"/>
        <family val="2"/>
      </rPr>
      <t>Scabies</t>
    </r>
  </si>
  <si>
    <r>
      <t xml:space="preserve">Ìººãºíöºð                              </t>
    </r>
    <r>
      <rPr>
        <i/>
        <sz val="8"/>
        <rFont val="Arial Mon"/>
        <family val="2"/>
      </rPr>
      <t>Fungus</t>
    </r>
  </si>
  <si>
    <r>
      <t xml:space="preserve">Òðèõîìèíàç </t>
    </r>
    <r>
      <rPr>
        <i/>
        <sz val="8"/>
        <rFont val="Arial Mon"/>
        <family val="2"/>
      </rPr>
      <t>Trihominasis</t>
    </r>
  </si>
  <si>
    <r>
      <t xml:space="preserve">Áîîì                       </t>
    </r>
    <r>
      <rPr>
        <i/>
        <sz val="8"/>
        <rFont val="Arial Mon"/>
        <family val="2"/>
      </rPr>
      <t xml:space="preserve"> Boom</t>
    </r>
  </si>
  <si>
    <r>
      <t xml:space="preserve">Òàðâàãàí òàõàë </t>
    </r>
    <r>
      <rPr>
        <i/>
        <sz val="8"/>
        <rFont val="Arial Mon"/>
        <family val="2"/>
      </rPr>
      <t>Pestilence</t>
    </r>
  </si>
  <si>
    <r>
      <t xml:space="preserve">¨ëîì                             </t>
    </r>
    <r>
      <rPr>
        <i/>
        <sz val="8"/>
        <rFont val="Arial Mon"/>
        <family val="2"/>
      </rPr>
      <t>Yolom</t>
    </r>
  </si>
  <si>
    <r>
      <t xml:space="preserve">Êðàñíóõ                           </t>
    </r>
    <r>
      <rPr>
        <i/>
        <sz val="8"/>
        <rFont val="Arial Mon"/>
        <family val="2"/>
      </rPr>
      <t>Krasnukh</t>
    </r>
  </si>
  <si>
    <t>Ñêàð</t>
  </si>
  <si>
    <t>ëà-</t>
  </si>
  <si>
    <t>òèí</t>
  </si>
  <si>
    <t>Scar</t>
  </si>
  <si>
    <t>latin</t>
  </si>
  <si>
    <t>Number of live births</t>
  </si>
  <si>
    <t>ªëçèéò</t>
  </si>
  <si>
    <r>
      <t xml:space="preserve">Õàëäâàðò ºâ÷íººð ºâ÷ëºãñºä - á¿ãä </t>
    </r>
    <r>
      <rPr>
        <i/>
        <sz val="8"/>
        <rFont val="Arial Mon"/>
        <family val="2"/>
      </rPr>
      <t>Infectious disease cases - total</t>
    </r>
  </si>
  <si>
    <t>¿çëýãèéí ýçëýõ õóâü</t>
  </si>
  <si>
    <t>Õóãàöàà</t>
  </si>
  <si>
    <t>Number of delivered</t>
  </si>
  <si>
    <t xml:space="preserve">  òîî</t>
  </si>
  <si>
    <t>ªã/Og</t>
  </si>
  <si>
    <t>Õø/Hsh</t>
  </si>
  <si>
    <t>Õò/Ht</t>
  </si>
  <si>
    <t>Òà/Ta</t>
  </si>
  <si>
    <t>1998 I-XII</t>
  </si>
  <si>
    <t>thous.per.km</t>
  </si>
  <si>
    <t>thous.person</t>
  </si>
  <si>
    <t>thous.t.km</t>
  </si>
  <si>
    <t>thous.t</t>
  </si>
  <si>
    <t>piece</t>
  </si>
  <si>
    <t xml:space="preserve">           ¯ç¿¿ëýëò¿¿ä</t>
  </si>
  <si>
    <t xml:space="preserve">            Indicators</t>
  </si>
  <si>
    <t>ìÿí.õ¿í.êì</t>
  </si>
  <si>
    <t>Àìàðæñàí ýõèéí òîî</t>
  </si>
  <si>
    <t>õýìæèõ</t>
  </si>
  <si>
    <t xml:space="preserve"> ÍÁ  GP</t>
  </si>
  <si>
    <t xml:space="preserve">                  - cooperatives</t>
  </si>
  <si>
    <t xml:space="preserve">                  - other</t>
  </si>
  <si>
    <t>thous.¥</t>
  </si>
  <si>
    <t xml:space="preserve"> Unemployed people at the end of the particular month</t>
  </si>
  <si>
    <t>1999 IX</t>
  </si>
  <si>
    <t>Æàðãàëàíò</t>
  </si>
  <si>
    <t>Öýíõýð</t>
  </si>
  <si>
    <t>ªíäºð-Óëààí</t>
  </si>
  <si>
    <t>3.10 ýì/ìîä</t>
  </si>
  <si>
    <t>Ýñãèé</t>
  </si>
  <si>
    <t>Felt</t>
  </si>
  <si>
    <t>Newspaper</t>
  </si>
  <si>
    <t>Printings</t>
  </si>
  <si>
    <t xml:space="preserve">                - graduated any school</t>
  </si>
  <si>
    <t>2004 I-XII</t>
  </si>
  <si>
    <t>2002  I-XII</t>
  </si>
  <si>
    <t>Õ¿ñíýãò</t>
  </si>
  <si>
    <t xml:space="preserve">% of preventive </t>
  </si>
  <si>
    <t>Õààëãà</t>
  </si>
  <si>
    <t xml:space="preserve">                - professional job not available</t>
  </si>
  <si>
    <t>ñàðûí</t>
  </si>
  <si>
    <t>Ãýðèéí ìîä</t>
  </si>
  <si>
    <t xml:space="preserve">     1. Food products</t>
  </si>
  <si>
    <t xml:space="preserve">       2. Building materials</t>
  </si>
  <si>
    <t>Source : Reports of Center for Social Health</t>
  </si>
  <si>
    <t xml:space="preserve"> </t>
  </si>
  <si>
    <t>Öð/Tsr</t>
  </si>
  <si>
    <t>Á¿ãä/total</t>
  </si>
  <si>
    <t>Ó/ñýðãèéëýõ òàðèëãà</t>
  </si>
  <si>
    <t>Immunizat ion</t>
  </si>
  <si>
    <t>Öí/Tsn</t>
  </si>
  <si>
    <t>Òº/To</t>
  </si>
  <si>
    <t>Áó/Bu</t>
  </si>
  <si>
    <t>ªó/Ou</t>
  </si>
  <si>
    <t>Ýì/Em</t>
  </si>
  <si>
    <t>Tsetserleg</t>
  </si>
  <si>
    <t>Ìîäîí òýðýã</t>
  </si>
  <si>
    <t xml:space="preserve">  Wooden cart</t>
  </si>
  <si>
    <t xml:space="preserve">  3.4 leather boots</t>
  </si>
  <si>
    <t xml:space="preserve"> Of which:  -  state-owned enterprises</t>
  </si>
  <si>
    <r>
      <t xml:space="preserve">Ãóòàë, õóâöàñ </t>
    </r>
    <r>
      <rPr>
        <i/>
        <sz val="8"/>
        <rFont val="Arial Mon"/>
        <family val="2"/>
      </rPr>
      <t>Footwear and wearing</t>
    </r>
  </si>
  <si>
    <r>
      <t xml:space="preserve">  Áóñàä </t>
    </r>
    <r>
      <rPr>
        <i/>
        <sz val="8"/>
        <rFont val="Arial Mon"/>
        <family val="2"/>
      </rPr>
      <t>Other</t>
    </r>
  </si>
  <si>
    <t>1-5 õ¿ðòýë íàñàíäàà</t>
  </si>
  <si>
    <t>Õàëäâàðò</t>
  </si>
  <si>
    <t>Ih</t>
  </si>
  <si>
    <t>Ýð¿¿ë ìýíäèéí ¿íäñýí ¿ç¿¿ëýëò¿¿ä</t>
  </si>
  <si>
    <t xml:space="preserve">    Number of births,maternal and infant deaths</t>
  </si>
  <si>
    <t xml:space="preserve">  </t>
  </si>
  <si>
    <t>×èõýð</t>
  </si>
  <si>
    <t>2000 VII</t>
  </si>
  <si>
    <t xml:space="preserve">                - retired from the army</t>
  </si>
  <si>
    <t xml:space="preserve">                  - governmental budgetary institutions</t>
  </si>
  <si>
    <t>3.15 áóñàä òºìºð ýäëýë</t>
  </si>
  <si>
    <t>Õàíãàé</t>
  </si>
  <si>
    <t>Ñ¿ðåý</t>
  </si>
  <si>
    <t>Õ¿éòýí</t>
  </si>
  <si>
    <t>Õàìóó</t>
  </si>
  <si>
    <t>Ìººãºí-</t>
  </si>
  <si>
    <t>Áîîì</t>
  </si>
  <si>
    <t>Òàðâà</t>
  </si>
  <si>
    <t xml:space="preserve"> Õîëáîîíû íèéò îðëîãî </t>
  </si>
  <si>
    <t>Øóóäàíãèéí õàéðöàã</t>
  </si>
  <si>
    <t>Àìüä òºðñºí õ¿¿õäèéí</t>
  </si>
  <si>
    <t xml:space="preserve">Òºðºõèéí óëìààñ </t>
  </si>
  <si>
    <t>1 õ¿ðòýë íàñàíäàà</t>
  </si>
  <si>
    <t>Æà/Ja</t>
  </si>
  <si>
    <t>prices, tog</t>
  </si>
  <si>
    <t>1.1 òàëõ</t>
  </si>
  <si>
    <t xml:space="preserve">  1.1 bread</t>
  </si>
  <si>
    <t>1.2 íàðèéí áîîâ</t>
  </si>
  <si>
    <t xml:space="preserve">  1.2 bakery products</t>
  </si>
  <si>
    <t>1.3 àðõè</t>
  </si>
  <si>
    <t>ìÿí.ë</t>
  </si>
  <si>
    <t xml:space="preserve">  1.3 alcohol</t>
  </si>
  <si>
    <t>1.4 óíäàà</t>
  </si>
  <si>
    <t xml:space="preserve">  1.4 soft drinks</t>
  </si>
  <si>
    <t>1.5 ãîéìîí</t>
  </si>
  <si>
    <t xml:space="preserve">  1.5 noodles</t>
  </si>
  <si>
    <t>1.6 ãóðèë</t>
  </si>
  <si>
    <t xml:space="preserve">  1.6 flour</t>
  </si>
  <si>
    <t>ªë</t>
  </si>
  <si>
    <t>Õóãàöàà Periods</t>
  </si>
  <si>
    <t xml:space="preserve">                                            POPULATION</t>
  </si>
  <si>
    <t>ìÿí.òí.êì</t>
  </si>
  <si>
    <t>ìÿí.òí</t>
  </si>
  <si>
    <t xml:space="preserve"> Á¿ãä*</t>
  </si>
  <si>
    <t xml:space="preserve"> Total*</t>
  </si>
  <si>
    <t>ìÿí,òºã</t>
  </si>
  <si>
    <t xml:space="preserve">Àæèëã¿é÷¿¿ä, òóõàéí ¿åèéí ýöýñò, ìÿí.õ¿í </t>
  </si>
  <si>
    <t xml:space="preserve"> Population at the end of the particular period, thous.persons</t>
  </si>
  <si>
    <t xml:space="preserve"> Unemployment, end of the particular period, thou.persons</t>
  </si>
  <si>
    <t xml:space="preserve">   Total</t>
  </si>
  <si>
    <t>women</t>
  </si>
  <si>
    <t xml:space="preserve">         ÝÐ¯¯Ë ÌÝÍÄ</t>
  </si>
  <si>
    <t xml:space="preserve">             HEALTH</t>
  </si>
  <si>
    <t>3. ÒªÐªËÒ,ÝÕ,Õ¯¯ÕÄÈÉÍ ÝÐ¯¯Ë ÌÝÍÄ</t>
  </si>
  <si>
    <t xml:space="preserve">  3.10 saddle frame</t>
  </si>
  <si>
    <t>3.11 ìîäîí òýðýã</t>
  </si>
  <si>
    <t xml:space="preserve">                    Production of the private small interprises and self employed persons</t>
  </si>
  <si>
    <t>Purewater</t>
  </si>
  <si>
    <t>Óñàí õàíãàìæ</t>
  </si>
  <si>
    <t>unit</t>
  </si>
  <si>
    <t>2001,01,01</t>
  </si>
  <si>
    <t>Èõ</t>
  </si>
  <si>
    <t>×ó</t>
  </si>
  <si>
    <t>Õí</t>
  </si>
  <si>
    <t>Òà</t>
  </si>
  <si>
    <t>ªó</t>
  </si>
  <si>
    <t>Ýì</t>
  </si>
  <si>
    <t>1999 I</t>
  </si>
  <si>
    <t>ªë/Ol</t>
  </si>
  <si>
    <t>2006  I-XII</t>
  </si>
  <si>
    <t xml:space="preserve">                          Sheep</t>
  </si>
  <si>
    <t xml:space="preserve">                          Goat</t>
  </si>
  <si>
    <t>Òàðèàëñàí òàëáàé   -¯ð òàðèà ãà-ãààð</t>
  </si>
  <si>
    <t xml:space="preserve">                                  -Òºìñ ãà-ãààð</t>
  </si>
  <si>
    <t>Ñóì</t>
  </si>
  <si>
    <t xml:space="preserve">Çîð÷èã÷ ýðãýëò </t>
  </si>
  <si>
    <t>Passenger turnover</t>
  </si>
  <si>
    <t xml:space="preserve">                                  12.1. TRANSPORT AND COMMUNICATION</t>
  </si>
  <si>
    <t>Õîëáîîíû òàðèôûí îðëîãî, ñàÿ òºãðºã</t>
  </si>
  <si>
    <t>Total revenue of transport, mln tog</t>
  </si>
  <si>
    <t>Total revenue of communication, mln tog</t>
  </si>
  <si>
    <t xml:space="preserve">       primary vocational training</t>
  </si>
  <si>
    <t>Òýì-</t>
  </si>
  <si>
    <t>á¿¿</t>
  </si>
  <si>
    <t>Syp-</t>
  </si>
  <si>
    <t>m3</t>
  </si>
  <si>
    <t>thous.pie</t>
  </si>
  <si>
    <t>thous.p.p</t>
  </si>
  <si>
    <t>pieces</t>
  </si>
  <si>
    <t>Ãàð õºë àìíû ºâ÷èí</t>
  </si>
  <si>
    <t>Õîîëíû õîðäëîãîò õàâäàð</t>
  </si>
  <si>
    <t xml:space="preserve">     */ Òóíãàëàã òàìèð óëàìæëàëò ýìíýëýã áîëîí áóñàä õóâèéí ýìíýëã¿¿äèéã îðóóëàâ. */There are included Traditional treatment </t>
  </si>
  <si>
    <t xml:space="preserve">         hospital Tungalag tamir and other private hospitals.</t>
  </si>
  <si>
    <t>Ýðäýíýìàíäàë</t>
  </si>
  <si>
    <t>Ñ¿ëæìýë õóâöàñ</t>
  </si>
  <si>
    <t xml:space="preserve">  Knitted goods</t>
  </si>
  <si>
    <t>Ýìýýëèéí ìîä</t>
  </si>
  <si>
    <t xml:space="preserve">  Saddle frame</t>
  </si>
  <si>
    <t xml:space="preserve">¯¿íýýñ óðüä÷èëàí </t>
  </si>
  <si>
    <t>Óðüä÷èëàí ñýðãèéëýõ</t>
  </si>
  <si>
    <t>Jargalant</t>
  </si>
  <si>
    <t xml:space="preserve">  3.11wooden cart</t>
  </si>
  <si>
    <t xml:space="preserve">  3.14 butter</t>
  </si>
  <si>
    <t xml:space="preserve">  3.15 other</t>
  </si>
  <si>
    <t xml:space="preserve">      Total</t>
  </si>
  <si>
    <t>Íèéò á¿òýýãäõ¿¿í</t>
  </si>
  <si>
    <t>Áö/Bts</t>
  </si>
  <si>
    <t>Òàëõ</t>
  </si>
  <si>
    <t>Bread</t>
  </si>
  <si>
    <t>Bakery</t>
  </si>
  <si>
    <r>
      <t xml:space="preserve">Õ¿íñ, óíäààíû </t>
    </r>
    <r>
      <rPr>
        <i/>
        <sz val="8"/>
        <rFont val="Arial Mon"/>
        <family val="2"/>
      </rPr>
      <t>Food and beverage</t>
    </r>
  </si>
  <si>
    <t>Äóëààí</t>
  </si>
  <si>
    <t>Ìîíãîë ãóòàë</t>
  </si>
  <si>
    <t xml:space="preserve">  National footwear</t>
  </si>
  <si>
    <t>õîñ</t>
  </si>
  <si>
    <t>pairs</t>
  </si>
  <si>
    <t>Ñàâõèí ãóòàë</t>
  </si>
  <si>
    <t>3.16 öýâýð óñ</t>
  </si>
  <si>
    <t>ìÿí. ì3</t>
  </si>
  <si>
    <t>thous.m3</t>
  </si>
  <si>
    <t>ìÿí.ì3</t>
  </si>
  <si>
    <t>Äèçèíòåðè</t>
  </si>
  <si>
    <t>Ðåêêåòñèîç</t>
  </si>
  <si>
    <t>2003  I-XII</t>
  </si>
  <si>
    <t>2003 I-XII</t>
  </si>
  <si>
    <r>
      <t xml:space="preserve">Àìàðæñàí ýõèéí òîî </t>
    </r>
    <r>
      <rPr>
        <i/>
        <sz val="8"/>
        <rFont val="Arial Mon"/>
        <family val="2"/>
      </rPr>
      <t>Number of delivered mothers</t>
    </r>
  </si>
  <si>
    <r>
      <t xml:space="preserve">Àìüä òºðñºí õ¿¿õäèéí òîî </t>
    </r>
    <r>
      <rPr>
        <i/>
        <sz val="8"/>
        <rFont val="Arial Mon"/>
        <family val="2"/>
      </rPr>
      <t>Number of alive births</t>
    </r>
  </si>
  <si>
    <r>
      <t xml:space="preserve">Òºðºõèéí óëìààñ ýíäñýí ýõ </t>
    </r>
    <r>
      <rPr>
        <i/>
        <sz val="8"/>
        <rFont val="Arial Mon"/>
        <family val="2"/>
      </rPr>
      <t>Maternal deaths</t>
    </r>
  </si>
  <si>
    <r>
      <t xml:space="preserve">1 õ¿ðòýë íàñàíäàà ýíäñýí õ¿¿õýä </t>
    </r>
    <r>
      <rPr>
        <i/>
        <sz val="8"/>
        <rFont val="Arial Mon"/>
        <family val="2"/>
      </rPr>
      <t>Infant deaths</t>
    </r>
  </si>
  <si>
    <r>
      <t xml:space="preserve">1-5 õ¿ðòýë íàñàíäàà ýíäñýí õ¿¿õýä </t>
    </r>
    <r>
      <rPr>
        <i/>
        <sz val="8"/>
        <rFont val="Arial Mon"/>
        <family val="2"/>
      </rPr>
      <t>Child mortality at age below 5 years</t>
    </r>
  </si>
  <si>
    <t>2.1 ç¿ñìýë</t>
  </si>
  <si>
    <t xml:space="preserve">  2.1 sawn wood</t>
  </si>
  <si>
    <t>2.2 øîõîé</t>
  </si>
  <si>
    <t>1999 VIII</t>
  </si>
  <si>
    <t>2000 VIII</t>
  </si>
  <si>
    <t xml:space="preserve">  2.2 lime</t>
  </si>
  <si>
    <t>2.3 òºìºð áåòîí</t>
  </si>
  <si>
    <t>2.4 òàâààðûí áåò</t>
  </si>
  <si>
    <t xml:space="preserve">  Á¿ãä</t>
  </si>
  <si>
    <t>2001 I-XII</t>
  </si>
  <si>
    <t>1999 X</t>
  </si>
  <si>
    <t>Îðîí íóòãèéí òºñâèéí îðëîãî, ñàÿ.òºã</t>
  </si>
  <si>
    <t xml:space="preserve"> Complex ger</t>
  </si>
  <si>
    <t>hilis</t>
  </si>
  <si>
    <t>¨ëîì</t>
  </si>
  <si>
    <t>Íÿ-</t>
  </si>
  <si>
    <t>ðàéí</t>
  </si>
  <si>
    <t>¿æèë</t>
  </si>
  <si>
    <t>2000 XII</t>
  </si>
  <si>
    <t xml:space="preserve">  Increase +</t>
  </si>
  <si>
    <t>thousGcal</t>
  </si>
  <si>
    <t>Alcohol</t>
  </si>
  <si>
    <t>ýíäñýí ýõ</t>
  </si>
  <si>
    <t>ýíäñýí õ¿¿õýä</t>
  </si>
  <si>
    <t>ýíäñýí õ¿¿õäèéí òîî</t>
  </si>
  <si>
    <t>ºâ÷íººð</t>
  </si>
  <si>
    <t>Âèðóñò</t>
  </si>
  <si>
    <t>Ãàõàéí</t>
  </si>
  <si>
    <t>Ñàëõèí</t>
  </si>
  <si>
    <t>Ñàëüìî-</t>
  </si>
  <si>
    <t>2005 I-XII</t>
  </si>
  <si>
    <t>2005  I-XII</t>
  </si>
  <si>
    <t>1999 XI</t>
  </si>
  <si>
    <t>2000 XI</t>
  </si>
  <si>
    <t>Óëààí</t>
  </si>
  <si>
    <t>áóðõàí</t>
  </si>
  <si>
    <t>Meas-</t>
  </si>
  <si>
    <t xml:space="preserve">  Decrease -</t>
  </si>
  <si>
    <t>2002 I-XII</t>
  </si>
  <si>
    <t>2. Áàðèëãûí ìàòåðèàë</t>
  </si>
  <si>
    <r>
      <t xml:space="preserve">Íèéò ä¿í </t>
    </r>
    <r>
      <rPr>
        <i/>
        <sz val="8"/>
        <rFont val="Arial Mon"/>
        <family val="2"/>
      </rPr>
      <t>Total</t>
    </r>
  </si>
  <si>
    <t xml:space="preserve">    physicians</t>
  </si>
  <si>
    <t>Differences +, -</t>
  </si>
  <si>
    <t>1999 IY</t>
  </si>
  <si>
    <t>Medicinal check-up</t>
  </si>
  <si>
    <t xml:space="preserve"> ñýðãèéëýõ ¿çëýã</t>
  </si>
  <si>
    <t>ºâ÷ëºãñºä</t>
  </si>
  <si>
    <t>ãåïàòèò</t>
  </si>
  <si>
    <t>õàâäàð</t>
  </si>
  <si>
    <t>ìåíèí</t>
  </si>
  <si>
    <t>öýöýã</t>
  </si>
  <si>
    <t>íåëë¸ç</t>
  </si>
  <si>
    <t>ñóóëãà</t>
  </si>
  <si>
    <t>öåë-</t>
  </si>
  <si>
    <t>Áóñàä</t>
  </si>
  <si>
    <t xml:space="preserve"> Ä¿í</t>
  </si>
  <si>
    <t>SOUM</t>
  </si>
  <si>
    <t>3.7 ýñãèé</t>
  </si>
  <si>
    <t xml:space="preserve">  ì</t>
  </si>
  <si>
    <t>2000 I</t>
  </si>
  <si>
    <t>Unemployed people - total</t>
  </si>
  <si>
    <t>Of which : women</t>
  </si>
  <si>
    <t>By educational levels</t>
  </si>
  <si>
    <t>Á¿òýýãäõ¿¿íèé</t>
  </si>
  <si>
    <t>Ñóóðü ¿íý</t>
  </si>
  <si>
    <t xml:space="preserve">   íýð, òºðºë</t>
  </si>
  <si>
    <t>íýãæ</t>
  </si>
  <si>
    <r>
      <t xml:space="preserve"> Ýìíýëýãèéí îðíû òîî </t>
    </r>
    <r>
      <rPr>
        <i/>
        <sz val="8"/>
        <rFont val="Arial Mon"/>
        <family val="2"/>
      </rPr>
      <t>Number of hospital beds</t>
    </r>
  </si>
  <si>
    <r>
      <t xml:space="preserve">Àìáóëàòîðèéí ¿çëýã, õ¿í </t>
    </r>
    <r>
      <rPr>
        <i/>
        <sz val="8"/>
        <rFont val="Arial Mon"/>
        <family val="2"/>
      </rPr>
      <t>Medicinal check-up, pop</t>
    </r>
  </si>
  <si>
    <t>ÕÀÀ, àí àãíóóð, îéí àæ àõóé, çàãàñ àãíóóð</t>
  </si>
  <si>
    <t xml:space="preserve">Óóë óóðõàé, îëáîðëîõ ¿éëäâýð </t>
  </si>
  <si>
    <t>Áîëîâñðóóëàõ ¿éëäâýð</t>
  </si>
  <si>
    <t>Öàõèëãààí, äóëààíû ¿éëäâýðëýë, óñàí õàíãàìæ</t>
  </si>
  <si>
    <t>Áàðèëãà</t>
  </si>
  <si>
    <t>Áººíèé áîëîí æèæèãëýí õóäëàäàà, ãýð àõóéí áàðààíû çàñâàðëàõ ¿éë÷èëãýý</t>
  </si>
  <si>
    <t xml:space="preserve">Ñàíõ¿¿ãèéí ã¿éëãýý õèéõ ¿éë àæèëëàãàà </t>
  </si>
  <si>
    <t>¯ë õºäëºõ õºðºíãº,, ò¿ðýýñ, áèçíåñèéí áóñàä ¿éë àæèëëàãàà</t>
  </si>
  <si>
    <t>Òºðèéí óäèðäëàãà, áàòëàí õàìãààëàõ, àëáàí æóðìûí øààðäëàãà</t>
  </si>
  <si>
    <t>Ýð¿¿ë ìýíä, íèéãìèéí õàëàìæ</t>
  </si>
  <si>
    <t>Íèéãýì áèå õ¿íä ¿ç¿¿ëýõ áóñàä ¿éë÷èëãýý</t>
  </si>
  <si>
    <t>¯¿íýýñ: Ýäèéí çàñãèéí ¿éë àæèëëàãààíû ñàëáàðààð</t>
  </si>
  <si>
    <t>ìÿí/õ¿í       thous</t>
  </si>
  <si>
    <t xml:space="preserve">Of which preventive </t>
  </si>
  <si>
    <t>2004  I-XII</t>
  </si>
  <si>
    <t>ªÎÌ¯</t>
  </si>
  <si>
    <t>Áýëòãýñýí õàäëàí  ìÿí.òí</t>
  </si>
  <si>
    <t>2009 I-XII</t>
  </si>
  <si>
    <t>2008  I-XII</t>
  </si>
  <si>
    <t>2009  I-XII</t>
  </si>
  <si>
    <t>2010  I-XII</t>
  </si>
  <si>
    <t>2011  I-XII</t>
  </si>
  <si>
    <t>2012  I-XII</t>
  </si>
  <si>
    <t>2013  I-XII</t>
  </si>
  <si>
    <t>2014  I-XII</t>
  </si>
  <si>
    <t>2015  I-XII</t>
  </si>
  <si>
    <t>2016  I-XII</t>
  </si>
  <si>
    <t>2017  I-XII</t>
  </si>
  <si>
    <t>2018  I-XII</t>
  </si>
  <si>
    <t>10000õ¿í àìä íîîãäîõ õàëäâàðò ºâ÷íèé ãàðàëò</t>
  </si>
  <si>
    <t>Number of births / live births/</t>
  </si>
  <si>
    <t>Òºðñºí õ¿¿õäèéí òîî / àìüä òºðºëò/</t>
  </si>
  <si>
    <t>Õ¿ðìýí áëîê</t>
  </si>
  <si>
    <t>Âààêóóì öîíõ</t>
  </si>
  <si>
    <r>
      <t xml:space="preserve">Ñàà IY òóí /4 ñàðòàé/                    </t>
    </r>
    <r>
      <rPr>
        <i/>
        <sz val="8"/>
        <rFont val="Arial Mon"/>
        <family val="2"/>
      </rPr>
      <t>Polio - IY /4 òonths/</t>
    </r>
  </si>
  <si>
    <r>
      <t xml:space="preserve">ÁÖÆ I òóí /0 ñàðòàé/                     </t>
    </r>
    <r>
      <rPr>
        <i/>
        <sz val="8"/>
        <rFont val="Arial Mon"/>
        <family val="2"/>
      </rPr>
      <t>BCG - I</t>
    </r>
  </si>
  <si>
    <t>Óëààíáóðõàí óëààíóóä ãàõàéí õàâäàð II /2 íàñòàé/</t>
  </si>
  <si>
    <t>5-ò âàêöèí 1-ð òóí                   /2 ñàðòàé/</t>
  </si>
  <si>
    <t>5-ò âàêöèí III                      /4 ñàðòàé/</t>
  </si>
  <si>
    <t>2010 I-XII</t>
  </si>
  <si>
    <t>2010-I-XII</t>
  </si>
  <si>
    <t>Õóâàíöàð á¿òýýãäýõ¿¿í ¿éëäâýðëýë</t>
  </si>
  <si>
    <t>Óëààí ýñýðãýíý</t>
  </si>
  <si>
    <t>2011-I-XII</t>
  </si>
  <si>
    <t>2019  I-XII</t>
  </si>
  <si>
    <t>2020  I-XII</t>
  </si>
  <si>
    <t>2021  I-XII</t>
  </si>
  <si>
    <t>2011 I-XII</t>
  </si>
  <si>
    <r>
      <t xml:space="preserve"> Òºðºëò1                                </t>
    </r>
    <r>
      <rPr>
        <i/>
        <sz val="10"/>
        <rFont val="Arial Mon"/>
        <family val="2"/>
      </rPr>
      <t>Births</t>
    </r>
  </si>
  <si>
    <r>
      <t xml:space="preserve">Íàñ áàðàëò1                      </t>
    </r>
    <r>
      <rPr>
        <i/>
        <sz val="10"/>
        <rFont val="Arial Mon"/>
        <family val="2"/>
      </rPr>
      <t>Deaths</t>
    </r>
  </si>
  <si>
    <r>
      <t xml:space="preserve"> Öýâýð ºñºëò                     </t>
    </r>
    <r>
      <rPr>
        <i/>
        <sz val="10"/>
        <rFont val="Arial Mon"/>
        <family val="2"/>
      </rPr>
      <t>Natural increase</t>
    </r>
  </si>
  <si>
    <t xml:space="preserve">   Òàéëáàð : 1. Òºðºëò, íàñ áàðàëòûã ýð¿¿ë ìýíäèéí áàéãóóëëàãûí ìýäýýãýýð àâàâ.  </t>
  </si>
  <si>
    <t xml:space="preserve">   Note :       1. Data of births and deaths were taken  from the Health organization reports.  </t>
  </si>
  <si>
    <r>
      <t xml:space="preserve">Àìáóëàòîðèéí    ýì÷èéí òîî    </t>
    </r>
    <r>
      <rPr>
        <i/>
        <sz val="8"/>
        <rFont val="Arial Mon"/>
        <family val="2"/>
      </rPr>
      <t>Number of physicians</t>
    </r>
  </si>
  <si>
    <t xml:space="preserve">                                  - Õ¿íñíèé íîãîî ãà-ãààð</t>
  </si>
  <si>
    <t xml:space="preserve">                                                  Õ¯Í ÀÌ</t>
  </si>
  <si>
    <t>2012-XII</t>
  </si>
  <si>
    <t xml:space="preserve">         2. ÝÐ¯¯Ë ÌÝÍÄ</t>
  </si>
  <si>
    <t xml:space="preserve">         2.HEALTH</t>
  </si>
  <si>
    <t xml:space="preserve">             2.1  Ýð¿¿ë ìýíäèéí ¿íäñýí ¿ç¿¿ëýëò¿¿ä</t>
  </si>
  <si>
    <t xml:space="preserve">             2.1  Main indicators of health</t>
  </si>
  <si>
    <t xml:space="preserve">          2.2  Òºðºëò, ýõ, õ¿¿õäèéí ýð¿¿ë ìýíä</t>
  </si>
  <si>
    <t xml:space="preserve">           2.2  Number of births,maternal and infant deaths</t>
  </si>
  <si>
    <t xml:space="preserve">             2.3  0-2 õ¿¿õäèéí âàêöèíæóóëàëòûí õàìðàëò</t>
  </si>
  <si>
    <t xml:space="preserve">          2.4  Õ¿í àìûí òºðºëò, íàñ áàðàëò, ñóìààð</t>
  </si>
  <si>
    <t xml:space="preserve">          2.4  Number of births and deaths, by soum</t>
  </si>
  <si>
    <t xml:space="preserve">         2.5  Õàëäâàðò ºâ÷íººð ºâ÷ëºãñäèéí òîî</t>
  </si>
  <si>
    <t xml:space="preserve">          2.5 Number of infectious disease cases</t>
  </si>
  <si>
    <t>Хэрчсэн гурил</t>
  </si>
  <si>
    <t>Бууз</t>
  </si>
  <si>
    <t>Хиам</t>
  </si>
  <si>
    <r>
      <t>ì</t>
    </r>
    <r>
      <rPr>
        <vertAlign val="superscript"/>
        <sz val="8"/>
        <rFont val="Arial Mon"/>
        <family val="2"/>
      </rPr>
      <t xml:space="preserve">3  </t>
    </r>
  </si>
  <si>
    <r>
      <t>m</t>
    </r>
    <r>
      <rPr>
        <i/>
        <vertAlign val="superscript"/>
        <sz val="8"/>
        <rFont val="Arial Mon"/>
        <family val="2"/>
      </rPr>
      <t>3</t>
    </r>
  </si>
  <si>
    <r>
      <t>ì</t>
    </r>
    <r>
      <rPr>
        <vertAlign val="superscript"/>
        <sz val="8"/>
        <rFont val="Arial Mon"/>
        <family val="2"/>
      </rPr>
      <t xml:space="preserve">2  </t>
    </r>
  </si>
  <si>
    <r>
      <t>m</t>
    </r>
    <r>
      <rPr>
        <i/>
        <vertAlign val="superscript"/>
        <sz val="8"/>
        <rFont val="Arial Mon"/>
        <family val="2"/>
      </rPr>
      <t>2</t>
    </r>
  </si>
  <si>
    <t>sausage</t>
  </si>
  <si>
    <t>buuz</t>
  </si>
  <si>
    <t>2012 I-XII</t>
  </si>
  <si>
    <t xml:space="preserve">             2.3 0-2 Expanded immunization coverage for infants</t>
  </si>
  <si>
    <t>Îðîí íóòãèéí áàéãóóëëàãûí çàðëàãà, сая төг</t>
  </si>
  <si>
    <t xml:space="preserve"> Of which ; by age group</t>
  </si>
  <si>
    <t>5. REGISTERED UNEMPLOYMENT</t>
  </si>
  <si>
    <t xml:space="preserve">            5.1. Number of registered unemployed people, by causes</t>
  </si>
  <si>
    <t>5.2. Regestered unemployment, by soums</t>
  </si>
  <si>
    <t>5.3 Registered unemployment, by education levels</t>
  </si>
  <si>
    <r>
      <t xml:space="preserve">Төрөлт                   </t>
    </r>
    <r>
      <rPr>
        <i/>
        <sz val="8"/>
        <rFont val="Arial Mon"/>
        <family val="2"/>
      </rPr>
      <t>Births</t>
    </r>
  </si>
  <si>
    <r>
      <t xml:space="preserve">¯¿íýýñ: 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</si>
  <si>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Á¿ãäýýñ:                         </t>
    </r>
    <r>
      <rPr>
        <i/>
        <sz val="8"/>
        <rFont val="Arial Mon"/>
        <family val="2"/>
      </rPr>
      <t>From total</t>
    </r>
  </si>
  <si>
    <r>
      <t xml:space="preserve"> Íàñ áàðàëò                                                          </t>
    </r>
    <r>
      <rPr>
        <i/>
        <sz val="8"/>
        <rFont val="Arial Mon"/>
        <family val="2"/>
      </rPr>
      <t xml:space="preserve"> Number of deaths</t>
    </r>
  </si>
  <si>
    <r>
      <t xml:space="preserve">  Íÿëõñûí íàñ áàðàëò                                    </t>
    </r>
    <r>
      <rPr>
        <i/>
        <sz val="8"/>
        <rFont val="Arial Mon"/>
        <family val="2"/>
      </rPr>
      <t>Number of infant deaths</t>
    </r>
  </si>
  <si>
    <r>
      <t xml:space="preserve">  Íÿëõñûí íàñ áàðàëò, 1000 àìüä òºðºëòºíä        </t>
    </r>
    <r>
      <rPr>
        <i/>
        <sz val="8"/>
        <rFont val="Arial Mon"/>
        <family val="2"/>
      </rPr>
      <t>Number of infant deaths, per 1000 live births</t>
    </r>
  </si>
  <si>
    <r>
      <t xml:space="preserve">       Àìüä òºðñºí             </t>
    </r>
    <r>
      <rPr>
        <i/>
        <sz val="8"/>
        <rFont val="Arial Mon"/>
        <family val="2"/>
      </rPr>
      <t>Alive births</t>
    </r>
  </si>
  <si>
    <r>
      <t xml:space="preserve">       Àìüã¿é òºðñºí              </t>
    </r>
    <r>
      <rPr>
        <i/>
        <sz val="8"/>
        <rFont val="Arial Mon"/>
        <family val="2"/>
      </rPr>
      <t>Still births</t>
    </r>
  </si>
  <si>
    <r>
      <t xml:space="preserve">   Ãýðòýý òºðñºí </t>
    </r>
    <r>
      <rPr>
        <i/>
        <sz val="8"/>
        <rFont val="Arial Mon"/>
        <family val="2"/>
      </rPr>
      <t>Births out of hospital</t>
    </r>
  </si>
  <si>
    <t>Pure drinks</t>
  </si>
  <si>
    <t>ì2</t>
  </si>
  <si>
    <t>m2</t>
  </si>
  <si>
    <t>2.6 Ваакуум цонх</t>
  </si>
  <si>
    <t>Савласан цэвэр ус</t>
  </si>
  <si>
    <t>Түгээсэн цýâýð óñ</t>
  </si>
  <si>
    <t>3. Тайлант сард идэвхгүй болсон ажил хайгч</t>
  </si>
  <si>
    <r>
      <t>ì</t>
    </r>
    <r>
      <rPr>
        <vertAlign val="superscript"/>
        <sz val="8"/>
        <rFont val="Arial Mon"/>
        <family val="2"/>
      </rPr>
      <t>3</t>
    </r>
  </si>
  <si>
    <t>Үйлдвэрийн аргаар бэлтгэсэн малын мах</t>
  </si>
  <si>
    <t>2013-XII</t>
  </si>
  <si>
    <t>2014-I</t>
  </si>
  <si>
    <t>2014 I</t>
  </si>
  <si>
    <t>2013 I-XII</t>
  </si>
  <si>
    <t>2014  I</t>
  </si>
  <si>
    <r>
      <t xml:space="preserve"> </t>
    </r>
    <r>
      <rPr>
        <i/>
        <sz val="7"/>
        <rFont val="Arial"/>
        <family val="2"/>
      </rPr>
      <t>Soum</t>
    </r>
  </si>
  <si>
    <t>2015  I</t>
  </si>
  <si>
    <t>2015-I</t>
  </si>
  <si>
    <t>2015 I</t>
  </si>
  <si>
    <t>Цахир</t>
  </si>
  <si>
    <t>Эрдэнэбулган</t>
  </si>
  <si>
    <t>Булган</t>
  </si>
  <si>
    <t>Төвшрүүлэх</t>
  </si>
  <si>
    <t>Цэнхэр</t>
  </si>
  <si>
    <t>Хотонт</t>
  </si>
  <si>
    <t>Хашаат</t>
  </si>
  <si>
    <t>Өгийнуур</t>
  </si>
  <si>
    <t>Өлзийт</t>
  </si>
  <si>
    <t>Батцэнгэл</t>
  </si>
  <si>
    <t>Хайрхан</t>
  </si>
  <si>
    <t>Цэцэрлэг</t>
  </si>
  <si>
    <t>Жаргалант</t>
  </si>
  <si>
    <t>Эрдэнэмандал</t>
  </si>
  <si>
    <t>Өндөр-Улаан</t>
  </si>
  <si>
    <t>Тариат</t>
  </si>
  <si>
    <t>Хангай</t>
  </si>
  <si>
    <t>Чулуут</t>
  </si>
  <si>
    <t>Ихтамир</t>
  </si>
  <si>
    <t>Эх сурвалж: Хөдөлмөрийн хэлтэс</t>
  </si>
  <si>
    <t>Мэргэжлийн шинжлэх ухаан болон техникийн үйл ажиллагаа</t>
  </si>
  <si>
    <t xml:space="preserve">Мэдээлэл холбоо </t>
  </si>
  <si>
    <t>5.2. Øèíýýð áèé áîëãîñîí àæëûí áàéðíû ìýäýý</t>
  </si>
  <si>
    <t>Ýñãèé шаахай</t>
  </si>
  <si>
    <r>
      <t>/òºã/  P</t>
    </r>
    <r>
      <rPr>
        <vertAlign val="subscript"/>
        <sz val="8"/>
        <rFont val="Arial Mon"/>
        <family val="2"/>
      </rPr>
      <t>0</t>
    </r>
  </si>
  <si>
    <r>
      <t xml:space="preserve">  Q</t>
    </r>
    <r>
      <rPr>
        <vertAlign val="subscript"/>
        <sz val="8"/>
        <rFont val="Arial Mon"/>
        <family val="2"/>
      </rPr>
      <t>1</t>
    </r>
    <r>
      <rPr>
        <sz val="8"/>
        <rFont val="Arial Mon"/>
        <family val="2"/>
      </rPr>
      <t>*P</t>
    </r>
    <r>
      <rPr>
        <vertAlign val="subscript"/>
        <sz val="8"/>
        <rFont val="Arial Mon"/>
        <family val="2"/>
      </rPr>
      <t>1</t>
    </r>
  </si>
  <si>
    <r>
      <t xml:space="preserve">  Q</t>
    </r>
    <r>
      <rPr>
        <vertAlign val="subscript"/>
        <sz val="8"/>
        <rFont val="Arial Mon"/>
        <family val="2"/>
      </rPr>
      <t>1</t>
    </r>
    <r>
      <rPr>
        <sz val="8"/>
        <rFont val="Arial Mon"/>
        <family val="2"/>
      </rPr>
      <t>*P</t>
    </r>
    <r>
      <rPr>
        <vertAlign val="subscript"/>
        <sz val="8"/>
        <rFont val="Arial Mon"/>
        <family val="2"/>
      </rPr>
      <t>0</t>
    </r>
  </si>
  <si>
    <t>Хөдөлмөрийн хэлтэс</t>
  </si>
  <si>
    <t>Дүн</t>
  </si>
  <si>
    <t>Цр</t>
  </si>
  <si>
    <t>Эбу</t>
  </si>
  <si>
    <t>Бу</t>
  </si>
  <si>
    <t>Тө</t>
  </si>
  <si>
    <t>Цн</t>
  </si>
  <si>
    <r>
      <t xml:space="preserve">     - боловсролгүй  </t>
    </r>
    <r>
      <rPr>
        <i/>
        <sz val="7"/>
        <rFont val="Arial"/>
        <family val="2"/>
      </rPr>
      <t>uneducated</t>
    </r>
  </si>
  <si>
    <t>Хт</t>
  </si>
  <si>
    <r>
      <t xml:space="preserve">     - бага </t>
    </r>
    <r>
      <rPr>
        <i/>
        <sz val="7"/>
        <rFont val="Arial"/>
        <family val="2"/>
      </rPr>
      <t xml:space="preserve"> primary</t>
    </r>
  </si>
  <si>
    <t>Хш</t>
  </si>
  <si>
    <r>
      <t xml:space="preserve">     - бүрэн бус дунд </t>
    </r>
    <r>
      <rPr>
        <i/>
        <sz val="7"/>
        <rFont val="Arial"/>
        <family val="2"/>
      </rPr>
      <t>secondary II</t>
    </r>
  </si>
  <si>
    <t>Өг</t>
  </si>
  <si>
    <r>
      <t xml:space="preserve">     - бүрэн дунд </t>
    </r>
    <r>
      <rPr>
        <i/>
        <sz val="7"/>
        <rFont val="Arial"/>
        <family val="2"/>
      </rPr>
      <t>secondary I</t>
    </r>
  </si>
  <si>
    <t>Өл</t>
  </si>
  <si>
    <t>Бц</t>
  </si>
  <si>
    <t xml:space="preserve">     - Мэргэжлийн анхан шатны</t>
  </si>
  <si>
    <t>Хр</t>
  </si>
  <si>
    <r>
      <t xml:space="preserve">     - Тусгай дунд </t>
    </r>
    <r>
      <rPr>
        <i/>
        <sz val="7"/>
        <rFont val="Arial"/>
        <family val="2"/>
      </rPr>
      <t>specialized secondary</t>
    </r>
  </si>
  <si>
    <t>Цц</t>
  </si>
  <si>
    <r>
      <t xml:space="preserve">     - Дээд </t>
    </r>
    <r>
      <rPr>
        <i/>
        <sz val="7"/>
        <rFont val="Arial"/>
        <family val="2"/>
      </rPr>
      <t>high</t>
    </r>
  </si>
  <si>
    <t>Жа</t>
  </si>
  <si>
    <t>Эм</t>
  </si>
  <si>
    <t>Боловсролын түвшингээр</t>
  </si>
  <si>
    <t>Өу</t>
  </si>
  <si>
    <t>Та</t>
  </si>
  <si>
    <t>Үүнээс: эмэгтэй</t>
  </si>
  <si>
    <t>Хн</t>
  </si>
  <si>
    <t>Чу</t>
  </si>
  <si>
    <t>Ажилгүйчүүд- бүгд</t>
  </si>
  <si>
    <t>Их</t>
  </si>
  <si>
    <t>Зөрүү +,-</t>
  </si>
  <si>
    <t>Үүнээс: эм</t>
  </si>
  <si>
    <t>Бүгд</t>
  </si>
  <si>
    <t>Өсөлт, бууралт</t>
  </si>
  <si>
    <t>Сум</t>
  </si>
  <si>
    <t>5.3 Бүртгэлтэй ажилгүйчүүд, боловсролоор</t>
  </si>
  <si>
    <t xml:space="preserve">5.2. Бүртгэлтэйажилгүйчүүд, сумаар      </t>
  </si>
  <si>
    <t>Үүнээс: насны бүлгээр</t>
  </si>
  <si>
    <t>5. Тайлант сарын эцэст байгаа ажилгүйчүүд- бүгд</t>
  </si>
  <si>
    <t xml:space="preserve">                  - бусад</t>
  </si>
  <si>
    <t xml:space="preserve">                  - хоршоо</t>
  </si>
  <si>
    <t xml:space="preserve">                  - нөхөрлөл, компани</t>
  </si>
  <si>
    <t xml:space="preserve">                  - төрийн төсөвт байгууллага</t>
  </si>
  <si>
    <t xml:space="preserve">    Үүнээс : -улсын үйлдвэрийн газар</t>
  </si>
  <si>
    <t>4.Тайлант сард ажилд орсон ажилгүйчүүд</t>
  </si>
  <si>
    <t xml:space="preserve">             - бусад</t>
  </si>
  <si>
    <t xml:space="preserve">             - цалин багатайгаас</t>
  </si>
  <si>
    <t xml:space="preserve">             - Мэргэжил ур чадвараа нэмэгдүүлэн ашиг орлого         нэмэгдүүлэх</t>
  </si>
  <si>
    <t xml:space="preserve">             - цэргээс халагдсан</t>
  </si>
  <si>
    <t xml:space="preserve">             - сургууль төгссөн</t>
  </si>
  <si>
    <t xml:space="preserve">             - өөр газраас шилжиж ирсэн</t>
  </si>
  <si>
    <t xml:space="preserve">             - байгууллага татан буугдсан</t>
  </si>
  <si>
    <t xml:space="preserve">     Үүнээс: орон тооны цомхтголоор</t>
  </si>
  <si>
    <t>2. Тайлант сард нэмэгдсэн ажилгүйчүүд-бүгд</t>
  </si>
  <si>
    <t>1. Өмнөх сарын эцэст байсан ажилгүйчүүд-бүгд</t>
  </si>
  <si>
    <t>5.1. Бүртгэлтэй ажилгүйчүүдийн тоо, шалтгаанаар</t>
  </si>
  <si>
    <t>5. БҮРТГЭЛТЭЙ АЖИЛГҮЙЧҮҮД</t>
  </si>
  <si>
    <t>2014-XII</t>
  </si>
  <si>
    <t>2014 I-XII</t>
  </si>
  <si>
    <t>2015/2014%</t>
  </si>
  <si>
    <t>2015/2013%</t>
  </si>
  <si>
    <t>2015/2012%</t>
  </si>
  <si>
    <t>2015  II</t>
  </si>
  <si>
    <t>2014  II</t>
  </si>
  <si>
    <t>2014 II</t>
  </si>
  <si>
    <t>2014-II</t>
  </si>
  <si>
    <t>2015-II</t>
  </si>
  <si>
    <t>2015 II</t>
  </si>
  <si>
    <t xml:space="preserve"> 9. Ãîë íýðèéí á¿òýýãäýõ¿¿í ¿éëäâýðëýëò</t>
  </si>
  <si>
    <t xml:space="preserve">  9. Production of the major commodities</t>
  </si>
  <si>
    <t>2014  III</t>
  </si>
  <si>
    <t>2015  III</t>
  </si>
  <si>
    <t>2014-III</t>
  </si>
  <si>
    <t>2015-III</t>
  </si>
  <si>
    <t>2014 III</t>
  </si>
  <si>
    <t>2015 III</t>
  </si>
  <si>
    <t>2015/2014. %</t>
  </si>
  <si>
    <t xml:space="preserve">                              10. Àæ ¿éëäâýðèéí íèéò á¿òýýãäõ¿¿í, îíû ¿íýýð, ñàÿ.òºã</t>
  </si>
  <si>
    <t xml:space="preserve">                               10.Gross industrial output, at current price, mln.tog</t>
  </si>
  <si>
    <t xml:space="preserve">                               10. Àæ ¿éëäâýðèéí áîðëóóëñàí á¿òýýãäõ¿¿í, îíû ¿íýýð, ñàÿ.òºã</t>
  </si>
  <si>
    <t xml:space="preserve">                                10. Sold production of the industry, at current price, mln.tog</t>
  </si>
  <si>
    <t>10. Àæ ¿éëäâýðèéí íèéò á¿òýýãäõ¿¿í, çýðýãö¿¿ëýõ ¿íýýð /ìÿí.òºã/</t>
  </si>
  <si>
    <t xml:space="preserve"> 10. Gross industrial products, at constant prices, /thous.tog/</t>
  </si>
  <si>
    <t>2014  IY</t>
  </si>
  <si>
    <t>2015  IY</t>
  </si>
  <si>
    <t>2014 IY</t>
  </si>
  <si>
    <t>2014-IY</t>
  </si>
  <si>
    <t>2015-IY</t>
  </si>
  <si>
    <t>2015 IY</t>
  </si>
  <si>
    <t>2014  Y</t>
  </si>
  <si>
    <t>2015  Y</t>
  </si>
  <si>
    <t xml:space="preserve">                       Ýõíèé 5  ñàðûí áàéäëààð           </t>
  </si>
  <si>
    <t>2014-Y</t>
  </si>
  <si>
    <t>2015-Y</t>
  </si>
  <si>
    <t>2014 Y</t>
  </si>
  <si>
    <t>2015 Y</t>
  </si>
  <si>
    <t>Y May</t>
  </si>
  <si>
    <t>2014. Y</t>
  </si>
  <si>
    <t>2015. Y</t>
  </si>
  <si>
    <t>2015.Y</t>
  </si>
  <si>
    <t>I-Y</t>
  </si>
  <si>
    <t>Óëààíáóðõàí óëààíóóä ãàõàéí õàâäàð I /9ñàðòàé/</t>
  </si>
  <si>
    <t>2014. I -V</t>
  </si>
  <si>
    <t>2015. I -V</t>
  </si>
  <si>
    <t>Íèéò ä¿í Total</t>
  </si>
  <si>
    <t>Õ¿íñ, óíäààíû Food and beverage</t>
  </si>
  <si>
    <t xml:space="preserve">  Õýâëýëèéí Printing and publishing</t>
  </si>
  <si>
    <t>Öàõèëãààí, äóëààí Electricity, thermal energy</t>
  </si>
  <si>
    <t>Ìîä, ìîäîí ýäëýë Wood &amp; wooden products</t>
  </si>
  <si>
    <t>Ãóòàë, õóâöàñ Footwear and wearing</t>
  </si>
  <si>
    <t xml:space="preserve">  Áóñàä Other</t>
  </si>
  <si>
    <t xml:space="preserve"> 9.3 Òºëëºëò, òºë áîéæèëò</t>
  </si>
  <si>
    <t xml:space="preserve">      9.3 Òºëëºëò, òºë áîéæèëò/¿ðãýëæëýë/</t>
  </si>
  <si>
    <t xml:space="preserve"> 9.3 Rearing young animals</t>
  </si>
  <si>
    <t xml:space="preserve">       9.3   Rearing young animals/continuation/</t>
  </si>
  <si>
    <t>Èõýð òºë</t>
  </si>
  <si>
    <r>
      <t xml:space="preserve">         Òºëëºñºí õýýëòýã÷    </t>
    </r>
    <r>
      <rPr>
        <i/>
        <sz val="10"/>
        <rFont val="Arial Mon"/>
        <family val="2"/>
      </rPr>
      <t>Number of breeding- stock</t>
    </r>
  </si>
  <si>
    <r>
      <t xml:space="preserve">            Õîðîãäñîí òºë  </t>
    </r>
    <r>
      <rPr>
        <i/>
        <sz val="10"/>
        <rFont val="Arial Mon"/>
        <family val="2"/>
      </rPr>
      <t xml:space="preserve">losses of young animals  </t>
    </r>
  </si>
  <si>
    <r>
      <t xml:space="preserve">   Áîéæñîí òºë        S</t>
    </r>
    <r>
      <rPr>
        <i/>
        <sz val="10"/>
        <rFont val="Arial Mon"/>
        <family val="2"/>
      </rPr>
      <t>urvivals</t>
    </r>
  </si>
  <si>
    <r>
      <t xml:space="preserve">       Áîéæèëòûí õ¿âü/</t>
    </r>
    <r>
      <rPr>
        <i/>
        <sz val="10"/>
        <rFont val="Arial Mon"/>
        <family val="2"/>
      </rPr>
      <t>Percentage of survivals</t>
    </r>
  </si>
  <si>
    <t>Òºëëºëòèéí</t>
  </si>
  <si>
    <t>twin young</t>
  </si>
  <si>
    <r>
      <t xml:space="preserve">         ¿¿íýýñ: </t>
    </r>
    <r>
      <rPr>
        <i/>
        <sz val="10"/>
        <rFont val="Arial Mon"/>
        <family val="2"/>
      </rPr>
      <t>of which</t>
    </r>
  </si>
  <si>
    <r>
      <t xml:space="preserve">       ¿¿íýýñ: </t>
    </r>
    <r>
      <rPr>
        <i/>
        <sz val="10"/>
        <rFont val="Arial Mon"/>
        <family val="2"/>
      </rPr>
      <t>of which</t>
    </r>
  </si>
  <si>
    <r>
      <t xml:space="preserve">             ¿¿íýýñ: </t>
    </r>
    <r>
      <rPr>
        <i/>
        <sz val="10"/>
        <rFont val="Arial Mon"/>
        <family val="2"/>
      </rPr>
      <t>of which</t>
    </r>
  </si>
  <si>
    <r>
      <t>¿¿íýýñ:</t>
    </r>
    <r>
      <rPr>
        <i/>
        <sz val="10"/>
        <rFont val="Arial Mon"/>
        <family val="2"/>
      </rPr>
      <t xml:space="preserve"> of which</t>
    </r>
  </si>
  <si>
    <t>õóâü</t>
  </si>
  <si>
    <t>livestock</t>
  </si>
  <si>
    <t xml:space="preserve">  èíãý</t>
  </si>
  <si>
    <t xml:space="preserve">   ã¿¿</t>
  </si>
  <si>
    <t>¿íýý</t>
  </si>
  <si>
    <t>ýì õîíü</t>
  </si>
  <si>
    <t>ýì ÿìàà</t>
  </si>
  <si>
    <t xml:space="preserve"> Á¿ãä</t>
  </si>
  <si>
    <t>áîòãî</t>
  </si>
  <si>
    <t>óíàãà</t>
  </si>
  <si>
    <t>òóãàë</t>
  </si>
  <si>
    <t>õóðãà</t>
  </si>
  <si>
    <t>èøèã</t>
  </si>
  <si>
    <t xml:space="preserve">    Á¿ãä</t>
  </si>
  <si>
    <t xml:space="preserve"> óíàãà</t>
  </si>
  <si>
    <t xml:space="preserve"> òóãàë</t>
  </si>
  <si>
    <t xml:space="preserve"> õóðãà</t>
  </si>
  <si>
    <t xml:space="preserve"> èøèã</t>
  </si>
  <si>
    <t>percentage of</t>
  </si>
  <si>
    <t xml:space="preserve">female </t>
  </si>
  <si>
    <t xml:space="preserve">  Mare</t>
  </si>
  <si>
    <t xml:space="preserve">   Cow</t>
  </si>
  <si>
    <t xml:space="preserve">   Ewe</t>
  </si>
  <si>
    <t>young</t>
  </si>
  <si>
    <t>foals</t>
  </si>
  <si>
    <t>calves</t>
  </si>
  <si>
    <t>lambs</t>
  </si>
  <si>
    <t>kids</t>
  </si>
  <si>
    <t>delivered</t>
  </si>
  <si>
    <t xml:space="preserve"> camel</t>
  </si>
  <si>
    <t>goat</t>
  </si>
  <si>
    <t>camels</t>
  </si>
  <si>
    <t>breeding stock</t>
  </si>
  <si>
    <t>PPPY</t>
  </si>
  <si>
    <t>9.4  Òîì ìàëûí ç¿é áóñûí õîðîãäîë</t>
  </si>
  <si>
    <t>9.4 Natural losses of adult animals</t>
  </si>
  <si>
    <t>Îíû ýõíèé</t>
  </si>
  <si>
    <r>
      <t>Á¿ãäýýñ: ºâ ÷ í º º ð/</t>
    </r>
    <r>
      <rPr>
        <i/>
        <sz val="8"/>
        <rFont val="Arial Mon"/>
        <family val="2"/>
      </rPr>
      <t>From total: by diseases</t>
    </r>
  </si>
  <si>
    <r>
      <t>Á¿ãäýýñ: õýýëòýã÷ /</t>
    </r>
    <r>
      <rPr>
        <i/>
        <sz val="8"/>
        <rFont val="Arial Mon"/>
        <family val="2"/>
      </rPr>
      <t>From total: by diseases</t>
    </r>
  </si>
  <si>
    <t>ìàëä ýçëýõ</t>
  </si>
  <si>
    <t xml:space="preserve">   ¿ ¿  í  ý  ý ñ: of which</t>
  </si>
  <si>
    <t>òýìýý</t>
  </si>
  <si>
    <t>àäóó</t>
  </si>
  <si>
    <t xml:space="preserve"> ¿õýð</t>
  </si>
  <si>
    <t xml:space="preserve"> õîíü</t>
  </si>
  <si>
    <t>ÿìàà</t>
  </si>
  <si>
    <t>èíãý</t>
  </si>
  <si>
    <t>ã¿¿</t>
  </si>
  <si>
    <t xml:space="preserve"> ýì õîíü</t>
  </si>
  <si>
    <t xml:space="preserve">percentage of </t>
  </si>
  <si>
    <t>2014.Y</t>
  </si>
  <si>
    <t>Camel</t>
  </si>
  <si>
    <t>Horse</t>
  </si>
  <si>
    <t>Cattle</t>
  </si>
  <si>
    <t>Sheep</t>
  </si>
  <si>
    <t>Goat</t>
  </si>
  <si>
    <t>losses to total</t>
  </si>
  <si>
    <t>livestock at the</t>
  </si>
  <si>
    <t>beginning of</t>
  </si>
  <si>
    <t xml:space="preserve"> the year</t>
  </si>
  <si>
    <t xml:space="preserve">                </t>
  </si>
  <si>
    <t xml:space="preserve">                           ÎÉ ÌÎÄÍÛ ÌÝÄÝÝ           </t>
  </si>
  <si>
    <t>9.8 ÎÉ ÌÎÄÍÛ ÌÝÄÝÝ</t>
  </si>
  <si>
    <t>9.8 DATA OF THE TIMBERS</t>
  </si>
  <si>
    <r>
      <t xml:space="preserve">             Îéãîîñ îëãîñîí ìîä, ì</t>
    </r>
    <r>
      <rPr>
        <vertAlign val="superscript"/>
        <sz val="10"/>
        <rFont val="Arial Mon"/>
        <family val="2"/>
      </rPr>
      <t>3</t>
    </r>
  </si>
  <si>
    <t xml:space="preserve">     ¿ ¿ í ý ý ñ :   of which :</t>
  </si>
  <si>
    <t>Ãîîæèíãèéí îðëîãî</t>
  </si>
  <si>
    <t>Îéí çºð÷èëä òàâüñàí</t>
  </si>
  <si>
    <t>Íºõºí òºëáºð</t>
  </si>
  <si>
    <r>
      <t xml:space="preserve">            Granted woods from forest, m</t>
    </r>
    <r>
      <rPr>
        <i/>
        <vertAlign val="superscript"/>
        <sz val="10"/>
        <rFont val="Arial Mon"/>
        <family val="2"/>
      </rPr>
      <t>3</t>
    </r>
  </si>
  <si>
    <r>
      <t xml:space="preserve">     Õýðýãëýýíèé ìîä ì</t>
    </r>
    <r>
      <rPr>
        <vertAlign val="superscript"/>
        <sz val="10"/>
        <rFont val="Arial Mon"/>
        <family val="2"/>
      </rPr>
      <t>3</t>
    </r>
  </si>
  <si>
    <r>
      <t xml:space="preserve">    Ò¿ëýý   ì</t>
    </r>
    <r>
      <rPr>
        <vertAlign val="superscript"/>
        <sz val="10"/>
        <rFont val="Arial Mon"/>
        <family val="2"/>
      </rPr>
      <t>3</t>
    </r>
  </si>
  <si>
    <t>ìÿí òºã</t>
  </si>
  <si>
    <t xml:space="preserve"> òîðãóóëü, ìÿí.òºã</t>
  </si>
  <si>
    <t>sum</t>
  </si>
  <si>
    <t>Àøèãëàõ ëèìèò</t>
  </si>
  <si>
    <t>Ã¿éöýòãýë</t>
  </si>
  <si>
    <t>Execution</t>
  </si>
  <si>
    <r>
      <t>Timbers, m</t>
    </r>
    <r>
      <rPr>
        <i/>
        <vertAlign val="superscript"/>
        <sz val="10"/>
        <rFont val="Arial Mon"/>
        <family val="2"/>
      </rPr>
      <t>3</t>
    </r>
  </si>
  <si>
    <r>
      <t xml:space="preserve">  Fuel wood, m</t>
    </r>
    <r>
      <rPr>
        <i/>
        <vertAlign val="superscript"/>
        <sz val="10"/>
        <rFont val="Arial Mon"/>
        <family val="2"/>
      </rPr>
      <t>3</t>
    </r>
  </si>
  <si>
    <t>Revenue of the</t>
  </si>
  <si>
    <t>Sentenced fines for</t>
  </si>
  <si>
    <t>Payment &amp; fees</t>
  </si>
  <si>
    <t>Limit of the use</t>
  </si>
  <si>
    <t>permis   thous tog</t>
  </si>
  <si>
    <t>violation of forest, thous.¥</t>
  </si>
  <si>
    <t xml:space="preserve">  thous. tog</t>
  </si>
  <si>
    <t>1 sar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</si>
  <si>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000000000000000000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77777777777777777777777777777777777777777777777777777777777777777777777777777777777777777777777777777777777777777777777777777777777777777777777777777777777777777777777777777777777777777777777777777777777777777777777777777777777777777777777777777777777777777777777777777777</t>
  </si>
  <si>
    <t xml:space="preserve"> 7.3 ÕÀÀ-í á¿òýýãäýõ¿¿íèé ¿íý 2015 îíû 5-ð ñàðûí áàéäëààð , ñóìäààð</t>
  </si>
  <si>
    <t>Сумын нэр</t>
  </si>
  <si>
    <t>Азарга</t>
  </si>
  <si>
    <t>Соёолон үрээ</t>
  </si>
  <si>
    <t>Соёолон гүү</t>
  </si>
  <si>
    <t>Шүдлэн үрээ</t>
  </si>
  <si>
    <t>Шүдлэн байдас</t>
  </si>
  <si>
    <t>Бух</t>
  </si>
  <si>
    <t>Хязаалан шар</t>
  </si>
  <si>
    <t>Хязаалан дөнж</t>
  </si>
  <si>
    <t>Шүдлэн эр үхэр</t>
  </si>
  <si>
    <t>Шүдлэн  гунж</t>
  </si>
  <si>
    <t>Хуц</t>
  </si>
  <si>
    <t>Эр хонь</t>
  </si>
  <si>
    <t>Эм хонь</t>
  </si>
  <si>
    <t>Эр төлөг</t>
  </si>
  <si>
    <t>Эм төлөг</t>
  </si>
  <si>
    <t>Ухна</t>
  </si>
  <si>
    <t>Эр ямаа</t>
  </si>
  <si>
    <t>Эм ямаа</t>
  </si>
  <si>
    <t>Эр борлон</t>
  </si>
  <si>
    <t>Эм борлон</t>
  </si>
  <si>
    <t xml:space="preserve">Батцэнгэл </t>
  </si>
  <si>
    <t xml:space="preserve">Булган </t>
  </si>
  <si>
    <t xml:space="preserve">Их тамир </t>
  </si>
  <si>
    <t xml:space="preserve">Өгийнуур </t>
  </si>
  <si>
    <t xml:space="preserve">Өлзийт </t>
  </si>
  <si>
    <t xml:space="preserve">Өндөр-Улаан </t>
  </si>
  <si>
    <t xml:space="preserve">Тариат </t>
  </si>
  <si>
    <t xml:space="preserve">Төвшрүүлэх </t>
  </si>
  <si>
    <t xml:space="preserve">Хайрхан </t>
  </si>
  <si>
    <t xml:space="preserve">Хангай </t>
  </si>
  <si>
    <t xml:space="preserve">Хашаат </t>
  </si>
  <si>
    <t xml:space="preserve">Хотонт </t>
  </si>
  <si>
    <t>Цахир с</t>
  </si>
  <si>
    <t xml:space="preserve">Цэнхэр </t>
  </si>
  <si>
    <t xml:space="preserve">Цэцэрлэг </t>
  </si>
  <si>
    <t xml:space="preserve">Чулуут </t>
  </si>
  <si>
    <t xml:space="preserve">Эрдэнэмандал </t>
  </si>
  <si>
    <t>Аймгийн дундаж үнэ</t>
  </si>
  <si>
    <t>++</t>
  </si>
  <si>
    <t>t+</t>
  </si>
  <si>
    <t>h+</t>
  </si>
  <si>
    <t xml:space="preserve">                       9.6 Òàðèàëñàí òàëáàé, ãà-ãààð</t>
  </si>
  <si>
    <t xml:space="preserve">        9.6 Sown area, by hectares</t>
  </si>
  <si>
    <t xml:space="preserve">                       9.6 Sown area, by hectares</t>
  </si>
  <si>
    <t xml:space="preserve">        ¯ð òàðèà    Cereals    </t>
  </si>
  <si>
    <t xml:space="preserve">  Үүнээс: of which</t>
  </si>
  <si>
    <t xml:space="preserve">    Òºìñ   Potatoes</t>
  </si>
  <si>
    <t xml:space="preserve">Тýæýýëèéí óðãàìàë    Fodder crops </t>
  </si>
  <si>
    <t>Техникийн óðãàìàë    Technical crops</t>
  </si>
  <si>
    <t xml:space="preserve">   Õ¿íñíèé íîãîî       Vegetables</t>
  </si>
  <si>
    <t>үүнээс:</t>
  </si>
  <si>
    <t xml:space="preserve"> Буудай Wheat</t>
  </si>
  <si>
    <t>Овьёос Oats</t>
  </si>
  <si>
    <t>Байцаа</t>
  </si>
  <si>
    <t>Лууван</t>
  </si>
  <si>
    <t>Шар манжин</t>
  </si>
  <si>
    <t>Улаан манжин</t>
  </si>
  <si>
    <t>Сонгино</t>
  </si>
  <si>
    <t>Сармис</t>
  </si>
  <si>
    <t>Өргөст хэмх</t>
  </si>
  <si>
    <t>Улаан лооль</t>
  </si>
  <si>
    <t>Тарвас</t>
  </si>
  <si>
    <t>Амтат гуа</t>
  </si>
  <si>
    <t>Хулуу</t>
  </si>
  <si>
    <t>Чинжүү</t>
  </si>
  <si>
    <t>бусад</t>
  </si>
  <si>
    <t>6.2 Ãîë íýðèéí áàðààíû ¿íý</t>
  </si>
  <si>
    <t>6.2 Price of selected goods</t>
  </si>
  <si>
    <t>Áàðààíû íýð</t>
  </si>
  <si>
    <t>Õýìæèõ íýãæ</t>
  </si>
  <si>
    <t>1. Õ¿íñíèé áàðàà</t>
  </si>
  <si>
    <t>Ãóðèë /Óëààíáààòðûí I çýðýã/</t>
  </si>
  <si>
    <t xml:space="preserve">Flour, kg '' Ulaanbaatar-1'' </t>
  </si>
  <si>
    <t>êã</t>
  </si>
  <si>
    <t>Ãóðèë /Óëààíáààòðûí II çýðýã/</t>
  </si>
  <si>
    <t xml:space="preserve">Flour, kg '' Ulaanbaatar-2'' </t>
  </si>
  <si>
    <t xml:space="preserve">Ãóðèëàí áîîâ </t>
  </si>
  <si>
    <t>Bakery, kg</t>
  </si>
  <si>
    <t>Òàëõ /õóâèéí/</t>
  </si>
  <si>
    <t>Ãîéìîí /óóðàãæóóëñàí/</t>
  </si>
  <si>
    <t>Macaroni, 250 gr</t>
  </si>
  <si>
    <t>250 ãð</t>
  </si>
  <si>
    <t>Æèãíýìýã</t>
  </si>
  <si>
    <t xml:space="preserve">Biscuits </t>
  </si>
  <si>
    <t>Öàãààí áóäàà</t>
  </si>
  <si>
    <t>Rice</t>
  </si>
  <si>
    <t>Øàð áóäàà</t>
  </si>
  <si>
    <t>Millet, kg</t>
  </si>
  <si>
    <t>¯õðèéí ìàõ</t>
  </si>
  <si>
    <t>Beef,kg</t>
  </si>
  <si>
    <t>Õîíèíû ìàõ</t>
  </si>
  <si>
    <t>Mutton, kg</t>
  </si>
  <si>
    <t>ßìààíû ìàõ</t>
  </si>
  <si>
    <t>Goat-meat, kg</t>
  </si>
  <si>
    <t>Àäóóíû ìàõ</t>
  </si>
  <si>
    <t>Horsemeat, kg</t>
  </si>
  <si>
    <t>×àíàñàí õèàì</t>
  </si>
  <si>
    <t>Sausagas, kg</t>
  </si>
  <si>
    <t>ªºõºí òîñ</t>
  </si>
  <si>
    <t>Fat, kg</t>
  </si>
  <si>
    <t>Øàð òîñ</t>
  </si>
  <si>
    <t>Yellow oil, kg</t>
  </si>
  <si>
    <t>Øèíãýí ñ¿¿</t>
  </si>
  <si>
    <t>Milk, litre</t>
  </si>
  <si>
    <t>ëèòð</t>
  </si>
  <si>
    <t>Õàòóó ÷èõýð   /ãàäààä /</t>
  </si>
  <si>
    <t>Candies, kg</t>
  </si>
  <si>
    <t>Ýëñýí ÷èõýð</t>
  </si>
  <si>
    <t xml:space="preserve">Sugar, kg </t>
  </si>
  <si>
    <t>Ã¿ðæ öàé</t>
  </si>
  <si>
    <t>Green tea, Goergea</t>
  </si>
  <si>
    <t>2 êã</t>
  </si>
  <si>
    <t>Òºìñ /ìîíãîë/</t>
  </si>
  <si>
    <t>Potato, kg /mongolia/</t>
  </si>
  <si>
    <t>Áàéöàà</t>
  </si>
  <si>
    <t>Cabbadge, kg</t>
  </si>
  <si>
    <t>Ìàíæèí</t>
  </si>
  <si>
    <t>Tumir, kg</t>
  </si>
  <si>
    <t>Ëóóâàí</t>
  </si>
  <si>
    <t>Carrot, kg</t>
  </si>
  <si>
    <t>Áººðºíõèé ñîíãèíî /õÿòàä/</t>
  </si>
  <si>
    <t>Onion, kg</t>
  </si>
  <si>
    <t>Äàâñ /îðîñ/</t>
  </si>
  <si>
    <t>Iodized salt, kg</t>
  </si>
  <si>
    <t>Áîð äàâñ</t>
  </si>
  <si>
    <t>Salt, brown,  kg</t>
  </si>
  <si>
    <t>Ìàñëî</t>
  </si>
  <si>
    <t>Butter, kg</t>
  </si>
  <si>
    <t>Óðãàìëûí òîñ</t>
  </si>
  <si>
    <t>Vegetables oil</t>
  </si>
  <si>
    <t>ªíäºã</t>
  </si>
  <si>
    <t>Eggs, piece</t>
  </si>
  <si>
    <t>2. Õ¿íñíèé áóñ áàðàà</t>
  </si>
  <si>
    <t xml:space="preserve">Áàðààíû ñàâàí </t>
  </si>
  <si>
    <t>Laundry soap</t>
  </si>
  <si>
    <t>Ãàðûí ñàâàí /ëþêñ/</t>
  </si>
  <si>
    <t>Beaty soap /LUX/</t>
  </si>
  <si>
    <t>Óãààëãûí íóíòàã /îìî/</t>
  </si>
  <si>
    <t>Laundry detergent ''OMO''</t>
  </si>
  <si>
    <t>165 ãð</t>
  </si>
  <si>
    <t>×¿äýíç /äîòîîä/</t>
  </si>
  <si>
    <t>Match, pack</t>
  </si>
  <si>
    <t>Òºðºë á¿ðèéí ãýðëèéí øèë</t>
  </si>
  <si>
    <t>Light bulb, 60w</t>
  </si>
  <si>
    <t>Ëàà /äîòîîä/</t>
  </si>
  <si>
    <t>Candle, piece</t>
  </si>
  <si>
    <t>боодол</t>
  </si>
  <si>
    <t>Áè÷ãèéí öààñ -80 ãð</t>
  </si>
  <si>
    <t>Copy paper -80gr</t>
  </si>
  <si>
    <t>áîîäîë</t>
  </si>
  <si>
    <t>Áè÷ãèéí öààñI-70ãð</t>
  </si>
  <si>
    <t>Copy paper -70gr</t>
  </si>
  <si>
    <t>Òîñîí áóäàã /õÿòàä/</t>
  </si>
  <si>
    <t>Oilcolour, kg</t>
  </si>
  <si>
    <t>Òºðºë á¿ðèéí õàäààñ</t>
  </si>
  <si>
    <t>Spike, kg</t>
  </si>
  <si>
    <t>Öîíõíû øèë 3 ìì /120õ90/</t>
  </si>
  <si>
    <t>Window glass, China, 3mm</t>
  </si>
  <si>
    <t>Öåìåíò</t>
  </si>
  <si>
    <t>Cement, kg</t>
  </si>
  <si>
    <t>6.¯ÍÝ</t>
  </si>
  <si>
    <t>6.Price</t>
  </si>
  <si>
    <t xml:space="preserve">                          6.1  Àðõàíãàé àéìãèéí õýðýãëýýíèé áàðàà, ¿éë÷èëãýýíèé ¿íèéí èíäåêñ</t>
  </si>
  <si>
    <t xml:space="preserve">                           6.1  Consumer price index of goods and services in Arhangai province</t>
  </si>
  <si>
    <t xml:space="preserve">           ÑÀÃÑÍÛ ÍÝÐ ÒªÐªË</t>
  </si>
  <si>
    <t xml:space="preserve">           Commodities and services,measuring unit</t>
  </si>
  <si>
    <t>2015.V</t>
  </si>
  <si>
    <t>2010.XII</t>
  </si>
  <si>
    <t>2014.V</t>
  </si>
  <si>
    <t>2014.XII</t>
  </si>
  <si>
    <t>2015.IV</t>
  </si>
  <si>
    <t>ÅÐªÍÕÈÉ ÈÍÄÅÊÑ</t>
  </si>
  <si>
    <t>OVERALL INDEX</t>
  </si>
  <si>
    <t>01.   ÕYÍÑÍÈÉ ÁÀÐÀÀ, ÑÎÃÒÓÓÐÓÓËÀÕ ÁÓÑ ÓÍÄÀÀ</t>
  </si>
  <si>
    <t>01. Foodstuffs and unintoxicating beverege</t>
  </si>
  <si>
    <t>01.1 ÕYÍÑÍÈÉ ÁÀÐÀÀ</t>
  </si>
  <si>
    <t>FOODSTUFFS</t>
  </si>
  <si>
    <t>01.1.1  ÒÀËÕ, ÃÓÐÈË, ÁÓÄÀÀ</t>
  </si>
  <si>
    <t>01.1.1 bread, flour and rice</t>
  </si>
  <si>
    <t>01.1.2  ÌÀÕ, ÌÀÕÀÍ ÁYÒÝÝÃÄÝÕYYÍ</t>
  </si>
  <si>
    <t>01.1.2 meat and meat products</t>
  </si>
  <si>
    <t>01.1.4  ÑYY, ÑYYÍ ÁYÒÝÝÃÄÝÕYYÍ, ªÍÄªÃ</t>
  </si>
  <si>
    <t>01.1.4 Milk and dairy products, egg</t>
  </si>
  <si>
    <t>01.1.5  ÒªÐªË ÁYÐÈÉÍ ªªÕ, ÒÎÑ</t>
  </si>
  <si>
    <t>01.1.5 kind of fat and oil</t>
  </si>
  <si>
    <t>01.1.6  ÆÈÌÑ, ÆÈÌÑÃÝÍÝ</t>
  </si>
  <si>
    <t>01.1.6 fruits</t>
  </si>
  <si>
    <t>01.1.7  ÕYÍÑÍÈÉ ÍÎÃÎÎ</t>
  </si>
  <si>
    <t>01.1.7 Vegetanles</t>
  </si>
  <si>
    <t>01.1.8  ÑÀÀÕÀÐ, ÆÈÌÑÍÈÉ ×ÀÍÀÌÀË, ÇªÃÈÉÍ ÁÀË, ×ÈÕÝÐ, ØÎÊÎËÀÄ</t>
  </si>
  <si>
    <t>01.1.8 sugar, jam, candies, chokolate and honey</t>
  </si>
  <si>
    <t>01.1.9  ÕYÍÑÍÈÉ ÁÓÑÀÄ ÁYÒÝÝÃÄÝÕYYÍ</t>
  </si>
  <si>
    <t>01.1.9 Other foodstuffs</t>
  </si>
  <si>
    <t>01.2 ÑÎÃÒÓÓÐÓÓËÀÕ ÁÓÑ ÓÍÄÀÀ</t>
  </si>
  <si>
    <t>01.2 Unintoxicating beverege</t>
  </si>
  <si>
    <t>02.   ÑÎÃÒÓÓÐÓÓËÀÕ ÓÍÄÀÀ, ÒÀÌÕÈ, ÌÀÍÑÓÓÐÓÓËÀÕ ÁÎÄÈÑ</t>
  </si>
  <si>
    <t>02. Intoxicating beverege and smoke</t>
  </si>
  <si>
    <t>02.1 ÑÎÃÒÓÓÐÓÓËÀÕ ÓÍÄÀÀ</t>
  </si>
  <si>
    <t>02.1  Intoxicating beverege and smoke</t>
  </si>
  <si>
    <t>02.2 ÒÀÌÕÈ</t>
  </si>
  <si>
    <t>02.2 Smoke</t>
  </si>
  <si>
    <t>03.    ÕÓÂÖÀÑ, ÁªÑ ÁÀÐÀÀ, ÃÓÒÀË</t>
  </si>
  <si>
    <t>03. Clothes, material and shoes</t>
  </si>
  <si>
    <t>03.1.    ÕÓÂÖÀÑ, ÁªÑ ÁÀÐÀÀ, ÃÓÒÀË</t>
  </si>
  <si>
    <t>03.1. Clothes, material and shoes</t>
  </si>
  <si>
    <t>03.1.1  ÕªÂªÍ, ÁªÑ ÁÀÐÀÀ</t>
  </si>
  <si>
    <t>03.1 Clothes and material</t>
  </si>
  <si>
    <t>03.1.2  ÁYÕ ÒªÐËÈÉÍ ÕÓÂÖÀÑ</t>
  </si>
  <si>
    <t>03.1.2 Clothes</t>
  </si>
  <si>
    <t>03.1.3  ÆÈÆÈÃ ÝÄËÝË, ÕÝÐÝÃÑÝË</t>
  </si>
  <si>
    <t>03.1.3 Smole things</t>
  </si>
  <si>
    <t>03.2  ÃÓÒÀË</t>
  </si>
  <si>
    <t>03.2 Shoes</t>
  </si>
  <si>
    <t>04.    ÎÐÎÍ ÑÓÓÖ, ÓÑ, ÖÀÕÈËÃÀÀÍ, ÕÈÉÍ ÁÎËÎÍ ÁÓÑÀÄ ÒYËØ</t>
  </si>
  <si>
    <t>04. Household, water, gas and other fuel</t>
  </si>
  <si>
    <t>04.1  ÎÐÎÍ ÑÓÓÖÍÛ БОДИТ ТҮРЭЭС</t>
  </si>
  <si>
    <t>04.1 Householding rental</t>
  </si>
  <si>
    <t>04.2  ÎÐÎÍ ÑÓÓÖÍÛ ÒÅÕÍÈÊÈÉÍ ÁÎËÎÍ ÇÀÑÂÀÐÛÍ YÉË×ÈËÃÝÝ</t>
  </si>
  <si>
    <t>04.2 Householding supply of water and other service</t>
  </si>
  <si>
    <t>04.3  ÓÑÀÍ ÕÀÍÃÀÌÆ ÁÎËÎÍ ÎÐÎÍ ÑÓÓÖÍÛ ÁÓÑÀÄ YÉË×ÈËÃÝÝ</t>
  </si>
  <si>
    <t>04.3Householding supply of water and other service</t>
  </si>
  <si>
    <t>04.4  ÖÀÕÈËÃÀÀÍ, ÕÈÉÍ ÁÎËÎÍ ÁÓÑÀÄ ÒYËØ</t>
  </si>
  <si>
    <t>04.4 Household gas and other fuel</t>
  </si>
  <si>
    <t>05.    ÃÝÐ ÀÕÓÉÍ ÒÀÂÈËÃÀ, ÃÝÐ ÀÕÓÉÍ ÁÀÐÀÀ</t>
  </si>
  <si>
    <t>05. Housekeeping furniture and housekeeping goods</t>
  </si>
  <si>
    <t>05.1  ÃÝÐ ÀÕÓÉÍ ÒÀÂÈËÃÀ, ÕÝÐÝÃÑÝË, ÕÈÂÑ ÁÎËÎÍ ØÀËÍÛ ÁÓÑÀÄ ÄÝÂÑÃÝÐ</t>
  </si>
  <si>
    <t>05.1.2 Carpet and other floor covering</t>
  </si>
  <si>
    <t>05.2  ÃÝÐ ÀÕÓÉÍ Î¨ÌÎË, ÍÝÕÌÝË ÝÄËÝË</t>
  </si>
  <si>
    <t>5.2 Housekeeping sewn,woven things</t>
  </si>
  <si>
    <t>05.3  ÃÝÐ ÀÕÓÉÍ ÖÀÕÈËÃÀÀÍ ÁÀÐÀÀ</t>
  </si>
  <si>
    <t>05.3 Housekeeping electrical goods</t>
  </si>
  <si>
    <t>05.4  ÃÝÐ ÀÕÓÉÍ ØÈËÝÍ ÝÄËÝË, ÑÀÂ ÑÓÓËÃÀ</t>
  </si>
  <si>
    <t>05.4 Housekeeping glasses things and utensils</t>
  </si>
  <si>
    <t>05.5  ÃÝÐ ÀÕÓÉ, ÖÝÖÝÐËÝÃÈÉÍ ÇÎÐÈÓËÀËÒÒÀÉ ÕªÄªËÌªÐÈÉÍ ÁÀÃÀÆ ÕÝÐÝÃÑÝË</t>
  </si>
  <si>
    <t>05.6  ÃÝÐ ÀÕÓÉÍ ÖÝÂÝÐËÝÃÝÝÍÈÉ ÁÎËÎÍ ÁÓÑÀÄ ÆÈÆÈÃ ÁÀÐÀÀ, ÃÝÐÈÉÍ YÉË×ÈËÃÝÝ</t>
  </si>
  <si>
    <t xml:space="preserve">                                                                 6.1-í ¿ðãýëæëýë    6.1 continuation</t>
  </si>
  <si>
    <t>06.    ÝÌ, ÒÀÐÈÀ, ÝÌÍÝËÃÈÉÍ YÉË×ÈËÃÝÝ</t>
  </si>
  <si>
    <t>06. Drug, injection and hospital's service</t>
  </si>
  <si>
    <t>06.1  ÝÌ, ÒÀÐÈÀ, ÝÌÍÝËÃÈÉÍ ÕÝÐÝÃÑÝË</t>
  </si>
  <si>
    <t>06.01. Drug, injection and hospital's means</t>
  </si>
  <si>
    <t>06.2  ÀÌÁÓËÒÎÐÛÍ YÉË×ÈËÃÝÝ</t>
  </si>
  <si>
    <t>06.2 Out-Patients department's service</t>
  </si>
  <si>
    <t>06.3  ÝÌÍÝËÝÃÒ ÕÝÂÒÝÆ YÇYYËÑÝÍ YÉË×ÈËÃÝÝ</t>
  </si>
  <si>
    <t>06.5 To go to hospital demonstrate service</t>
  </si>
  <si>
    <t>07.    ÒÝÝÂÝÐ</t>
  </si>
  <si>
    <t>07. Transport</t>
  </si>
  <si>
    <t>07.1  ÒÝÝÂÐÈÉÍ ÕÝÐÝÃÑËÈÉÍ ÕÓÄÀËÄÀÍ ÀÂÀËÒ</t>
  </si>
  <si>
    <t>07.1 To buy transport means</t>
  </si>
  <si>
    <t>07.2  ÕÓÂÈÉÍ ÒÝÝÂÐÈÉÍ ÕÝÐÝÃÑËÈÉÍ ÇÀÑÂÀÐ, YÉË×ÈËÃÝÝ</t>
  </si>
  <si>
    <t>07.2 Own transport means correction and service</t>
  </si>
  <si>
    <t>07.3  ÒÝÝÂÐÈÉÍ YÉË×ÈËÃÝÝ</t>
  </si>
  <si>
    <t>07.3 Conveyances service</t>
  </si>
  <si>
    <t>08.    ÕÎËÁÎÎÍÛ ÕÝÐÝÃÑÝË, ØÓÓÄÀÍÃÈÉÍ YÉË×ÈËÃÝÝ</t>
  </si>
  <si>
    <t>08. Communication</t>
  </si>
  <si>
    <t>08.1   ÕÎËÁÎÎÍÛ YÉË×ÈËÃÝÝ, ØÓÓÄÀÍÃÈÉÍ YÉË×ÈËÃÝÝ</t>
  </si>
  <si>
    <t>08.1 Communication</t>
  </si>
  <si>
    <t>09.    ÀÌÐÀËÒ, ×ªËªªÒ ÖÀÃ, ÑÎ¨ËÛÍ ÁÀÐÀÀ, YÉË×ÈËÃÝÝ</t>
  </si>
  <si>
    <t>09. Freetime and cultures goods and service</t>
  </si>
  <si>
    <t>09.1   ÄÓÓ, ÄYÐÑ, ÃÝÐÝË ÇÓÐÀÃ, ÌÝÄÝÝËËÈÉÃ ÁÎËÎÂÑÐÓÓËÀÕ ÒÎÍÎÃ ÒªÕªªÐªÌÆ</t>
  </si>
  <si>
    <t>09.2   ×ªËªªÒ ÖÀÃ, ÑÎ¨ËÛÍ YÉË×ÈËÃÝÝ</t>
  </si>
  <si>
    <t>09.2 Freetime and culturesservice</t>
  </si>
  <si>
    <t>09.3   ÍÎÌ, ÑÎÍÈÍ, ÁÈ×ÃÈÉÍ ÕÝÐÝÃÑÝË</t>
  </si>
  <si>
    <t>09.3 Book, newspaper, writes things</t>
  </si>
  <si>
    <t>10.    ÁÎËÎÂÑÐÎËÛÍ YÉË×ÈËÃÝÝ</t>
  </si>
  <si>
    <t>10 Education service</t>
  </si>
  <si>
    <t>10.1   ÁÎËÎÂÑÐÎËÛÍ YÉË×ÈËÃÝÝ</t>
  </si>
  <si>
    <t>10.1 Education service</t>
  </si>
  <si>
    <t>11.    ÇÎ×ÈÄ ÁÓÓÄÀË, ÍÈÉÒÈÉÍ ÕÎÎË, ÄÎÒÓÓÐ ÁÀÉÐÍÛ YÉË×ÈËÃÝÝ</t>
  </si>
  <si>
    <t>111  Hotel and hostel for students service</t>
  </si>
  <si>
    <t>11.1   ÍÈÉÒÈÉÍ ÕÎÎËÍÛ YÉË×ÈËÃÝÝ</t>
  </si>
  <si>
    <t>11.1. Public cotering service</t>
  </si>
  <si>
    <t>11.2   ÇÎ×ÈÄ ÁÓÓÄÀË ÄÎÒÓÓÐ ÁÀÉÐÍÛ YÉË×ÈËÃÝÝ</t>
  </si>
  <si>
    <t>11.2 Hotel and hostel for students service</t>
  </si>
  <si>
    <t>12.    ÁÓÑÀÄ ÁÀÐÀÀ, YÉË×ÈËÃÝÝ</t>
  </si>
  <si>
    <t>12 Other goods and service</t>
  </si>
  <si>
    <t>12.1   ÕÓÂÜ ÕYÍÄ ÕÀÍÄÑÀÍ YÉË×ÈËÃÝÝ</t>
  </si>
  <si>
    <t>12.1 Human being to apply service</t>
  </si>
  <si>
    <t>12.2   ÕÓÂÜ ÕYÍÈÉ ÝÄ ÇYÉË, ÕÝÐÝÃËÝË</t>
  </si>
  <si>
    <t>12.2 Human being things and means</t>
  </si>
  <si>
    <t>12.3   ÑÀÍÕYYÃÈÉÍ YÉË×ÈËÃÝÝ</t>
  </si>
  <si>
    <t>12.3 Fiancial service</t>
  </si>
  <si>
    <t xml:space="preserve">    3.2   ÃÝÌÒ ÕÝÐÝÃ ¯ÉËÄÝÃ×ÄÈÉÍ ÒÎÎ ÁÀ Ó×ÈÐÑÀÍ ÕÎÕÈÐÎË</t>
  </si>
  <si>
    <t xml:space="preserve">  NUMBER OF OFFENDERS AND TOTAL AMOUNT OF DAMAGE CAUSED BY OFFENCES</t>
  </si>
  <si>
    <t xml:space="preserve">      Á¿õ õîëáîãäîã÷</t>
  </si>
  <si>
    <t xml:space="preserve"> Õýðýã ¿éëäýõäýý</t>
  </si>
  <si>
    <t>Албадан</t>
  </si>
  <si>
    <t>Áàðèâ÷-</t>
  </si>
  <si>
    <t>Ãýìò õýðãèéí</t>
  </si>
  <si>
    <t>Íèéò õî-</t>
  </si>
  <si>
    <t>Нөхөн төлүүл-</t>
  </si>
  <si>
    <t xml:space="preserve">          Offenders</t>
  </si>
  <si>
    <t>Crime committed by</t>
  </si>
  <si>
    <t>саатуулсан</t>
  </si>
  <si>
    <t>ëàãäñàí</t>
  </si>
  <si>
    <t xml:space="preserve">óëìààñ ãýìòñýí </t>
  </si>
  <si>
    <t xml:space="preserve">óëìààñ íàñ </t>
  </si>
  <si>
    <t>õèðîë</t>
  </si>
  <si>
    <t>сэн хохирол</t>
  </si>
  <si>
    <t>Õ¿¿õýä</t>
  </si>
  <si>
    <t>Á¿ëýãëý-</t>
  </si>
  <si>
    <t>Ñîãòóó</t>
  </si>
  <si>
    <t>Restored</t>
  </si>
  <si>
    <t xml:space="preserve">Arrested </t>
  </si>
  <si>
    <t>áýðòñýí õ¿í</t>
  </si>
  <si>
    <t>áàðñàí õ¿í</t>
  </si>
  <si>
    <t xml:space="preserve"> ñàÿ.òºã</t>
  </si>
  <si>
    <t>сая.төг</t>
  </si>
  <si>
    <t xml:space="preserve">   ñýí</t>
  </si>
  <si>
    <t>áàéñàí</t>
  </si>
  <si>
    <t>drunk</t>
  </si>
  <si>
    <t>people</t>
  </si>
  <si>
    <t>People injured</t>
  </si>
  <si>
    <t>People died</t>
  </si>
  <si>
    <t>Total a-</t>
  </si>
  <si>
    <t>Amount of</t>
  </si>
  <si>
    <t>Group of</t>
  </si>
  <si>
    <t>Drunk</t>
  </si>
  <si>
    <t>caused by</t>
  </si>
  <si>
    <t>mount of</t>
  </si>
  <si>
    <t xml:space="preserve">restituted </t>
  </si>
  <si>
    <t>offences</t>
  </si>
  <si>
    <t>damage</t>
  </si>
  <si>
    <t>damages</t>
  </si>
  <si>
    <t xml:space="preserve"> mln.tog</t>
  </si>
  <si>
    <t>mln.tog</t>
  </si>
  <si>
    <t>2014 IV</t>
  </si>
  <si>
    <t>2014 V</t>
  </si>
  <si>
    <t>2015 IV</t>
  </si>
  <si>
    <t>2015 V</t>
  </si>
  <si>
    <t>Ýõ ñóðâàëæ : Öàãäààãèéí õýëòñèéí ìýäýýãýýð</t>
  </si>
  <si>
    <t xml:space="preserve"> Source : Police Department report</t>
  </si>
  <si>
    <t>3. ÃÝÌÒ ÕÝÐÝÃ</t>
  </si>
  <si>
    <t>3. CRIME</t>
  </si>
  <si>
    <t xml:space="preserve">                      3.1 Àðõàíãàé àéìàãò á¿ðòãýãäñýí ãýìò õýðãèéí òîî, òºðëººð</t>
  </si>
  <si>
    <t xml:space="preserve">                   3.1  Number of offences  committed in Arhangai province, by types</t>
  </si>
  <si>
    <t>Õýðãèéí òºðºë</t>
  </si>
  <si>
    <t>Types of offences</t>
  </si>
  <si>
    <t xml:space="preserve">      Ãàðàëò       Number of offences</t>
  </si>
  <si>
    <t>V</t>
  </si>
  <si>
    <t>2012 îíû ìºí</t>
  </si>
  <si>
    <t>ªíãºðñºí îíû ìºí</t>
  </si>
  <si>
    <t>May</t>
  </si>
  <si>
    <t>¿åòýé õàðüöóóëñàí</t>
  </si>
  <si>
    <t>Compare with par-</t>
  </si>
  <si>
    <t>Á¿ðòãýãäñýí õýðýã-á¿ãä</t>
  </si>
  <si>
    <t>Committed offences-Total</t>
  </si>
  <si>
    <t>Õ¿íèé àìü áèå, ýð¿¿ë ìýíäèéí ýñðýã ãýìò õýðýã</t>
  </si>
  <si>
    <t>Crime against human life and health (or physical well-being)</t>
  </si>
  <si>
    <t>¯¿íýýñ:</t>
  </si>
  <si>
    <t>Of which :</t>
  </si>
  <si>
    <t>õ¿íèéã ñàíààòàé àëàõ</t>
  </si>
  <si>
    <t>attempted murder</t>
  </si>
  <si>
    <t>áóñäûã áîëãîîìæã¿é àëàõ</t>
  </si>
  <si>
    <t>negligent murder</t>
  </si>
  <si>
    <t>èðãýäèéí ýðõ ÷ºëºº, ýð¿¿ë ìýíäèéí ýñðýã</t>
  </si>
  <si>
    <t>offences againt the freedom and health of individuals</t>
  </si>
  <si>
    <t>áóñäûã àìèà õîðëîõîä õ¿ðãýõ</t>
  </si>
  <si>
    <t>death due to unfortunate occasion</t>
  </si>
  <si>
    <t xml:space="preserve">Õ¿íèé ýðõ, ýðõ ÷ºëºº, àëäàð õ¿íä, íýð òºðèéí </t>
  </si>
  <si>
    <t>Crime against human freedom, rights</t>
  </si>
  <si>
    <t>ýñðýã ãýìò õýðýã</t>
  </si>
  <si>
    <t>and reputation</t>
  </si>
  <si>
    <t xml:space="preserve">Õ¿¿õýä, ãýð á¿ë, íèéãìèéí ¸ñ ñóðòàõóóíû ýñðýã </t>
  </si>
  <si>
    <t>Crime against child, family and social</t>
  </si>
  <si>
    <t>ãýìò õýðýã</t>
  </si>
  <si>
    <t>morality</t>
  </si>
  <si>
    <t>Èðãýäèéí óëñ òºðèéí áîëîí áóñàä ýðõ, ýðõ</t>
  </si>
  <si>
    <t>Crime against political and other rights</t>
  </si>
  <si>
    <t>÷ºëººíèé ýñðýã ãýìò õýðýã</t>
  </si>
  <si>
    <t>and freedom of individuals</t>
  </si>
  <si>
    <t>ªì÷ëºõ ýðõèéí ýñðýã ãýìò õýðýã</t>
  </si>
  <si>
    <t xml:space="preserve">Crime against ownership right </t>
  </si>
  <si>
    <t>õóëãàé</t>
  </si>
  <si>
    <t>theft of proferty</t>
  </si>
  <si>
    <t>áóëààëò</t>
  </si>
  <si>
    <t xml:space="preserve">mugging </t>
  </si>
  <si>
    <t xml:space="preserve">äýýðýì </t>
  </si>
  <si>
    <t>robber</t>
  </si>
  <si>
    <t>çàëèëàí</t>
  </si>
  <si>
    <t xml:space="preserve">fraud </t>
  </si>
  <si>
    <t>çàâøèõ, ¿ðýãä¿¿ëýõ</t>
  </si>
  <si>
    <t>forgery</t>
  </si>
  <si>
    <t>¯íäýñíèé àþóëã¿é áàéäëûí ýñðýã ãýìò õýðýã</t>
  </si>
  <si>
    <t>Crime against national safety</t>
  </si>
  <si>
    <t>Àæ àõóé íýãæèéí ýñðýã ãýìò õýðýã</t>
  </si>
  <si>
    <t>Crime against economic entity</t>
  </si>
  <si>
    <t xml:space="preserve">Íèéãìèéí àþóëã¿é áàéäëûí ýñðýã ãýìò õýðýã </t>
  </si>
  <si>
    <t>Crime against social safety</t>
  </si>
  <si>
    <t>Õ¿í àìûí ýð¿¿ë ìýíäèéí ýñðýã ãýìò õýðýã</t>
  </si>
  <si>
    <t>Crime against population health</t>
  </si>
  <si>
    <t>Áàéãàëü õàìãààëàõ æóðìûí ýñðýã ãýìò õýðýã</t>
  </si>
  <si>
    <t>Crime against environmental protection</t>
  </si>
  <si>
    <t xml:space="preserve">Òýýâðèéí õýðýãñëèéí õºäºëãººíèé àþóëã¿é </t>
  </si>
  <si>
    <t>Crime against traffic safety and use</t>
  </si>
  <si>
    <t>áàéäàë, àøèãëàëòûí æóðìûí ýñðýã ãýìò õýðýã</t>
  </si>
  <si>
    <t>Çàõèðãààíû æóðìûí ýñðýã ãýìò õýðýã</t>
  </si>
  <si>
    <t>Crime against administrative rule</t>
  </si>
  <si>
    <t>Ø¿¿í òàñëàõ àæèëëàãààíû ýñðýã ãýìò õýðýã</t>
  </si>
  <si>
    <t>Crime against judicial procedure</t>
  </si>
  <si>
    <t>Àëáàí òóøààëûí ýñðýã ãýìò õýðýã</t>
  </si>
  <si>
    <t xml:space="preserve">Occupational related crime </t>
  </si>
  <si>
    <t>Öýðãèéí àëáàíû ýñðýã ãýìò õýðýã</t>
  </si>
  <si>
    <t xml:space="preserve">Crime against military service </t>
  </si>
  <si>
    <t>Êîìïüòåðèéí ìýäýýëëèéí ýñðýã ãýìò õýðýã</t>
  </si>
  <si>
    <t>Crime against computer information safety</t>
  </si>
  <si>
    <t xml:space="preserve">18 áà ò¿¿íýýñ äýýø íàñíû 10000 õ¿íä íîîãäîõ </t>
  </si>
  <si>
    <t>Number of offences per 10000</t>
  </si>
  <si>
    <t>á¿ðòãýãäñýí ãýìò õýðãèéí òîî</t>
  </si>
  <si>
    <t>population of 18 and above ages</t>
  </si>
  <si>
    <t>Ãýìò õýðãèéí èëð¿¿ëýëò</t>
  </si>
  <si>
    <t>Crime rate, by percent</t>
  </si>
  <si>
    <t xml:space="preserve">                                    Ýõ ñóðâàëæ : Öàãäààãèéí õýëòñèéí ìýäýýãýýð</t>
  </si>
  <si>
    <t xml:space="preserve">                                            Source : Police Department report</t>
  </si>
  <si>
    <t>5.1 ÍÈÉÃÌÈÉÍ ÕÀËÀÌÆÈÉÍ ÑÀÍÃÈÉÍ ÇÀÐÖÓÓËÀËÒ</t>
  </si>
  <si>
    <t>5.1 CONSUMPTION OF FUND FOR SOCIAL WELFARE</t>
  </si>
  <si>
    <t xml:space="preserve">         Íèéãìèéí õàëàìæèéí ñàíãèéí çàðöóóëàëò</t>
  </si>
  <si>
    <t>Îëãîñîí òýòãýìæ</t>
  </si>
  <si>
    <t>Õàìðàãäñàí</t>
  </si>
  <si>
    <t>(ìÿí,òºã)</t>
  </si>
  <si>
    <t>õ¿íèé òîî</t>
  </si>
  <si>
    <t>Subsidy</t>
  </si>
  <si>
    <t>(thous.¥)</t>
  </si>
  <si>
    <t>persons</t>
  </si>
  <si>
    <t>Íèéãìèéí õàëàìæ ¿éë÷èëãýýíèé íèéò çàðäàë</t>
  </si>
  <si>
    <t>Õ¿íèé õºãæèë ñàí</t>
  </si>
  <si>
    <t>Íèéãìèéí õàëàìæèéí ñàíãààñ îëãîñîí á¿ãä:</t>
  </si>
  <si>
    <t>à. Õàëàìæèéí òýòãýâýð</t>
  </si>
  <si>
    <t>A. Welfare of pension</t>
  </si>
  <si>
    <t>á. Íºõöºëò ìºíãºí òýòãýìæ</t>
  </si>
  <si>
    <t>B. Financial subsidy condition</t>
  </si>
  <si>
    <t xml:space="preserve">¿¿íýýñ :  </t>
  </si>
  <si>
    <t>of which:</t>
  </si>
  <si>
    <t>Àõìàä íàñòàíûã àñàð÷ áóé èðãýíèé ÍÌÒ</t>
  </si>
  <si>
    <t>Ахмад настанг асарч буй+ахмад настанг гэртээ асрамжилж буй</t>
  </si>
  <si>
    <t>ÕÁ-òýé èðãýíèéã àñàð÷ áóé èðãýíèé ÍÌÒ</t>
  </si>
  <si>
    <t>ХБ+ХБ гэртээ асарч буй</t>
  </si>
  <si>
    <t>ÁªÕÀªñãºñºí èðãýíèé ÍÌÒ</t>
  </si>
  <si>
    <t>Бүтэн өнчин хүүхэд+гэр бүлийн хүчирхийллийн улмаас гэр бүлдээ асрамжлилж буй</t>
  </si>
  <si>
    <t>16 хүртэлх насны байнгын асаргаа шаардлагатай хүүхдийн НМТ</t>
  </si>
  <si>
    <t>Other</t>
  </si>
  <si>
    <t>ÕÁ-òýé õ¿¿õäèéã àñàð÷ áóé èðãýíèé ÍÌÒ</t>
  </si>
  <si>
    <t>Àëäàðò ýõèéí  îäîíòîé ýõ÷¿¿äýä îëãîñîí ìºíãºí òóñëàìæ</t>
  </si>
  <si>
    <t>Financial assistance for famous mothers II dicoration elderly</t>
  </si>
  <si>
    <t>Íèéãìèéí äýìæëýã òóñëàëöàà øààðäëàãàòàé èðãýíä ¿ç¿¿ëñýí òóñëàìæ</t>
  </si>
  <si>
    <t>ã. Õºíãºëºëò</t>
  </si>
  <si>
    <t>D. Discount</t>
  </si>
  <si>
    <t>Àõìàä íàñòàíä ¿ç¿¿ëñýí òóñëàìæ õºíãºëºëò</t>
  </si>
  <si>
    <t>Discounted assistance for the elderly</t>
  </si>
  <si>
    <t>ÕÁ-òýé èðãýíä ¿ç¿¿ëñýí òóñëàìæ õºíãºëºëò</t>
  </si>
  <si>
    <t>Discounted assistance for the disabled</t>
  </si>
  <si>
    <t>ä. Áóñàä</t>
  </si>
  <si>
    <t>E. Other</t>
  </si>
  <si>
    <t>Амьжигааг дэмжих зөвлөлийн гишүүн нийгмийн ажилтны урамшуулал+халамжийн үйл ажтллагааны зардал</t>
  </si>
  <si>
    <t>Îëîí íèéòèéí îðîëöîîíä ò¿øèãëýñýí õàëàìæèéí ¿éë÷èëãýý</t>
  </si>
  <si>
    <t>Óëñûí òºñâººñ îëãîñîí òýòãýìæ, òóñëàìæ</t>
  </si>
  <si>
    <t>Õ¿¿õäèéí ìºíãºí òýòãýìæ</t>
  </si>
  <si>
    <t>Childrens of subsidy</t>
  </si>
  <si>
    <t>Øèíýýð òºðñºí õ¿¿õäèéí ìºíãºí òóñëàìæ</t>
  </si>
  <si>
    <t>Financial assistance for new baby</t>
  </si>
  <si>
    <t>Хүнс тэжээл хөтөлбөрийн зардал</t>
  </si>
  <si>
    <t>Àëäàð öîëòîé àõìàäóóäàä ¿ç¿¿ëñýí õºíãºëºëò</t>
  </si>
  <si>
    <t xml:space="preserve">Àëäàðò ýõèéí </t>
  </si>
  <si>
    <t>Famous mothers I</t>
  </si>
  <si>
    <t>Æèðýìñýí áîëîí õºõ¿¿ë ýõ÷¿¿äèéí ìºíãºí òýòãýìæ</t>
  </si>
  <si>
    <t xml:space="preserve">Pregnancy and nursing mothers </t>
  </si>
  <si>
    <t>6.2 НИЙГМИЙН ДААТГАЛ, ХАЛАМЖ</t>
  </si>
  <si>
    <t>6.2 SOCIAL INSURANCE AND WELFARE</t>
  </si>
  <si>
    <t>Нийгмийн даатгалын сангийн орлого, зарлага сая .төг</t>
  </si>
  <si>
    <t>Revenue and expenditure of social insurance fund mln.tog</t>
  </si>
  <si>
    <t>IV</t>
  </si>
  <si>
    <t>I-V</t>
  </si>
  <si>
    <t>Нийгмийн даатгалын сангийн орлого, сая. төг</t>
  </si>
  <si>
    <t>Revenue of social insurance fund8 mln.tog</t>
  </si>
  <si>
    <t>Үүнээс:</t>
  </si>
  <si>
    <t>Of which:</t>
  </si>
  <si>
    <t xml:space="preserve">Тэтгэврийн даатгалын сангийн </t>
  </si>
  <si>
    <t>Retirement insurance fund</t>
  </si>
  <si>
    <t>Тэтгэмжийн даатгалын сангийн</t>
  </si>
  <si>
    <t>Benefit insurance fund</t>
  </si>
  <si>
    <t xml:space="preserve">Эрүүл мэндийн даатгалын сангийн </t>
  </si>
  <si>
    <t>Health insurance fund</t>
  </si>
  <si>
    <t>ҮОМШӨ*-ний даатгалын сангийн</t>
  </si>
  <si>
    <t>IAOD* insurance fund</t>
  </si>
  <si>
    <t>Ажилгүйдлийн даатгалын сангийн</t>
  </si>
  <si>
    <t>Unemployment insurance fund</t>
  </si>
  <si>
    <t>Нийгмийн даатгалын сангийн зарлага, сая.төг</t>
  </si>
  <si>
    <t>Expenditure of social insurance fund, mln.tog</t>
  </si>
  <si>
    <t>Тайлбар:ҮОМШӨ*-үйлдвэрлэлийн осол мэргэжлээс шалтгаалах өвчин</t>
  </si>
  <si>
    <t>Note:IAOD* -industrial accident and occupational disease</t>
  </si>
  <si>
    <t>Нийгмийн даатгалаас олгосон тэтгэвэр, тэтгэмжийн хэмжээ сая.төг</t>
  </si>
  <si>
    <t>Provided social insurance, pensions and benefits mln.tog</t>
  </si>
  <si>
    <t xml:space="preserve">Тэтгэврийн даатгалын сангаас олгосон тэтгэвэр сая төг </t>
  </si>
  <si>
    <t>Pension from the Pension Insurance mln. tog</t>
  </si>
  <si>
    <t>Өндөр настны</t>
  </si>
  <si>
    <t>Retirement</t>
  </si>
  <si>
    <t>Хөгжлийн бэрхшээлтэй иргэдийн</t>
  </si>
  <si>
    <t>Disabled pensions</t>
  </si>
  <si>
    <t>Тэжээгчээ алдсаны</t>
  </si>
  <si>
    <t>Breadwinner loss pension</t>
  </si>
  <si>
    <t>Цэргийн</t>
  </si>
  <si>
    <t>Military</t>
  </si>
  <si>
    <t>Тэтгэмжийн даатгалын сангаас олгосон тэтгэмж сая.төг</t>
  </si>
  <si>
    <t>Disability insurance benefits provided mln.tog</t>
  </si>
  <si>
    <t>Хөдөлмөрийн чадвараа түр алдсаны</t>
  </si>
  <si>
    <t xml:space="preserve">Temporary incapacity </t>
  </si>
  <si>
    <t>Жирэмсэн ба амаржсаны</t>
  </si>
  <si>
    <t>Pregnancy and childbirth</t>
  </si>
  <si>
    <t xml:space="preserve">Оршуулгын </t>
  </si>
  <si>
    <t>Funeral</t>
  </si>
  <si>
    <t>Өвчтөн сахисны</t>
  </si>
  <si>
    <t>Keeping the patient</t>
  </si>
  <si>
    <t>Бусад</t>
  </si>
  <si>
    <t xml:space="preserve"> - Үүнээс  хувиараа хөдөлмөр эрхлэгчдийн</t>
  </si>
  <si>
    <t xml:space="preserve">                                                                    2.1   ÎÐÎÍ ÍÓÒÃÈÉÍ  ÒªÑÂÈÉÍ ÎÐËÎÃÎ</t>
  </si>
  <si>
    <t xml:space="preserve">                                                                          2.1 Local budget revenue</t>
  </si>
  <si>
    <t>ÒÁ %</t>
  </si>
  <si>
    <t>ò</t>
  </si>
  <si>
    <t>ã</t>
  </si>
  <si>
    <t>FP%</t>
  </si>
  <si>
    <t>ÍÈÉÒ ÎÐËÎÃÎ ÁÀ ÒÓÑËÀÌÆÈÉÍ Ä¯Í</t>
  </si>
  <si>
    <t xml:space="preserve">      À. ÓÐÑÃÀË ÎÐËÎÃÎ</t>
  </si>
  <si>
    <t xml:space="preserve">          I. ÒÀÒÂÀÐÛÍ ÎÐËÎÃÎ</t>
  </si>
  <si>
    <t xml:space="preserve">              1. Îðëîãûí àëáàí òàòâàð</t>
  </si>
  <si>
    <t xml:space="preserve">                   1.1. õ¿í àìûí îðëîãûí àëáàí òàòâàð</t>
  </si>
  <si>
    <t xml:space="preserve">                   1.1. Öàëèí õºëñ áîëîí ò¿¿íòýé àäèëòãàõ îðëîãûí òàòâàð</t>
  </si>
  <si>
    <t xml:space="preserve">                   1.2. ÈÎÒÒÕ-ààð </t>
  </si>
  <si>
    <t xml:space="preserve">                   1.3. ¯ë õºäëºõ ýä õºðºíãº áîðëóóëñíû îðëîãî</t>
  </si>
  <si>
    <t xml:space="preserve">                   1.4. Îðëîãûã òîäîðõîéëîõ áîëîìæã¿é èðãýíèé òàòâàð</t>
  </si>
  <si>
    <t xml:space="preserve">                                    1.5 ÕÕÎÀÒ-ûí áóöààí îëãîëò</t>
  </si>
  <si>
    <t xml:space="preserve">               1.3.  ªì÷èéí òàòâàð    ¿¿íýýñ:</t>
  </si>
  <si>
    <r>
      <t xml:space="preserve">                      </t>
    </r>
    <r>
      <rPr>
        <sz val="10"/>
        <rFont val="Arial"/>
        <family val="2"/>
      </rPr>
      <t>Áóóíû òàòâàð</t>
    </r>
  </si>
  <si>
    <t xml:space="preserve">                      ¯ë õºäëºõ õºðºíãèéí òàòâàð</t>
  </si>
  <si>
    <t xml:space="preserve">              3. Äîòîîäûí áàðàà, ¿éë÷èëãýýíèé òàòâàð</t>
  </si>
  <si>
    <t xml:space="preserve">                       3.1. Òóñãàé çîðèóëàëòûí îðëîãî</t>
  </si>
  <si>
    <t xml:space="preserve">                        1.1. àâòîòýýâðèéí áîëîí ººðºº ÿâàã÷ õýðýãñëèéí òàòâàð</t>
  </si>
  <si>
    <t xml:space="preserve">             4. Áóñàä òàòâàð</t>
  </si>
  <si>
    <t xml:space="preserve">                  4.1. óëñûí òýìäýãòèéí õóðààìæ</t>
  </si>
  <si>
    <t xml:space="preserve">                  4.2. ãàçðûí òºëáºð </t>
  </si>
  <si>
    <t xml:space="preserve">                  4.3. îéãîîñ õýðýãëýýíèé ìîä, ò¿ëýý àøèãëàñíû òºëáºð</t>
  </si>
  <si>
    <t xml:space="preserve">                  4.4. àãíóóðûí íººö àøèãëàñíû òºëáºð</t>
  </si>
  <si>
    <t xml:space="preserve">                  4.5 Áàéãàëèéí óðãàìàë àøèãëàñíû òºëáºð</t>
  </si>
  <si>
    <t xml:space="preserve">                  4.6. óñ ðàøààíû òºëáºð</t>
  </si>
  <si>
    <t xml:space="preserve">                  4.7. àøèãò ìàëòìàëûí íººö àøèãëàñíû òºëáºð</t>
  </si>
  <si>
    <t xml:space="preserve">                  4.8. Àøèãò ìàëòìàëûí ëèöåíç</t>
  </si>
  <si>
    <t xml:space="preserve">                  4.9. Ò¿ãýýìýë òàðõàöòàé áàéãàëèéí áàÿëàã àøèãëàñíû òºëáºð</t>
  </si>
  <si>
    <t xml:space="preserve">                  4.10. Хог хаягдалын үйлчилгээний хураамж</t>
  </si>
  <si>
    <t xml:space="preserve">           II. Òàòâàðûí áóñ îðëîãî</t>
  </si>
  <si>
    <t xml:space="preserve">                      2.1. õóâüöààíû íîãäîë àøèã</t>
  </si>
  <si>
    <t xml:space="preserve">                       2.2. õ¿¿, òîðãóóëèéí îðëîãî</t>
  </si>
  <si>
    <t xml:space="preserve">                       2.5. òºñºâò ãàçðûí ººðèéí îðëîãî</t>
  </si>
  <si>
    <t xml:space="preserve">                       2.7. áóñàä íýð çààãäààã¿é îðëîãî</t>
  </si>
  <si>
    <t xml:space="preserve">       Á. ÕªÐªÍÃÈÉÍ ÎÐËÎÃÎ</t>
  </si>
  <si>
    <t xml:space="preserve">           ãàçðûí äóóäëàãà õóäàëäàà</t>
  </si>
  <si>
    <t xml:space="preserve">           õºðºíãº õóäàëäñàíû îðëîãî</t>
  </si>
  <si>
    <t xml:space="preserve">       Â. ÒÓÑËÀÌÆÈÉÍ ÎÐËÎÃÎ</t>
  </si>
  <si>
    <t xml:space="preserve">               1. Óëñûí òºñâººñ àâñàí ñàíõ¿¿ãèéí äýìæëýã</t>
  </si>
  <si>
    <t xml:space="preserve">                2.ÍªÒ</t>
  </si>
  <si>
    <t xml:space="preserve">                                                                                                      Ýõ ñóðâàëæ íü: Ñàíõ¿¿ òºðèéí ñàíãèéí õýëòñèéí ìýäýýãýýð</t>
  </si>
  <si>
    <t xml:space="preserve">                                                                                               Source : Public fund report</t>
  </si>
  <si>
    <t>.</t>
  </si>
  <si>
    <t xml:space="preserve"> 2.2 Îðîí íóòãèéí òºñâèéí îðëîãî</t>
  </si>
  <si>
    <t xml:space="preserve"> 2.1-í ¿ðãýëæëýë</t>
  </si>
  <si>
    <t xml:space="preserve"> 2.1-ûí ¿ðãýëæëýë</t>
  </si>
  <si>
    <t xml:space="preserve"> 2.2 Local budget revenue</t>
  </si>
  <si>
    <r>
      <t>(ìÿí.òºã/</t>
    </r>
    <r>
      <rPr>
        <i/>
        <sz val="9"/>
        <rFont val="Arial"/>
        <family val="2"/>
      </rPr>
      <t>thous.tog</t>
    </r>
    <r>
      <rPr>
        <sz val="9"/>
        <rFont val="Arial"/>
        <family val="2"/>
      </rPr>
      <t>)</t>
    </r>
  </si>
  <si>
    <r>
      <t xml:space="preserve">  Õóâü õ¿íèé оðëîãûí àëáàí òàòâàð                 </t>
    </r>
    <r>
      <rPr>
        <i/>
        <sz val="9"/>
        <rFont val="Arial"/>
        <family val="2"/>
      </rPr>
      <t xml:space="preserve"> Income tax-total</t>
    </r>
  </si>
  <si>
    <t>¿     ¿   í   ý   ý    ñ :        o   f         w    h    i    c   h</t>
  </si>
  <si>
    <r>
      <t xml:space="preserve">       Áóóíû òàòâàð                 </t>
    </r>
    <r>
      <rPr>
        <i/>
        <sz val="9"/>
        <rFont val="Arial"/>
        <family val="2"/>
      </rPr>
      <t>Tax from gun</t>
    </r>
  </si>
  <si>
    <r>
      <t xml:space="preserve">Áóñàä òàòâàð / òºëáºð , õóðààìæ/                         </t>
    </r>
    <r>
      <rPr>
        <i/>
        <sz val="9"/>
        <rFont val="Arial"/>
        <family val="2"/>
      </rPr>
      <t>Other</t>
    </r>
  </si>
  <si>
    <t>¿     ¿   í   ý   ý    ñ :    o   f  w h i c h</t>
  </si>
  <si>
    <r>
      <t xml:space="preserve">ÒÀÒÂÀÐÛÍ ÎÐËÎÃЫН ДҮН      </t>
    </r>
    <r>
      <rPr>
        <i/>
        <sz val="9"/>
        <rFont val="Arial"/>
        <family val="2"/>
      </rPr>
      <t>TAX REVENUE TOTAL</t>
    </r>
  </si>
  <si>
    <r>
      <t xml:space="preserve">Õ¿¿,òîðãóóëü         </t>
    </r>
    <r>
      <rPr>
        <i/>
        <sz val="9"/>
        <rFont val="Arial"/>
        <family val="2"/>
      </rPr>
      <t>Interest  and fines</t>
    </r>
  </si>
  <si>
    <r>
      <t xml:space="preserve">Òºñºâò áàéãóóëëàãûí ººðèéí îðëîãî       </t>
    </r>
    <r>
      <rPr>
        <i/>
        <sz val="9"/>
        <rFont val="Arial"/>
        <family val="2"/>
      </rPr>
      <t>Revenue of domestic services of budgetary institutions</t>
    </r>
  </si>
  <si>
    <r>
      <t xml:space="preserve">Áóñàä íýð çààãäààã¿é îðëîãî                         </t>
    </r>
    <r>
      <rPr>
        <i/>
        <sz val="9"/>
        <rFont val="Arial"/>
        <family val="2"/>
      </rPr>
      <t>Other</t>
    </r>
  </si>
  <si>
    <r>
      <t xml:space="preserve">ÒÀÒÂÀÐÛÍ ÁÓÑ ÎÐËÎÃЫН ДҮН      </t>
    </r>
    <r>
      <rPr>
        <i/>
        <sz val="9"/>
        <rFont val="Arial"/>
        <family val="2"/>
      </rPr>
      <t>TAX REVENUE TOTAL</t>
    </r>
  </si>
  <si>
    <t>Сумын төсвийн орлогын  дүн Gobernment revenue total sums</t>
  </si>
  <si>
    <r>
      <t xml:space="preserve">    ¯ë õºäëºõ ýä  õºðºíãèéí àëáàí    òàòâàð </t>
    </r>
    <r>
      <rPr>
        <i/>
        <sz val="9"/>
        <rFont val="Arial"/>
        <family val="2"/>
      </rPr>
      <t xml:space="preserve">Tax from non-steady capital </t>
    </r>
  </si>
  <si>
    <r>
      <t xml:space="preserve">ÀÒªß õýðýãñëèéí òàòâàð               </t>
    </r>
    <r>
      <rPr>
        <i/>
        <sz val="9"/>
        <rFont val="Arial"/>
        <family val="2"/>
      </rPr>
      <t>Tax from autovehicles</t>
    </r>
  </si>
  <si>
    <r>
      <t xml:space="preserve">Ãàçðûí òºëáºð  </t>
    </r>
    <r>
      <rPr>
        <i/>
        <sz val="9"/>
        <rFont val="Arial"/>
        <family val="2"/>
      </rPr>
      <t>Fees of the land</t>
    </r>
  </si>
  <si>
    <t>Àøèãò ìàëòìàëûí ëèöåíçèéí òºëáºð</t>
  </si>
  <si>
    <t>Àøèãò ìàëòìàëûí íººö àøèãëàñíû òºëáºð</t>
  </si>
  <si>
    <t>Àéìãèéí òºñâèéí îðëîãûí ä¿í Gobernment revenue total aimag</t>
  </si>
  <si>
    <t xml:space="preserve">Îðîí íóòãèéí òºñâèéí îðëîãûí ä¿í Local gobernment revenue total </t>
  </si>
  <si>
    <t>ÀÀÍ-èéí îðëîãî   Income tax from corporate</t>
  </si>
  <si>
    <t>ÍªÀÒºëáºð  Value added tax</t>
  </si>
  <si>
    <t>Îíöãîé òàòâàð     Excise tax</t>
  </si>
  <si>
    <t>Àãààðûí áîõèðäîëûí òºëáºð</t>
  </si>
  <si>
    <t>Óëñûí òºâëºðñºí òºñºâò øèëæ¿¿ëñýí îðëîãûí ä¿í</t>
  </si>
  <si>
    <t>Íèéò îðëîãûí ä¿í  Total revenue</t>
  </si>
  <si>
    <t>Öàëèí õºëñ ò¿¿íòýé àäèëòãýõ îðëîãûíòàòâàð</t>
  </si>
  <si>
    <t xml:space="preserve">           ÈÎÒÒÕ-ààð   Unidentified busness revennes</t>
  </si>
  <si>
    <t>Орлогыг нь тухай бүр тодорхойлох боломжгүй ажил үйлчилгээ эрхлэгч иргэний орлогын албан татвар</t>
  </si>
  <si>
    <t>¯ë õºäëºõ ýä õºðºíãº áîðëóóëñíû îðëîãî</t>
  </si>
  <si>
    <r>
      <t xml:space="preserve">Òýìäýãòèéí õóðààìæ   </t>
    </r>
    <r>
      <rPr>
        <i/>
        <sz val="9"/>
        <rFont val="Arial"/>
        <family val="2"/>
      </rPr>
      <t>Charge of stamps</t>
    </r>
  </si>
  <si>
    <r>
      <t xml:space="preserve">Ãàçðûí äóóäëàãà õóäàëäàà  </t>
    </r>
    <r>
      <rPr>
        <i/>
        <sz val="9"/>
        <rFont val="Arial"/>
        <family val="2"/>
      </rPr>
      <t>Fees of the land</t>
    </r>
  </si>
  <si>
    <r>
      <t xml:space="preserve">Îéí òºëáºð  </t>
    </r>
    <r>
      <rPr>
        <i/>
        <sz val="9"/>
        <rFont val="Arial"/>
        <family val="2"/>
      </rPr>
      <t>Fees of the forest</t>
    </r>
  </si>
  <si>
    <r>
      <t xml:space="preserve">Àãíóóðûí íººö àø-ñíû       </t>
    </r>
    <r>
      <rPr>
        <i/>
        <sz val="9"/>
        <rFont val="Arial"/>
        <family val="2"/>
      </rPr>
      <t>Charge for used hunting resources</t>
    </r>
  </si>
  <si>
    <t>Байгалийн ургамал ашигласны орлого</t>
  </si>
  <si>
    <t>Ðàøààí óñ àøèãëàñíû òºëáºð  A tax on  mineral spring usade</t>
  </si>
  <si>
    <t>Ò¿ãýýìýë òàðõàöòàé áàéãàëèéí áàÿëàã àøèãëàñàíû òºëáºð</t>
  </si>
  <si>
    <t>Хог хаягдалын үйлчилгээний хураамж</t>
  </si>
  <si>
    <t>Õóâüöààíû íîãäîë àøãèéí òàòâàð</t>
  </si>
  <si>
    <t>Õºðºíãº õóäàëäñàíû îðëîãî</t>
  </si>
  <si>
    <t>Òºëºâ</t>
  </si>
  <si>
    <t>Ã¿éöýò</t>
  </si>
  <si>
    <t>Plan</t>
  </si>
  <si>
    <t>Ñàíõ¿¿</t>
  </si>
  <si>
    <t xml:space="preserve">Finance </t>
  </si>
  <si>
    <t>Ýõ ñóðâàëæ íü: Òºðèéí ñàí,Òàòâàðûí õýëòñèéí ìýäýýãýýð</t>
  </si>
  <si>
    <t xml:space="preserve">                                           Õ¿ñíýãò 2.3  Òºñºâò áàéãóóëëàãûí ºãëºãèéí ìýäýý</t>
  </si>
  <si>
    <t xml:space="preserve">                                                             Table 2.3 Debt of budgetary institutions</t>
  </si>
  <si>
    <r>
      <t xml:space="preserve">              (ìÿí.òºã/</t>
    </r>
    <r>
      <rPr>
        <i/>
        <sz val="8"/>
        <rFont val="Arial Mon"/>
        <family val="2"/>
      </rPr>
      <t>thous.tog</t>
    </r>
    <r>
      <rPr>
        <sz val="8"/>
        <rFont val="Arial Mon"/>
        <family val="2"/>
      </rPr>
      <t>)</t>
    </r>
  </si>
  <si>
    <t>Íèéò ºãëºã Total debt</t>
  </si>
  <si>
    <t>Öàëèíãèéí ºð</t>
  </si>
  <si>
    <t>ÍÄØèìòãýë</t>
  </si>
  <si>
    <t>ÝÌÄààòãàë</t>
  </si>
  <si>
    <t xml:space="preserve">Ãýðýë, </t>
  </si>
  <si>
    <t xml:space="preserve">Ò¿ëø, </t>
  </si>
  <si>
    <t xml:space="preserve">Öýâýð, </t>
  </si>
  <si>
    <t>Øóóäàí</t>
  </si>
  <si>
    <t>Õîîë</t>
  </si>
  <si>
    <t xml:space="preserve">Óðñãàë </t>
  </si>
  <si>
    <t>Òýýâýð</t>
  </si>
  <si>
    <t>àëáàí</t>
  </si>
  <si>
    <t>Áàéðíû</t>
  </si>
  <si>
    <t>Debt for salaries</t>
  </si>
  <si>
    <t>Debt for social</t>
  </si>
  <si>
    <t>Debt for health</t>
  </si>
  <si>
    <t>öàõèëãààí</t>
  </si>
  <si>
    <t>õàëààëò</t>
  </si>
  <si>
    <t xml:space="preserve">áîõèð óñ </t>
  </si>
  <si>
    <t>õîëáîî</t>
  </si>
  <si>
    <t>Food</t>
  </si>
  <si>
    <t>çàñâàð</t>
  </si>
  <si>
    <t>Medicine</t>
  </si>
  <si>
    <t>òîìèëîëò</t>
  </si>
  <si>
    <t>ò¿ðýýñ</t>
  </si>
  <si>
    <t>contributions</t>
  </si>
  <si>
    <t>Electricity</t>
  </si>
  <si>
    <t>Fuel &amp;</t>
  </si>
  <si>
    <t>Clean &amp; dirty</t>
  </si>
  <si>
    <t>Postal &amp;</t>
  </si>
  <si>
    <t xml:space="preserve"> heating</t>
  </si>
  <si>
    <t>water</t>
  </si>
  <si>
    <t>communication</t>
  </si>
  <si>
    <t>Эхний үлдэгдэл</t>
  </si>
  <si>
    <t>Remainder at the beginning of the month</t>
  </si>
  <si>
    <t>Тухайн сард шинээр үүссэн өглөг</t>
  </si>
  <si>
    <t>Got into new debt in particular month</t>
  </si>
  <si>
    <t>Тухайн сард төлөгдсөн өглөг</t>
  </si>
  <si>
    <t>Paid off debt in particular month</t>
  </si>
  <si>
    <t>Эцсийн үлдэгдэл</t>
  </si>
  <si>
    <t>Remainder at the end of the month</t>
  </si>
  <si>
    <t>31-60 өдөр</t>
  </si>
  <si>
    <t>31-60 days</t>
  </si>
  <si>
    <t>61 - 120 ºäºð</t>
  </si>
  <si>
    <t>61-120 days</t>
  </si>
  <si>
    <t>ªãëºã ñàëáàðààð</t>
  </si>
  <si>
    <t>Амралт, спорт, соёл, урлаг</t>
  </si>
  <si>
    <t>Нийтийн ерөнхий үйлчилгээ</t>
  </si>
  <si>
    <t>Хүн амын хөгжил, нийгмийн хамгаалын</t>
  </si>
  <si>
    <t>Барилга хот байгуулалтын</t>
  </si>
  <si>
    <t xml:space="preserve">Соёл, спорт, аялал жуулчлалын </t>
  </si>
  <si>
    <t>Боловсрол</t>
  </si>
  <si>
    <t>Эрүүл мэнд</t>
  </si>
  <si>
    <t>Эдийн засгийн бусад үйл ажиллагаа</t>
  </si>
  <si>
    <t>ªãëºã ñóìààð</t>
  </si>
  <si>
    <t>Èõòàìèð</t>
  </si>
  <si>
    <t>ªíäºð-óëààí</t>
  </si>
  <si>
    <t>Ondor-ulaan</t>
  </si>
  <si>
    <t xml:space="preserve">Jargalant </t>
  </si>
  <si>
    <t>ÑÝÇÁÇÕýëòýñ</t>
  </si>
  <si>
    <t xml:space="preserve">                                              2.4 ÎÐÎÍ ÍÓÒÃÈÉÍ ÒªÑÂÈÉÍ ÁÀÉÃÓÓËËÀÃÛÍ ÇÀÐËÀÃÀ</t>
  </si>
  <si>
    <t xml:space="preserve">                                              2.4 LOCAL BUDGET ORGANIZATION EXPENDITURE </t>
  </si>
  <si>
    <t>(ìÿí.òºã / thous,¥)</t>
  </si>
  <si>
    <t>2015 îíû Vñàð</t>
  </si>
  <si>
    <t xml:space="preserve">                         ¯Ç¯¯ËÝËÒ¯¯Ä</t>
  </si>
  <si>
    <t xml:space="preserve">         Ã</t>
  </si>
  <si>
    <t xml:space="preserve">      Ò</t>
  </si>
  <si>
    <t xml:space="preserve">         E</t>
  </si>
  <si>
    <t xml:space="preserve">       P</t>
  </si>
  <si>
    <t xml:space="preserve">  1.ÍÈÉÒÈÉÍ ÅÐªÍÕÈÉ ¯ÉË×ÈËÃÝÝ                             1. GENERAL PUBLIC SERVICE</t>
  </si>
  <si>
    <t>(+,-)</t>
  </si>
  <si>
    <t>Ìºíãºí õºðºíãèéí ýõíèé ¿ëäýãäýë                                      Remainder at the beginning of the</t>
  </si>
  <si>
    <t xml:space="preserve">            ÎÐËÎÃÛÍ Ä¯Í                                                        TOTAL REVENUE</t>
  </si>
  <si>
    <t>II          ÍÈÉÒ ÇÀÐËÀÃÛÍ Ä¯Í                                           II   TOTAL EXPENDITURE</t>
  </si>
  <si>
    <t xml:space="preserve">           À. ÓÐÑÃÀË ÇÀÐÄËÛÍ Ä¯Í                                       A. TOTAL CURRENT EXPENDITURE</t>
  </si>
  <si>
    <t xml:space="preserve">               1. Áàðàà, ¿éë÷èëãýýíèé çàðäàë                            1. Expenditure on goods &amp; services</t>
  </si>
  <si>
    <t xml:space="preserve">                 1.1 Öàëèí,õºëñ áîëîí íýìýãäýë óðàìøèë        1.1 Once wages &amp; salaries</t>
  </si>
  <si>
    <t xml:space="preserve">                 1.2 Àæèë îëãîã÷îîñ íèéãìèéí äààòãàëä òºëºõ        1.2 Socal security contriution</t>
  </si>
  <si>
    <t xml:space="preserve">                 1.3 Áàðàà, ¿éë÷èëãýýíèé áóñàä çàðäàë                 1.3 Goods &amp; services expenses</t>
  </si>
  <si>
    <t xml:space="preserve">           Á. ÕªÐªÍÃÈÉÍ ÇÀÐÄÀË                                                 B. CARITAL EXPENDITURE</t>
  </si>
  <si>
    <t>Ìºíãºí õºðºíãèéí ýöñèéí ¿ëäýãäýë                                      Remainder at the end of the month</t>
  </si>
  <si>
    <t xml:space="preserve">  2. ÁÎËÎÂÑÐÎË                                                               2. EDUCATION</t>
  </si>
  <si>
    <t xml:space="preserve">            ÎÐËÎÃÛÍ Ä¯Í                                                            TOTAL REVENUE</t>
  </si>
  <si>
    <t xml:space="preserve">               1. Áàðàà, ¿éë÷èëãýýíèé çàðäàë                               1. Expenditure on goods &amp; services</t>
  </si>
  <si>
    <t xml:space="preserve">                 1.1 Öàëèí,õºëñ áîëîí íýìýãäýë óðàìøèë            1.1 Once wages &amp; salaries</t>
  </si>
  <si>
    <t xml:space="preserve">                 1.2 Àæèë îëîãî÷îîñ íèéãìèéí äààòãàëä òºëºõ        1.2 Socal security contriution</t>
  </si>
  <si>
    <t xml:space="preserve">           Á. ÕªÐªÍÃÈÉÍ ÇÀÐÄÀË                                              B. CARITAL EXPENDITURE</t>
  </si>
  <si>
    <t>Ìºíãºí õºðºíãèéí ýöñèéí ¿ëäýãäýë                                        Remainder at the end of the month</t>
  </si>
  <si>
    <t xml:space="preserve">  3. ÝÐ¯¯Ë ÌÝÍÄ                                                                 3. HEALTH</t>
  </si>
  <si>
    <t xml:space="preserve">           À. ÓÐÑÃÀË ÇÀÐÄËÛÍ Ä¯Í                                        A. TOTAL CURRENT EXPENDITURE</t>
  </si>
  <si>
    <t>III          ÁÀÉÃÓÓËËÀÃÛÍ ÒÎÎ                                                 ORGANIZATION</t>
  </si>
  <si>
    <t xml:space="preserve">                  ÀÆÈËËÀÃÑÀÄ Á¯ÃÄ                                               TOTAL EMPLOYED</t>
  </si>
  <si>
    <t xml:space="preserve">  4. БАРИЛГА, ХОТ БАЙГУУЛАЛТЫН </t>
  </si>
  <si>
    <t xml:space="preserve">  6. ХҮН АМЫН ХӨГЖИЛ, НИЙГМИЙН ХАМГААЛАЛЫН                    </t>
  </si>
  <si>
    <t xml:space="preserve">              Á¯Õ ÇÀÐËÀÃÛÍ Ä¯Í                                              TOTAL BUDGET EXPENDITURE</t>
  </si>
  <si>
    <t xml:space="preserve">                                                                      Ýõ ñóðâàëæ: Òºðèéí ñàíãèéí ìýäýýãýýð</t>
  </si>
  <si>
    <t xml:space="preserve">                                                                     Source : Public fund report</t>
  </si>
  <si>
    <t>4. ÌªÍÃª, ÇÝÝË, ÕÀÄÃÀËÀÌÆ</t>
  </si>
  <si>
    <t>4. MONEY  CREDIT AND DEPOSIT</t>
  </si>
  <si>
    <t xml:space="preserve"> Õ¿ñíýãò 4.1 Áàíêíû êàññûí îðëîãî, çàðëàãà, çýýë, õàäãàëàìæ</t>
  </si>
  <si>
    <t>Table 4.1 Revenue, expenditure of savings bank, credit and deposit</t>
  </si>
  <si>
    <r>
      <t xml:space="preserve">                            (ºññºí ä¿íãýýð, ìÿí.òºã /</t>
    </r>
    <r>
      <rPr>
        <i/>
        <sz val="8"/>
        <rFont val="Arial Mon"/>
        <family val="2"/>
      </rPr>
      <t>accumulated data thous,tog)</t>
    </r>
  </si>
  <si>
    <t>Ã¯ÉÖÝÒÃÝË EXECUTION</t>
  </si>
  <si>
    <t>2013 V</t>
  </si>
  <si>
    <t>Îðëîãî</t>
  </si>
  <si>
    <t>Ìîíãîë áàíêíû çóçààòãàëààð</t>
  </si>
  <si>
    <t>Reserve of the Bank of Mongolia</t>
  </si>
  <si>
    <t>Çàðëàãà</t>
  </si>
  <si>
    <t>Ìîíãîë áàíêèíä øèëæ¿¿ëñýí</t>
  </si>
  <si>
    <t>Transfered to Bank of Mongolia</t>
  </si>
  <si>
    <t>Çýýëèéí ºðèéí ¿ëäýãäýë</t>
  </si>
  <si>
    <t>Remainder of loan debts</t>
  </si>
  <si>
    <t>¯¿íýýñ:Õóãàöàà õýòýðñýí çýýë</t>
  </si>
  <si>
    <t>Remainder of outstanding debts</t>
  </si>
  <si>
    <t xml:space="preserve">             ÷àíàðã¿é çýýë</t>
  </si>
  <si>
    <t>Èðãýäèéí õàäãàëàìæèéí ¿ëäýãäýë</t>
  </si>
  <si>
    <t>Remainder of individual deposits</t>
  </si>
  <si>
    <t>Îëãîñîí çýýëèéí õýìæýý</t>
  </si>
  <si>
    <t>amount of loan provided</t>
  </si>
  <si>
    <t xml:space="preserve">         ¯¿íýýñ: îðîí ñóóöíû</t>
  </si>
  <si>
    <t xml:space="preserve">      of which: housing</t>
  </si>
  <si>
    <t xml:space="preserve">Çýýë àâñàí </t>
  </si>
  <si>
    <t>to received a loan</t>
  </si>
  <si>
    <t xml:space="preserve"> -Àæ àõóéí íýãæ áàéãóóëëàãà, èðãýä</t>
  </si>
  <si>
    <t xml:space="preserve">    -Legal units, residents</t>
  </si>
  <si>
    <t xml:space="preserve">     ¿¿íýýñ: îðîí ñóóöíû</t>
  </si>
  <si>
    <t>Ýðã¿¿ëæ òºëñºí</t>
  </si>
  <si>
    <t>Ýõ ñóðâàëæ : Ìîíãîë áàíêíû ìýäýýãýýð</t>
  </si>
  <si>
    <t>Source : Data of the Bank of Mongolia in Arhangai</t>
  </si>
  <si>
    <t>8. ÕßÍÀËÒ, ØÀËÃÀËÒ</t>
  </si>
  <si>
    <t>8. INSPECTIONS AND AUDIT</t>
  </si>
  <si>
    <t xml:space="preserve">Õÿíàëòûí ÷èãëýë </t>
  </si>
  <si>
    <t>Directions of the inspections</t>
  </si>
  <si>
    <t>óëñûí áàéöààã-÷èä</t>
  </si>
  <si>
    <t>øàëãàãäñàí áàéãóóë-ëàãà</t>
  </si>
  <si>
    <t>èëýðñýí çºð÷ëèéí òîî</t>
  </si>
  <si>
    <t xml:space="preserve">àðèëãàñàí çºð÷ëèéí òîî </t>
  </si>
  <si>
    <t>îíîãäóóë-ñàí íºõºí òºëáºð</t>
  </si>
  <si>
    <t>áàðàãäóóë-ñàí íºõºí òºëáºð</t>
  </si>
  <si>
    <t>îíîãäóóëñàí òîðãóóëü øèéòãýâýð</t>
  </si>
  <si>
    <t>áàðàãäóóëñàí òîðãóóëü øèéòãýâýð</t>
  </si>
  <si>
    <t>Auditors</t>
  </si>
  <si>
    <t>number of</t>
  </si>
  <si>
    <t>discovered</t>
  </si>
  <si>
    <t xml:space="preserve">shared </t>
  </si>
  <si>
    <t>Paid off-total</t>
  </si>
  <si>
    <t>inspected</t>
  </si>
  <si>
    <t>contradiction</t>
  </si>
  <si>
    <t>payment</t>
  </si>
  <si>
    <t xml:space="preserve"> /thous.tog/</t>
  </si>
  <si>
    <t>institutions</t>
  </si>
  <si>
    <t>and fines</t>
  </si>
  <si>
    <t>Ýð¿¿ë àõóé, õàëäâàð õàìãààëëûí õÿíàëò</t>
  </si>
  <si>
    <t>Hygiene control and infection prevention and control</t>
  </si>
  <si>
    <t>Äýä á¿òöèéí õÿíàëò</t>
  </si>
  <si>
    <t>Infrastructure control</t>
  </si>
  <si>
    <t>Áîëîâñðîë, ñî¸ëûí õÿíàëò</t>
  </si>
  <si>
    <t>Educational and cultural control</t>
  </si>
  <si>
    <t>Õºäºº àæ àõóéí õÿíàëò</t>
  </si>
  <si>
    <t>Agricultural control</t>
  </si>
  <si>
    <t>Õ¿íñíèé ÷àíàð àþóëã¿é áàéäëûí õÿíàëò</t>
  </si>
  <si>
    <t>Food safety and quality control</t>
  </si>
  <si>
    <t>Íèéãìèéí õàìãààëëûí õÿíàëò</t>
  </si>
  <si>
    <t>Social security control</t>
  </si>
  <si>
    <t>Õºäºëìºðèéí àþóëã¿é áàéäëûí õÿíàëò</t>
  </si>
  <si>
    <t>Labour safety control</t>
  </si>
  <si>
    <t>Ýì÷èëãýý îíøëîãîî ÷àíàðûí õÿíàëò</t>
  </si>
  <si>
    <t xml:space="preserve">Treatment, diagnosis and quality control </t>
  </si>
  <si>
    <t>Áàéãàëü îð÷èí, ãåîëîãè, óóë óóðõàéí õÿíàëò</t>
  </si>
  <si>
    <t>Environment, geology and mining control</t>
  </si>
  <si>
    <t>Ýì áèî áýëäìýëèéí õÿíàëò</t>
  </si>
  <si>
    <t xml:space="preserve">Drug control </t>
  </si>
  <si>
    <t xml:space="preserve">      Ä¿í      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</si>
  <si>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</si>
  <si>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18. ЦАГ УУРЫН ҮЗҮҮЛЭЛТҮҮД</t>
  </si>
  <si>
    <t>18.METEROLOGICOL PARAMETERS</t>
  </si>
  <si>
    <t>2015 оны  V сарын байдлаар</t>
  </si>
  <si>
    <t>Агаарын дундаж хэм (C)</t>
  </si>
  <si>
    <t>Хамгийн өндөр хэм (C)</t>
  </si>
  <si>
    <t>Хамгийн нам хэм (С)</t>
  </si>
  <si>
    <t>Хур тундасны нийлбэр(мм)</t>
  </si>
  <si>
    <t>Цаг уурын</t>
  </si>
  <si>
    <t>Meteorological</t>
  </si>
  <si>
    <t>Air average temperature</t>
  </si>
  <si>
    <t>Maximum temperature</t>
  </si>
  <si>
    <t>Minimum temperature</t>
  </si>
  <si>
    <t>Sum of precipitation</t>
  </si>
  <si>
    <t xml:space="preserve">станцын </t>
  </si>
  <si>
    <t>stations</t>
  </si>
  <si>
    <t>нэр</t>
  </si>
  <si>
    <t xml:space="preserve">  Chuluut</t>
  </si>
  <si>
    <t xml:space="preserve">  Hangai</t>
  </si>
  <si>
    <t xml:space="preserve">  Tariat</t>
  </si>
  <si>
    <t>Өндөр-улаан</t>
  </si>
  <si>
    <t xml:space="preserve">  Ondor-ulaan</t>
  </si>
  <si>
    <t xml:space="preserve">  Erdenemandal</t>
  </si>
  <si>
    <t xml:space="preserve">  Jargalant </t>
  </si>
  <si>
    <t xml:space="preserve">  Tsetserleg</t>
  </si>
  <si>
    <t xml:space="preserve">  Hairhan</t>
  </si>
  <si>
    <t xml:space="preserve">  Battsengel</t>
  </si>
  <si>
    <t xml:space="preserve">  Olziit</t>
  </si>
  <si>
    <t xml:space="preserve">  Ogiinuur</t>
  </si>
  <si>
    <t xml:space="preserve">  Hashaat</t>
  </si>
  <si>
    <t xml:space="preserve">  Hotont</t>
  </si>
  <si>
    <t xml:space="preserve">  Tovshruuleh</t>
  </si>
  <si>
    <t xml:space="preserve">  Bulgan</t>
  </si>
  <si>
    <t xml:space="preserve">  Erdenebulgan</t>
  </si>
  <si>
    <t>Цэхир</t>
  </si>
  <si>
    <t xml:space="preserve">  Tsahir</t>
  </si>
  <si>
    <t>Хур тундастай өдрийн тоо</t>
  </si>
  <si>
    <t>Салхины хамгийн их хурд (м/с)</t>
  </si>
  <si>
    <t xml:space="preserve">Шороон, цасан шуургатай өдрийн тоо </t>
  </si>
  <si>
    <t>Ургамалын өндөр</t>
  </si>
  <si>
    <t>Maximim wind speed</t>
  </si>
  <si>
    <t>Number of dist and show storm days</t>
  </si>
  <si>
    <t xml:space="preserve"> 2015.06.09</t>
  </si>
  <si>
    <t xml:space="preserve">2015.05 ñàð        Á¯ÃÄ / TOTAL /  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</si>
</sst>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?.&quot;;\-#,##0&quot;?.&quot;"/>
    <numFmt numFmtId="165" formatCode="#,##0&quot;?.&quot;;[Red]\-#,##0&quot;?.&quot;"/>
    <numFmt numFmtId="166" formatCode="#,##0.00&quot;?.&quot;;\-#,##0.00&quot;?.&quot;"/>
    <numFmt numFmtId="167" formatCode="#,##0.00&quot;?.&quot;;[Red]\-#,##0.00&quot;?.&quot;"/>
    <numFmt numFmtId="168" formatCode="_-* #,##0&quot;?.&quot;_-;\-* #,##0&quot;?.&quot;_-;_-* &quot;-&quot;&quot;?.&quot;_-;_-@_-"/>
    <numFmt numFmtId="169" formatCode="_-* #,##0_?_._-;\-* #,##0_?_._-;_-* &quot;-&quot;_?_._-;_-@_-"/>
    <numFmt numFmtId="170" formatCode="_-* #,##0.00&quot;?.&quot;_-;\-* #,##0.00&quot;?.&quot;_-;_-* &quot;-&quot;??&quot;?.&quot;_-;_-@_-"/>
    <numFmt numFmtId="171" formatCode="_-* #,##0.00_?_._-;\-* #,##0.00_?_._-;_-* &quot;-&quot;??_?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0.000"/>
    <numFmt numFmtId="178" formatCode="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_)"/>
    <numFmt numFmtId="183" formatCode="_(* #,##0.0_);_(* \(#,##0.0\);_(* &quot;-&quot;??_);_(@_)"/>
    <numFmt numFmtId="184" formatCode="_(* #,##0.0000_);_(* \(#,##0.0000\);_(* &quot;-&quot;??_);_(@_)"/>
    <numFmt numFmtId="185" formatCode="0_)"/>
    <numFmt numFmtId="186" formatCode="0.0_)"/>
    <numFmt numFmtId="187" formatCode="_(* #,##0_);_(* \(#,##0\);_(* &quot;-&quot;??_);_(@_)"/>
    <numFmt numFmtId="188" formatCode="#,##0.0000"/>
    <numFmt numFmtId="189" formatCode="[$€-2]\ #,##0.00_);[Red]\([$€-2]\ #,##0.00\)"/>
    <numFmt numFmtId="190" formatCode="_-* #,##0.000_р_._-;\-* #,##0.000_р_._-;_-* &quot;-&quot;??_р_._-;_-@_-"/>
    <numFmt numFmtId="191" formatCode="_-* #,##0.0_р_._-;\-* #,##0.0_р_._-;_-* &quot;-&quot;??_р_._-;_-@_-"/>
    <numFmt numFmtId="192" formatCode="0.00000000"/>
    <numFmt numFmtId="193" formatCode="0.0000000"/>
    <numFmt numFmtId="194" formatCode="0.000000"/>
    <numFmt numFmtId="195" formatCode="0.00000"/>
    <numFmt numFmtId="196" formatCode="0.0000000000"/>
    <numFmt numFmtId="197" formatCode="_-&quot;$&quot;* #,##0_-;\-&quot;$&quot;* #,##0_-;_-&quot;$&quot;* &quot;-&quot;_-;_-@_-"/>
    <numFmt numFmtId="198" formatCode="_-* #,##0_-;\-* #,##0_-;_-* &quot;-&quot;_-;_-@_-"/>
    <numFmt numFmtId="199" formatCode="_-&quot;$&quot;* #,##0.00_-;\-&quot;$&quot;* #,##0.00_-;_-&quot;$&quot;* &quot;-&quot;??_-;_-@_-"/>
    <numFmt numFmtId="200" formatCode="_-* #,##0.00_-;\-* #,##0.00_-;_-* &quot;-&quot;??_-;_-@_-"/>
    <numFmt numFmtId="201" formatCode="#\ ###\ ###"/>
    <numFmt numFmtId="202" formatCode="\-"/>
    <numFmt numFmtId="203" formatCode="[$-10409]0;\(0\)"/>
    <numFmt numFmtId="204" formatCode="##########0.0"/>
    <numFmt numFmtId="205" formatCode="_ * #,##0.00_ ;_ * \-#,##0.00_ ;_ * &quot;-&quot;??_ ;_ @_ "/>
    <numFmt numFmtId="206" formatCode="_ * #,##0.0_ ;_ * \-#,##0.0_ ;_ * &quot;-&quot;??_ ;_ @_ "/>
  </numFmts>
  <fonts count="148">
    <font>
      <sz val="10"/>
      <name val="Dutch Mon"/>
      <family val="0"/>
    </font>
    <font>
      <sz val="8"/>
      <name val="Dutch Mon"/>
      <family val="2"/>
    </font>
    <font>
      <sz val="9"/>
      <name val="Dutch Mon"/>
      <family val="2"/>
    </font>
    <font>
      <sz val="10"/>
      <name val="Arial"/>
      <family val="2"/>
    </font>
    <font>
      <i/>
      <sz val="10"/>
      <name val="Dutch Mon"/>
      <family val="2"/>
    </font>
    <font>
      <sz val="7"/>
      <name val="Dutch Mon"/>
      <family val="2"/>
    </font>
    <font>
      <sz val="8"/>
      <name val="Arial Mon"/>
      <family val="2"/>
    </font>
    <font>
      <sz val="7"/>
      <name val="Arial Mon"/>
      <family val="2"/>
    </font>
    <font>
      <b/>
      <sz val="8"/>
      <name val="Arial Mon"/>
      <family val="2"/>
    </font>
    <font>
      <sz val="6"/>
      <name val="Arial Mon"/>
      <family val="2"/>
    </font>
    <font>
      <sz val="10"/>
      <name val="Arial Mon"/>
      <family val="2"/>
    </font>
    <font>
      <i/>
      <sz val="8"/>
      <name val="Arial Mon"/>
      <family val="2"/>
    </font>
    <font>
      <sz val="8"/>
      <name val="Times New Roman Mon"/>
      <family val="1"/>
    </font>
    <font>
      <sz val="7"/>
      <name val="Times New Roman Mon"/>
      <family val="1"/>
    </font>
    <font>
      <b/>
      <sz val="8"/>
      <name val="Times New Roman Mon"/>
      <family val="1"/>
    </font>
    <font>
      <i/>
      <sz val="8"/>
      <name val="Times New Roman Mon"/>
      <family val="1"/>
    </font>
    <font>
      <b/>
      <sz val="7"/>
      <name val="Times New Roman Mon"/>
      <family val="1"/>
    </font>
    <font>
      <i/>
      <sz val="7"/>
      <name val="Arial Mon"/>
      <family val="2"/>
    </font>
    <font>
      <u val="single"/>
      <sz val="10"/>
      <color indexed="12"/>
      <name val="Dutch Mon"/>
      <family val="0"/>
    </font>
    <font>
      <u val="single"/>
      <sz val="10"/>
      <color indexed="36"/>
      <name val="Dutch Mon"/>
      <family val="0"/>
    </font>
    <font>
      <b/>
      <sz val="7"/>
      <name val="Arial Mon"/>
      <family val="2"/>
    </font>
    <font>
      <b/>
      <i/>
      <sz val="8"/>
      <name val="Arial Mon"/>
      <family val="2"/>
    </font>
    <font>
      <b/>
      <i/>
      <sz val="7"/>
      <name val="Arial Mon"/>
      <family val="2"/>
    </font>
    <font>
      <i/>
      <sz val="6"/>
      <name val="Arial Mon"/>
      <family val="2"/>
    </font>
    <font>
      <sz val="9"/>
      <name val="Arial Mon"/>
      <family val="2"/>
    </font>
    <font>
      <i/>
      <sz val="9"/>
      <name val="Arial Mon"/>
      <family val="2"/>
    </font>
    <font>
      <b/>
      <sz val="9"/>
      <name val="Arial Mon"/>
      <family val="2"/>
    </font>
    <font>
      <b/>
      <i/>
      <sz val="9"/>
      <name val="Arial Mon"/>
      <family val="2"/>
    </font>
    <font>
      <b/>
      <sz val="10"/>
      <name val="Arial Mon"/>
      <family val="2"/>
    </font>
    <font>
      <b/>
      <i/>
      <sz val="10"/>
      <name val="Arial Mon"/>
      <family val="2"/>
    </font>
    <font>
      <b/>
      <i/>
      <sz val="6"/>
      <name val="Arial Mon"/>
      <family val="2"/>
    </font>
    <font>
      <i/>
      <sz val="8"/>
      <name val="Dutch Mon"/>
      <family val="0"/>
    </font>
    <font>
      <b/>
      <sz val="10"/>
      <name val="Arial"/>
      <family val="2"/>
    </font>
    <font>
      <i/>
      <sz val="10"/>
      <name val="Arial Mon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vertAlign val="superscript"/>
      <sz val="8"/>
      <name val="Arial Mon"/>
      <family val="2"/>
    </font>
    <font>
      <i/>
      <vertAlign val="superscript"/>
      <sz val="8"/>
      <name val="Arial Mon"/>
      <family val="2"/>
    </font>
    <font>
      <b/>
      <sz val="12"/>
      <name val="Arial Mon"/>
      <family val="2"/>
    </font>
    <font>
      <sz val="12"/>
      <name val="Arial Mon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i/>
      <sz val="7"/>
      <name val="Arial"/>
      <family val="2"/>
    </font>
    <font>
      <vertAlign val="subscript"/>
      <sz val="8"/>
      <name val="Arial Mon"/>
      <family val="2"/>
    </font>
    <font>
      <b/>
      <sz val="8"/>
      <name val="NewtonCTT"/>
      <family val="0"/>
    </font>
    <font>
      <vertAlign val="superscript"/>
      <sz val="10"/>
      <name val="Arial Mon"/>
      <family val="2"/>
    </font>
    <font>
      <i/>
      <vertAlign val="superscript"/>
      <sz val="10"/>
      <name val="Arial Mon"/>
      <family val="2"/>
    </font>
    <font>
      <i/>
      <sz val="10"/>
      <name val="Times New Roman Mon"/>
      <family val="1"/>
    </font>
    <font>
      <sz val="10"/>
      <name val="Arial BSB"/>
      <family val="0"/>
    </font>
    <font>
      <b/>
      <sz val="7"/>
      <name val="Times New Roman"/>
      <family val="1"/>
    </font>
    <font>
      <b/>
      <sz val="10"/>
      <color indexed="10"/>
      <name val="Arial Mon"/>
      <family val="2"/>
    </font>
    <font>
      <b/>
      <sz val="10"/>
      <color indexed="17"/>
      <name val="Arial Mon"/>
      <family val="2"/>
    </font>
    <font>
      <sz val="7.5"/>
      <name val="Arial Mon"/>
      <family val="2"/>
    </font>
    <font>
      <sz val="8"/>
      <color indexed="12"/>
      <name val="Arial Mon"/>
      <family val="2"/>
    </font>
    <font>
      <sz val="8"/>
      <color indexed="17"/>
      <name val="Arial Mon"/>
      <family val="2"/>
    </font>
    <font>
      <sz val="7.5"/>
      <color indexed="12"/>
      <name val="Arial Mon"/>
      <family val="2"/>
    </font>
    <font>
      <sz val="7.5"/>
      <color indexed="17"/>
      <name val="Arial Mon"/>
      <family val="2"/>
    </font>
    <font>
      <sz val="10"/>
      <name val="Courier"/>
      <family val="3"/>
    </font>
    <font>
      <b/>
      <sz val="11"/>
      <name val="Arial Mon"/>
      <family val="2"/>
    </font>
    <font>
      <b/>
      <sz val="7.5"/>
      <color indexed="17"/>
      <name val="Arial Mon"/>
      <family val="2"/>
    </font>
    <font>
      <sz val="9"/>
      <name val="Times New Roman Mon"/>
      <family val="1"/>
    </font>
    <font>
      <b/>
      <sz val="11"/>
      <name val="Times New Roman Mon"/>
      <family val="1"/>
    </font>
    <font>
      <sz val="11"/>
      <name val="Times New Roman Mon"/>
      <family val="1"/>
    </font>
    <font>
      <b/>
      <i/>
      <sz val="11"/>
      <name val="Times New Roman Mon"/>
      <family val="1"/>
    </font>
    <font>
      <b/>
      <i/>
      <sz val="11"/>
      <name val="Arial Mon"/>
      <family val="2"/>
    </font>
    <font>
      <sz val="11"/>
      <name val="Arial Mon"/>
      <family val="2"/>
    </font>
    <font>
      <b/>
      <sz val="10"/>
      <name val="Times New Roman Mon"/>
      <family val="1"/>
    </font>
    <font>
      <b/>
      <sz val="9"/>
      <name val="Times New Roman Mon"/>
      <family val="1"/>
    </font>
    <font>
      <sz val="12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 Mon"/>
      <family val="2"/>
    </font>
    <font>
      <sz val="8"/>
      <color indexed="8"/>
      <name val="Arial Mon"/>
      <family val="2"/>
    </font>
    <font>
      <sz val="7"/>
      <color indexed="8"/>
      <name val="Arial Mon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 Mon"/>
      <family val="2"/>
    </font>
    <font>
      <b/>
      <sz val="5"/>
      <color indexed="8"/>
      <name val="Arial Mon"/>
      <family val="2"/>
    </font>
    <font>
      <b/>
      <sz val="6"/>
      <color indexed="8"/>
      <name val="Arial Mon"/>
      <family val="2"/>
    </font>
    <font>
      <sz val="7"/>
      <color indexed="8"/>
      <name val="Calibri"/>
      <family val="2"/>
    </font>
    <font>
      <sz val="8"/>
      <color indexed="36"/>
      <name val="Arial Mon"/>
      <family val="2"/>
    </font>
    <font>
      <b/>
      <sz val="9"/>
      <color indexed="8"/>
      <name val="Arial Mon"/>
      <family val="2"/>
    </font>
    <font>
      <sz val="6"/>
      <color indexed="8"/>
      <name val="Arial Mon"/>
      <family val="2"/>
    </font>
    <font>
      <b/>
      <sz val="10"/>
      <color indexed="8"/>
      <name val="Arial"/>
      <family val="2"/>
    </font>
    <font>
      <b/>
      <sz val="10"/>
      <color indexed="8"/>
      <name val="Arial Mon"/>
      <family val="2"/>
    </font>
    <font>
      <sz val="5"/>
      <color indexed="8"/>
      <name val="Times New Roman"/>
      <family val="0"/>
    </font>
    <font>
      <sz val="10"/>
      <color indexed="8"/>
      <name val="Times New Roman"/>
      <family val="0"/>
    </font>
    <font>
      <sz val="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8"/>
      <color theme="1"/>
      <name val="Arial Mon"/>
      <family val="2"/>
    </font>
    <font>
      <sz val="8"/>
      <color theme="1"/>
      <name val="Arial Mon"/>
      <family val="2"/>
    </font>
    <font>
      <sz val="7"/>
      <color theme="1"/>
      <name val="Arial Mon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7"/>
      <color theme="1"/>
      <name val="Arial Mon"/>
      <family val="2"/>
    </font>
    <font>
      <b/>
      <sz val="5"/>
      <color theme="1"/>
      <name val="Arial Mon"/>
      <family val="2"/>
    </font>
    <font>
      <b/>
      <sz val="6"/>
      <color theme="1"/>
      <name val="Arial Mon"/>
      <family val="2"/>
    </font>
    <font>
      <sz val="7"/>
      <color theme="1"/>
      <name val="Calibri"/>
      <family val="2"/>
    </font>
    <font>
      <sz val="8"/>
      <color rgb="FF7030A0"/>
      <name val="Arial Mon"/>
      <family val="2"/>
    </font>
    <font>
      <sz val="8"/>
      <color rgb="FF0000FF"/>
      <name val="Arial Mon"/>
      <family val="2"/>
    </font>
    <font>
      <b/>
      <sz val="9"/>
      <color theme="1"/>
      <name val="Arial Mon"/>
      <family val="2"/>
    </font>
    <font>
      <sz val="6"/>
      <color theme="1"/>
      <name val="Arial Mon"/>
      <family val="2"/>
    </font>
    <font>
      <b/>
      <sz val="10"/>
      <color theme="1"/>
      <name val="Arial"/>
      <family val="2"/>
    </font>
    <font>
      <b/>
      <sz val="10"/>
      <color theme="1"/>
      <name val="Arial Mo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9" borderId="0" applyNumberFormat="0" applyBorder="0" applyAlignment="0" applyProtection="0"/>
    <xf numFmtId="0" fontId="114" fillId="10" borderId="0" applyNumberFormat="0" applyBorder="0" applyAlignment="0" applyProtection="0"/>
    <xf numFmtId="0" fontId="114" fillId="11" borderId="0" applyNumberFormat="0" applyBorder="0" applyAlignment="0" applyProtection="0"/>
    <xf numFmtId="0" fontId="114" fillId="12" borderId="0" applyNumberFormat="0" applyBorder="0" applyAlignment="0" applyProtection="0"/>
    <xf numFmtId="0" fontId="114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115" fillId="20" borderId="0" applyNumberFormat="0" applyBorder="0" applyAlignment="0" applyProtection="0"/>
    <xf numFmtId="0" fontId="115" fillId="21" borderId="0" applyNumberFormat="0" applyBorder="0" applyAlignment="0" applyProtection="0"/>
    <xf numFmtId="0" fontId="115" fillId="22" borderId="0" applyNumberFormat="0" applyBorder="0" applyAlignment="0" applyProtection="0"/>
    <xf numFmtId="0" fontId="115" fillId="23" borderId="0" applyNumberFormat="0" applyBorder="0" applyAlignment="0" applyProtection="0"/>
    <xf numFmtId="0" fontId="115" fillId="24" borderId="0" applyNumberFormat="0" applyBorder="0" applyAlignment="0" applyProtection="0"/>
    <xf numFmtId="0" fontId="115" fillId="25" borderId="0" applyNumberFormat="0" applyBorder="0" applyAlignment="0" applyProtection="0"/>
    <xf numFmtId="0" fontId="116" fillId="26" borderId="0" applyNumberFormat="0" applyBorder="0" applyAlignment="0" applyProtection="0"/>
    <xf numFmtId="0" fontId="117" fillId="27" borderId="1" applyNumberFormat="0" applyAlignment="0" applyProtection="0"/>
    <xf numFmtId="0" fontId="11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0" fillId="29" borderId="0" applyNumberFormat="0" applyBorder="0" applyAlignment="0" applyProtection="0"/>
    <xf numFmtId="0" fontId="121" fillId="0" borderId="3" applyNumberFormat="0" applyFill="0" applyAlignment="0" applyProtection="0"/>
    <xf numFmtId="0" fontId="122" fillId="0" borderId="4" applyNumberFormat="0" applyFill="0" applyAlignment="0" applyProtection="0"/>
    <xf numFmtId="0" fontId="123" fillId="0" borderId="5" applyNumberFormat="0" applyFill="0" applyAlignment="0" applyProtection="0"/>
    <xf numFmtId="0" fontId="1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4" fillId="30" borderId="1" applyNumberFormat="0" applyAlignment="0" applyProtection="0"/>
    <xf numFmtId="0" fontId="125" fillId="0" borderId="6" applyNumberFormat="0" applyFill="0" applyAlignment="0" applyProtection="0"/>
    <xf numFmtId="0" fontId="12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64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127" fillId="27" borderId="8" applyNumberFormat="0" applyAlignment="0" applyProtection="0"/>
    <xf numFmtId="9" fontId="0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9" applyNumberFormat="0" applyFill="0" applyAlignment="0" applyProtection="0"/>
    <xf numFmtId="0" fontId="130" fillId="0" borderId="0" applyNumberFormat="0" applyFill="0" applyBorder="0" applyAlignment="0" applyProtection="0"/>
  </cellStyleXfs>
  <cellXfs count="13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Fon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6" fontId="0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9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176" fontId="1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17" xfId="0" applyFont="1" applyBorder="1" applyAlignment="1">
      <alignment/>
    </xf>
    <xf numFmtId="0" fontId="14" fillId="0" borderId="0" xfId="0" applyFont="1" applyAlignment="1">
      <alignment/>
    </xf>
    <xf numFmtId="0" fontId="12" fillId="0" borderId="23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justify" textRotation="90"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17" xfId="0" applyFont="1" applyBorder="1" applyAlignment="1">
      <alignment/>
    </xf>
    <xf numFmtId="0" fontId="17" fillId="0" borderId="0" xfId="0" applyFont="1" applyAlignment="1">
      <alignment horizontal="left"/>
    </xf>
    <xf numFmtId="0" fontId="20" fillId="0" borderId="17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17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176" fontId="7" fillId="0" borderId="0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6" fillId="0" borderId="15" xfId="0" applyFont="1" applyBorder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 horizontal="left" indent="1"/>
    </xf>
    <xf numFmtId="1" fontId="7" fillId="0" borderId="12" xfId="0" applyNumberFormat="1" applyFont="1" applyBorder="1" applyAlignment="1">
      <alignment horizontal="left" indent="1"/>
    </xf>
    <xf numFmtId="176" fontId="7" fillId="0" borderId="0" xfId="0" applyNumberFormat="1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 horizontal="left" indent="1"/>
    </xf>
    <xf numFmtId="1" fontId="7" fillId="0" borderId="0" xfId="0" applyNumberFormat="1" applyFont="1" applyBorder="1" applyAlignment="1">
      <alignment horizontal="left" indent="1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176" fontId="26" fillId="0" borderId="0" xfId="0" applyNumberFormat="1" applyFont="1" applyAlignment="1">
      <alignment/>
    </xf>
    <xf numFmtId="176" fontId="24" fillId="0" borderId="0" xfId="0" applyNumberFormat="1" applyFont="1" applyAlignment="1">
      <alignment/>
    </xf>
    <xf numFmtId="0" fontId="27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23" xfId="0" applyNumberFormat="1" applyFont="1" applyBorder="1" applyAlignment="1">
      <alignment horizontal="center" vertical="center" textRotation="90" wrapText="1"/>
    </xf>
    <xf numFmtId="176" fontId="6" fillId="0" borderId="23" xfId="0" applyNumberFormat="1" applyFont="1" applyBorder="1" applyAlignment="1">
      <alignment vertical="center" textRotation="90" wrapText="1"/>
    </xf>
    <xf numFmtId="1" fontId="6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27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/>
    </xf>
    <xf numFmtId="176" fontId="6" fillId="0" borderId="21" xfId="0" applyNumberFormat="1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/>
    </xf>
    <xf numFmtId="176" fontId="20" fillId="0" borderId="17" xfId="0" applyNumberFormat="1" applyFont="1" applyBorder="1" applyAlignment="1">
      <alignment horizontal="center"/>
    </xf>
    <xf numFmtId="0" fontId="3" fillId="0" borderId="0" xfId="261">
      <alignment/>
      <protection/>
    </xf>
    <xf numFmtId="0" fontId="0" fillId="0" borderId="0" xfId="0" applyAlignment="1">
      <alignment horizontal="left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7" fillId="0" borderId="0" xfId="0" applyFont="1" applyBorder="1" applyAlignment="1">
      <alignment horizontal="center" vertical="center" textRotation="90" wrapText="1"/>
    </xf>
    <xf numFmtId="0" fontId="27" fillId="0" borderId="0" xfId="0" applyFont="1" applyAlignment="1">
      <alignment/>
    </xf>
    <xf numFmtId="176" fontId="7" fillId="0" borderId="13" xfId="0" applyNumberFormat="1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176" fontId="20" fillId="0" borderId="17" xfId="0" applyNumberFormat="1" applyFont="1" applyBorder="1" applyAlignment="1">
      <alignment/>
    </xf>
    <xf numFmtId="0" fontId="17" fillId="0" borderId="17" xfId="0" applyFont="1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26" fillId="0" borderId="0" xfId="0" applyFont="1" applyAlignment="1">
      <alignment/>
    </xf>
    <xf numFmtId="0" fontId="11" fillId="0" borderId="13" xfId="0" applyFont="1" applyBorder="1" applyAlignment="1">
      <alignment/>
    </xf>
    <xf numFmtId="0" fontId="6" fillId="0" borderId="23" xfId="0" applyFont="1" applyBorder="1" applyAlignment="1">
      <alignment horizontal="center" vertical="center" textRotation="90" wrapText="1"/>
    </xf>
    <xf numFmtId="176" fontId="8" fillId="0" borderId="17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20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13" xfId="0" applyFont="1" applyBorder="1" applyAlignment="1">
      <alignment/>
    </xf>
    <xf numFmtId="176" fontId="2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30" fillId="0" borderId="17" xfId="0" applyFont="1" applyBorder="1" applyAlignment="1">
      <alignment/>
    </xf>
    <xf numFmtId="16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261" applyBorder="1">
      <alignment/>
      <protection/>
    </xf>
    <xf numFmtId="0" fontId="24" fillId="0" borderId="23" xfId="0" applyFont="1" applyBorder="1" applyAlignment="1">
      <alignment/>
    </xf>
    <xf numFmtId="14" fontId="10" fillId="0" borderId="0" xfId="0" applyNumberFormat="1" applyFont="1" applyAlignment="1">
      <alignment/>
    </xf>
    <xf numFmtId="17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 vertical="center" textRotation="90" wrapText="1"/>
    </xf>
    <xf numFmtId="0" fontId="7" fillId="0" borderId="17" xfId="0" applyFont="1" applyBorder="1" applyAlignment="1">
      <alignment horizontal="left" inden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6" fontId="6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176" fontId="10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8" fillId="0" borderId="0" xfId="0" applyFont="1" applyAlignment="1">
      <alignment/>
    </xf>
    <xf numFmtId="0" fontId="33" fillId="0" borderId="0" xfId="0" applyFont="1" applyAlignment="1">
      <alignment horizontal="left"/>
    </xf>
    <xf numFmtId="0" fontId="10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28" fillId="0" borderId="17" xfId="0" applyFont="1" applyBorder="1" applyAlignment="1">
      <alignment/>
    </xf>
    <xf numFmtId="0" fontId="33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21" fillId="0" borderId="0" xfId="0" applyFont="1" applyBorder="1" applyAlignment="1">
      <alignment/>
    </xf>
    <xf numFmtId="14" fontId="6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2" fillId="0" borderId="22" xfId="0" applyFont="1" applyBorder="1" applyAlignment="1">
      <alignment horizontal="center"/>
    </xf>
    <xf numFmtId="0" fontId="26" fillId="0" borderId="0" xfId="0" applyFont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6" fillId="0" borderId="0" xfId="213" applyNumberFormat="1" applyFont="1" applyFill="1" applyBorder="1" applyAlignment="1">
      <alignment/>
      <protection/>
    </xf>
    <xf numFmtId="0" fontId="6" fillId="0" borderId="16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176" fontId="6" fillId="0" borderId="0" xfId="262" applyNumberFormat="1" applyFont="1" applyBorder="1">
      <alignment/>
      <protection/>
    </xf>
    <xf numFmtId="0" fontId="6" fillId="0" borderId="0" xfId="262" applyFont="1" applyBorder="1">
      <alignment/>
      <protection/>
    </xf>
    <xf numFmtId="0" fontId="6" fillId="0" borderId="17" xfId="262" applyFont="1" applyBorder="1">
      <alignment/>
      <protection/>
    </xf>
    <xf numFmtId="176" fontId="6" fillId="0" borderId="17" xfId="262" applyNumberFormat="1" applyFont="1" applyBorder="1">
      <alignment/>
      <protection/>
    </xf>
    <xf numFmtId="176" fontId="6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/>
    </xf>
    <xf numFmtId="0" fontId="29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28" fillId="0" borderId="0" xfId="0" applyNumberFormat="1" applyFont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3" fillId="0" borderId="17" xfId="0" applyFont="1" applyBorder="1" applyAlignment="1">
      <alignment/>
    </xf>
    <xf numFmtId="1" fontId="10" fillId="0" borderId="17" xfId="0" applyNumberFormat="1" applyFont="1" applyBorder="1" applyAlignment="1">
      <alignment horizontal="center"/>
    </xf>
    <xf numFmtId="176" fontId="20" fillId="0" borderId="0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17" xfId="0" applyFont="1" applyBorder="1" applyAlignment="1">
      <alignment/>
    </xf>
    <xf numFmtId="0" fontId="37" fillId="0" borderId="0" xfId="0" applyFont="1" applyBorder="1" applyAlignment="1">
      <alignment/>
    </xf>
    <xf numFmtId="0" fontId="34" fillId="0" borderId="0" xfId="0" applyFont="1" applyBorder="1" applyAlignment="1">
      <alignment/>
    </xf>
    <xf numFmtId="176" fontId="34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Border="1" applyAlignment="1">
      <alignment/>
    </xf>
    <xf numFmtId="0" fontId="35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textRotation="45"/>
    </xf>
    <xf numFmtId="0" fontId="40" fillId="0" borderId="0" xfId="0" applyFont="1" applyAlignment="1">
      <alignment textRotation="135"/>
    </xf>
    <xf numFmtId="0" fontId="40" fillId="0" borderId="0" xfId="0" applyFont="1" applyBorder="1" applyAlignment="1">
      <alignment/>
    </xf>
    <xf numFmtId="0" fontId="6" fillId="0" borderId="20" xfId="0" applyFont="1" applyBorder="1" applyAlignment="1">
      <alignment horizontal="left" vertical="justify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left" vertical="justify"/>
    </xf>
    <xf numFmtId="0" fontId="11" fillId="0" borderId="14" xfId="0" applyFont="1" applyBorder="1" applyAlignment="1">
      <alignment/>
    </xf>
    <xf numFmtId="0" fontId="6" fillId="0" borderId="0" xfId="0" applyFont="1" applyBorder="1" applyAlignment="1">
      <alignment horizontal="left" vertical="justify"/>
    </xf>
    <xf numFmtId="0" fontId="11" fillId="0" borderId="15" xfId="0" applyFont="1" applyBorder="1" applyAlignment="1">
      <alignment horizontal="left" vertical="justify"/>
    </xf>
    <xf numFmtId="0" fontId="8" fillId="0" borderId="22" xfId="0" applyFont="1" applyBorder="1" applyAlignment="1">
      <alignment/>
    </xf>
    <xf numFmtId="0" fontId="6" fillId="0" borderId="23" xfId="0" applyFont="1" applyBorder="1" applyAlignment="1">
      <alignment/>
    </xf>
    <xf numFmtId="176" fontId="11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textRotation="90"/>
    </xf>
    <xf numFmtId="14" fontId="7" fillId="0" borderId="0" xfId="0" applyNumberFormat="1" applyFont="1" applyAlignment="1">
      <alignment/>
    </xf>
    <xf numFmtId="1" fontId="8" fillId="0" borderId="17" xfId="0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1" fontId="20" fillId="0" borderId="22" xfId="0" applyNumberFormat="1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0" fillId="0" borderId="12" xfId="0" applyFont="1" applyBorder="1" applyAlignment="1">
      <alignment horizontal="center"/>
    </xf>
    <xf numFmtId="0" fontId="8" fillId="0" borderId="17" xfId="0" applyFont="1" applyBorder="1" applyAlignment="1" applyProtection="1">
      <alignment/>
      <protection/>
    </xf>
    <xf numFmtId="176" fontId="20" fillId="0" borderId="13" xfId="0" applyNumberFormat="1" applyFont="1" applyBorder="1" applyAlignment="1">
      <alignment/>
    </xf>
    <xf numFmtId="176" fontId="37" fillId="0" borderId="0" xfId="0" applyNumberFormat="1" applyFont="1" applyAlignment="1">
      <alignment/>
    </xf>
    <xf numFmtId="0" fontId="24" fillId="0" borderId="17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6" fillId="0" borderId="22" xfId="0" applyFont="1" applyBorder="1" applyAlignment="1">
      <alignment/>
    </xf>
    <xf numFmtId="0" fontId="34" fillId="0" borderId="12" xfId="0" applyFont="1" applyBorder="1" applyAlignment="1">
      <alignment/>
    </xf>
    <xf numFmtId="1" fontId="34" fillId="0" borderId="0" xfId="0" applyNumberFormat="1" applyFont="1" applyBorder="1" applyAlignment="1">
      <alignment/>
    </xf>
    <xf numFmtId="1" fontId="34" fillId="0" borderId="17" xfId="0" applyNumberFormat="1" applyFont="1" applyBorder="1" applyAlignment="1">
      <alignment/>
    </xf>
    <xf numFmtId="0" fontId="35" fillId="0" borderId="0" xfId="0" applyFont="1" applyAlignment="1">
      <alignment horizontal="center"/>
    </xf>
    <xf numFmtId="0" fontId="37" fillId="0" borderId="0" xfId="0" applyFont="1" applyAlignment="1">
      <alignment/>
    </xf>
    <xf numFmtId="0" fontId="45" fillId="0" borderId="0" xfId="0" applyFont="1" applyAlignment="1">
      <alignment/>
    </xf>
    <xf numFmtId="0" fontId="3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0" xfId="0" applyFont="1" applyAlignment="1">
      <alignment/>
    </xf>
    <xf numFmtId="0" fontId="47" fillId="0" borderId="0" xfId="0" applyFont="1" applyAlignment="1">
      <alignment/>
    </xf>
    <xf numFmtId="0" fontId="37" fillId="0" borderId="12" xfId="0" applyFont="1" applyBorder="1" applyAlignment="1">
      <alignment/>
    </xf>
    <xf numFmtId="0" fontId="48" fillId="0" borderId="12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2" xfId="0" applyFont="1" applyBorder="1" applyAlignment="1">
      <alignment horizontal="right"/>
    </xf>
    <xf numFmtId="0" fontId="39" fillId="0" borderId="15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49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176" fontId="37" fillId="0" borderId="0" xfId="0" applyNumberFormat="1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0" fontId="48" fillId="0" borderId="0" xfId="0" applyFont="1" applyAlignment="1">
      <alignment/>
    </xf>
    <xf numFmtId="0" fontId="37" fillId="0" borderId="13" xfId="0" applyFont="1" applyBorder="1" applyAlignment="1">
      <alignment/>
    </xf>
    <xf numFmtId="0" fontId="39" fillId="0" borderId="13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6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/>
    </xf>
    <xf numFmtId="0" fontId="39" fillId="0" borderId="0" xfId="0" applyFont="1" applyAlignment="1">
      <alignment horizontal="left"/>
    </xf>
    <xf numFmtId="0" fontId="36" fillId="0" borderId="17" xfId="0" applyFont="1" applyBorder="1" applyAlignment="1">
      <alignment/>
    </xf>
    <xf numFmtId="0" fontId="49" fillId="0" borderId="17" xfId="0" applyFont="1" applyBorder="1" applyAlignment="1">
      <alignment horizontal="center"/>
    </xf>
    <xf numFmtId="176" fontId="36" fillId="0" borderId="17" xfId="0" applyNumberFormat="1" applyFont="1" applyBorder="1" applyAlignment="1">
      <alignment/>
    </xf>
    <xf numFmtId="0" fontId="36" fillId="0" borderId="17" xfId="0" applyFont="1" applyBorder="1" applyAlignment="1">
      <alignment horizontal="right"/>
    </xf>
    <xf numFmtId="0" fontId="34" fillId="0" borderId="17" xfId="120" applyFont="1" applyBorder="1" applyProtection="1">
      <alignment/>
      <protection/>
    </xf>
    <xf numFmtId="0" fontId="34" fillId="0" borderId="0" xfId="120" applyFont="1" applyBorder="1" applyProtection="1">
      <alignment/>
      <protection/>
    </xf>
    <xf numFmtId="0" fontId="34" fillId="0" borderId="0" xfId="120" applyFont="1" applyFill="1" applyBorder="1" applyProtection="1">
      <alignment/>
      <protection/>
    </xf>
    <xf numFmtId="0" fontId="34" fillId="0" borderId="12" xfId="120" applyFont="1" applyBorder="1" applyProtection="1">
      <alignment/>
      <protection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6" fontId="11" fillId="0" borderId="0" xfId="0" applyNumberFormat="1" applyFont="1" applyBorder="1" applyAlignment="1">
      <alignment horizontal="left"/>
    </xf>
    <xf numFmtId="0" fontId="37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textRotation="90"/>
    </xf>
    <xf numFmtId="0" fontId="7" fillId="0" borderId="12" xfId="0" applyFont="1" applyBorder="1" applyAlignment="1">
      <alignment/>
    </xf>
    <xf numFmtId="176" fontId="0" fillId="0" borderId="0" xfId="0" applyNumberFormat="1" applyAlignment="1">
      <alignment/>
    </xf>
    <xf numFmtId="0" fontId="27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7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/>
    </xf>
    <xf numFmtId="0" fontId="10" fillId="0" borderId="24" xfId="0" applyFont="1" applyBorder="1" applyAlignment="1">
      <alignment/>
    </xf>
    <xf numFmtId="0" fontId="3" fillId="0" borderId="0" xfId="0" applyFont="1" applyAlignment="1">
      <alignment wrapText="1"/>
    </xf>
    <xf numFmtId="191" fontId="7" fillId="0" borderId="0" xfId="44" applyNumberFormat="1" applyFont="1" applyAlignment="1">
      <alignment/>
    </xf>
    <xf numFmtId="0" fontId="10" fillId="0" borderId="11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33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20" xfId="0" applyFont="1" applyBorder="1" applyAlignment="1">
      <alignment/>
    </xf>
    <xf numFmtId="0" fontId="33" fillId="33" borderId="13" xfId="0" applyFont="1" applyFill="1" applyBorder="1" applyAlignment="1">
      <alignment/>
    </xf>
    <xf numFmtId="0" fontId="33" fillId="0" borderId="0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8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31" fillId="0" borderId="12" xfId="0" applyNumberFormat="1" applyFont="1" applyFill="1" applyBorder="1" applyAlignment="1">
      <alignment vertical="center" readingOrder="1"/>
    </xf>
    <xf numFmtId="0" fontId="131" fillId="0" borderId="12" xfId="0" applyNumberFormat="1" applyFont="1" applyFill="1" applyBorder="1" applyAlignment="1">
      <alignment horizontal="center" vertical="center" wrapText="1" readingOrder="1"/>
    </xf>
    <xf numFmtId="0" fontId="131" fillId="0" borderId="12" xfId="0" applyNumberFormat="1" applyFont="1" applyFill="1" applyBorder="1" applyAlignment="1">
      <alignment horizontal="right" vertical="center" readingOrder="1"/>
    </xf>
    <xf numFmtId="0" fontId="131" fillId="0" borderId="12" xfId="0" applyNumberFormat="1" applyFont="1" applyFill="1" applyBorder="1" applyAlignment="1">
      <alignment horizontal="right" vertical="center" wrapText="1" readingOrder="1"/>
    </xf>
    <xf numFmtId="0" fontId="3" fillId="0" borderId="12" xfId="0" applyFont="1" applyBorder="1" applyAlignment="1">
      <alignment/>
    </xf>
    <xf numFmtId="176" fontId="10" fillId="0" borderId="12" xfId="0" applyNumberFormat="1" applyFont="1" applyBorder="1" applyAlignment="1">
      <alignment/>
    </xf>
    <xf numFmtId="0" fontId="131" fillId="0" borderId="0" xfId="0" applyNumberFormat="1" applyFont="1" applyFill="1" applyBorder="1" applyAlignment="1">
      <alignment vertical="center" readingOrder="1"/>
    </xf>
    <xf numFmtId="0" fontId="131" fillId="0" borderId="0" xfId="0" applyNumberFormat="1" applyFont="1" applyFill="1" applyBorder="1" applyAlignment="1">
      <alignment horizontal="center" vertical="center" wrapText="1" readingOrder="1"/>
    </xf>
    <xf numFmtId="0" fontId="131" fillId="0" borderId="0" xfId="0" applyNumberFormat="1" applyFont="1" applyFill="1" applyBorder="1" applyAlignment="1">
      <alignment horizontal="right" vertical="center" readingOrder="1"/>
    </xf>
    <xf numFmtId="0" fontId="131" fillId="0" borderId="0" xfId="0" applyNumberFormat="1" applyFont="1" applyFill="1" applyBorder="1" applyAlignment="1">
      <alignment horizontal="right" vertical="center" wrapText="1" readingOrder="1"/>
    </xf>
    <xf numFmtId="0" fontId="3" fillId="0" borderId="0" xfId="0" applyFont="1" applyBorder="1" applyAlignment="1">
      <alignment/>
    </xf>
    <xf numFmtId="176" fontId="131" fillId="0" borderId="0" xfId="0" applyNumberFormat="1" applyFont="1" applyFill="1" applyBorder="1" applyAlignment="1">
      <alignment horizontal="right" vertical="center" wrapText="1" readingOrder="1"/>
    </xf>
    <xf numFmtId="0" fontId="131" fillId="0" borderId="17" xfId="0" applyNumberFormat="1" applyFont="1" applyFill="1" applyBorder="1" applyAlignment="1">
      <alignment vertical="center" readingOrder="1"/>
    </xf>
    <xf numFmtId="0" fontId="131" fillId="0" borderId="17" xfId="0" applyNumberFormat="1" applyFont="1" applyFill="1" applyBorder="1" applyAlignment="1">
      <alignment horizontal="center" vertical="center" wrapText="1" readingOrder="1"/>
    </xf>
    <xf numFmtId="0" fontId="131" fillId="0" borderId="17" xfId="0" applyNumberFormat="1" applyFont="1" applyFill="1" applyBorder="1" applyAlignment="1">
      <alignment horizontal="right" vertical="center" readingOrder="1"/>
    </xf>
    <xf numFmtId="0" fontId="131" fillId="0" borderId="17" xfId="0" applyNumberFormat="1" applyFont="1" applyFill="1" applyBorder="1" applyAlignment="1">
      <alignment horizontal="right" vertical="center" wrapText="1" readingOrder="1"/>
    </xf>
    <xf numFmtId="0" fontId="3" fillId="0" borderId="17" xfId="0" applyFont="1" applyBorder="1" applyAlignment="1">
      <alignment/>
    </xf>
    <xf numFmtId="176" fontId="10" fillId="0" borderId="17" xfId="0" applyNumberFormat="1" applyFont="1" applyBorder="1" applyAlignment="1">
      <alignment/>
    </xf>
    <xf numFmtId="0" fontId="28" fillId="0" borderId="17" xfId="0" applyFont="1" applyBorder="1" applyAlignment="1">
      <alignment horizontal="right"/>
    </xf>
    <xf numFmtId="0" fontId="29" fillId="0" borderId="17" xfId="0" applyFont="1" applyBorder="1" applyAlignment="1">
      <alignment horizontal="right"/>
    </xf>
    <xf numFmtId="0" fontId="28" fillId="0" borderId="17" xfId="0" applyFont="1" applyBorder="1" applyAlignment="1">
      <alignment horizontal="center"/>
    </xf>
    <xf numFmtId="176" fontId="28" fillId="0" borderId="17" xfId="0" applyNumberFormat="1" applyFont="1" applyBorder="1" applyAlignment="1">
      <alignment/>
    </xf>
    <xf numFmtId="0" fontId="10" fillId="0" borderId="17" xfId="263" applyFont="1" applyBorder="1" applyAlignment="1">
      <alignment horizontal="right"/>
      <protection/>
    </xf>
    <xf numFmtId="0" fontId="33" fillId="0" borderId="17" xfId="263" applyFont="1" applyBorder="1" applyAlignment="1">
      <alignment horizontal="right"/>
      <protection/>
    </xf>
    <xf numFmtId="176" fontId="10" fillId="0" borderId="22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32" fillId="0" borderId="0" xfId="136" applyFont="1" applyBorder="1">
      <alignment/>
      <protection/>
    </xf>
    <xf numFmtId="0" fontId="132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3" fillId="0" borderId="13" xfId="0" applyFont="1" applyBorder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32" fillId="0" borderId="0" xfId="136" applyFont="1" applyBorder="1" applyAlignment="1">
      <alignment horizontal="center"/>
      <protection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49" fontId="129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2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51" fillId="0" borderId="0" xfId="0" applyFont="1" applyAlignment="1">
      <alignment/>
    </xf>
    <xf numFmtId="2" fontId="10" fillId="0" borderId="0" xfId="0" applyNumberFormat="1" applyFont="1" applyBorder="1" applyAlignment="1">
      <alignment horizontal="center"/>
    </xf>
    <xf numFmtId="0" fontId="51" fillId="0" borderId="0" xfId="0" applyFont="1" applyFill="1" applyBorder="1" applyAlignment="1">
      <alignment/>
    </xf>
    <xf numFmtId="0" fontId="129" fillId="0" borderId="0" xfId="0" applyFont="1" applyBorder="1" applyAlignment="1">
      <alignment/>
    </xf>
    <xf numFmtId="2" fontId="10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30" fillId="0" borderId="17" xfId="0" applyFont="1" applyBorder="1" applyAlignment="1">
      <alignment horizontal="right"/>
    </xf>
    <xf numFmtId="0" fontId="6" fillId="0" borderId="17" xfId="263" applyFont="1" applyBorder="1" applyAlignment="1">
      <alignment horizontal="right"/>
      <protection/>
    </xf>
    <xf numFmtId="0" fontId="11" fillId="0" borderId="17" xfId="263" applyFont="1" applyBorder="1" applyAlignment="1">
      <alignment horizontal="right"/>
      <protection/>
    </xf>
    <xf numFmtId="2" fontId="10" fillId="0" borderId="22" xfId="0" applyNumberFormat="1" applyFont="1" applyBorder="1" applyAlignment="1">
      <alignment horizontal="center"/>
    </xf>
    <xf numFmtId="0" fontId="132" fillId="0" borderId="0" xfId="0" applyFont="1" applyAlignment="1">
      <alignment/>
    </xf>
    <xf numFmtId="0" fontId="32" fillId="0" borderId="0" xfId="136" applyFont="1">
      <alignment/>
      <protection/>
    </xf>
    <xf numFmtId="49" fontId="129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6" fillId="0" borderId="0" xfId="259" applyFont="1">
      <alignment/>
      <protection/>
    </xf>
    <xf numFmtId="0" fontId="6" fillId="0" borderId="0" xfId="259" applyFont="1" applyBorder="1">
      <alignment/>
      <protection/>
    </xf>
    <xf numFmtId="0" fontId="21" fillId="0" borderId="0" xfId="259" applyFont="1" applyBorder="1">
      <alignment/>
      <protection/>
    </xf>
    <xf numFmtId="0" fontId="28" fillId="0" borderId="0" xfId="259" applyFont="1" applyBorder="1">
      <alignment/>
      <protection/>
    </xf>
    <xf numFmtId="14" fontId="6" fillId="0" borderId="0" xfId="259" applyNumberFormat="1" applyFont="1" applyBorder="1">
      <alignment/>
      <protection/>
    </xf>
    <xf numFmtId="14" fontId="6" fillId="0" borderId="0" xfId="259" applyNumberFormat="1" applyFont="1">
      <alignment/>
      <protection/>
    </xf>
    <xf numFmtId="0" fontId="6" fillId="0" borderId="12" xfId="259" applyFont="1" applyBorder="1">
      <alignment/>
      <protection/>
    </xf>
    <xf numFmtId="0" fontId="6" fillId="0" borderId="10" xfId="259" applyFont="1" applyBorder="1">
      <alignment/>
      <protection/>
    </xf>
    <xf numFmtId="0" fontId="10" fillId="0" borderId="10" xfId="259" applyFont="1" applyBorder="1">
      <alignment/>
      <protection/>
    </xf>
    <xf numFmtId="0" fontId="10" fillId="0" borderId="12" xfId="259" applyFont="1" applyBorder="1">
      <alignment/>
      <protection/>
    </xf>
    <xf numFmtId="0" fontId="10" fillId="0" borderId="20" xfId="259" applyFont="1" applyBorder="1">
      <alignment/>
      <protection/>
    </xf>
    <xf numFmtId="0" fontId="10" fillId="0" borderId="22" xfId="259" applyFont="1" applyBorder="1">
      <alignment/>
      <protection/>
    </xf>
    <xf numFmtId="0" fontId="10" fillId="0" borderId="11" xfId="259" applyFont="1" applyBorder="1">
      <alignment/>
      <protection/>
    </xf>
    <xf numFmtId="0" fontId="10" fillId="0" borderId="0" xfId="259" applyFont="1" applyBorder="1">
      <alignment/>
      <protection/>
    </xf>
    <xf numFmtId="0" fontId="6" fillId="0" borderId="13" xfId="259" applyFont="1" applyBorder="1">
      <alignment/>
      <protection/>
    </xf>
    <xf numFmtId="0" fontId="33" fillId="0" borderId="13" xfId="259" applyFont="1" applyBorder="1">
      <alignment/>
      <protection/>
    </xf>
    <xf numFmtId="0" fontId="33" fillId="0" borderId="0" xfId="259" applyFont="1" applyBorder="1">
      <alignment/>
      <protection/>
    </xf>
    <xf numFmtId="0" fontId="10" fillId="0" borderId="18" xfId="259" applyFont="1" applyBorder="1">
      <alignment/>
      <protection/>
    </xf>
    <xf numFmtId="0" fontId="10" fillId="0" borderId="14" xfId="259" applyFont="1" applyBorder="1">
      <alignment/>
      <protection/>
    </xf>
    <xf numFmtId="0" fontId="10" fillId="0" borderId="13" xfId="259" applyFont="1" applyBorder="1" applyAlignment="1">
      <alignment horizontal="center"/>
      <protection/>
    </xf>
    <xf numFmtId="0" fontId="33" fillId="0" borderId="0" xfId="259" applyFont="1" applyBorder="1" applyAlignment="1">
      <alignment horizontal="center"/>
      <protection/>
    </xf>
    <xf numFmtId="0" fontId="10" fillId="0" borderId="0" xfId="259" applyFont="1" applyBorder="1" applyAlignment="1">
      <alignment horizontal="center"/>
      <protection/>
    </xf>
    <xf numFmtId="0" fontId="10" fillId="0" borderId="21" xfId="259" applyFont="1" applyBorder="1">
      <alignment/>
      <protection/>
    </xf>
    <xf numFmtId="0" fontId="33" fillId="0" borderId="24" xfId="259" applyFont="1" applyBorder="1">
      <alignment/>
      <protection/>
    </xf>
    <xf numFmtId="0" fontId="33" fillId="0" borderId="18" xfId="259" applyFont="1" applyBorder="1">
      <alignment/>
      <protection/>
    </xf>
    <xf numFmtId="0" fontId="10" fillId="0" borderId="13" xfId="259" applyFont="1" applyBorder="1">
      <alignment/>
      <protection/>
    </xf>
    <xf numFmtId="0" fontId="33" fillId="0" borderId="14" xfId="259" applyFont="1" applyBorder="1">
      <alignment/>
      <protection/>
    </xf>
    <xf numFmtId="0" fontId="10" fillId="0" borderId="17" xfId="259" applyFont="1" applyBorder="1">
      <alignment/>
      <protection/>
    </xf>
    <xf numFmtId="0" fontId="10" fillId="0" borderId="15" xfId="259" applyFont="1" applyBorder="1">
      <alignment/>
      <protection/>
    </xf>
    <xf numFmtId="0" fontId="10" fillId="0" borderId="16" xfId="259" applyFont="1" applyBorder="1">
      <alignment/>
      <protection/>
    </xf>
    <xf numFmtId="0" fontId="33" fillId="0" borderId="16" xfId="259" applyFont="1" applyBorder="1">
      <alignment/>
      <protection/>
    </xf>
    <xf numFmtId="0" fontId="33" fillId="0" borderId="17" xfId="259" applyFont="1" applyBorder="1">
      <alignment/>
      <protection/>
    </xf>
    <xf numFmtId="0" fontId="10" fillId="0" borderId="0" xfId="259" applyFont="1">
      <alignment/>
      <protection/>
    </xf>
    <xf numFmtId="176" fontId="3" fillId="0" borderId="0" xfId="259" applyNumberFormat="1" applyFont="1" applyBorder="1" applyAlignment="1">
      <alignment horizontal="right"/>
      <protection/>
    </xf>
    <xf numFmtId="176" fontId="10" fillId="0" borderId="0" xfId="259" applyNumberFormat="1" applyFont="1">
      <alignment/>
      <protection/>
    </xf>
    <xf numFmtId="0" fontId="10" fillId="0" borderId="0" xfId="259" applyFont="1" applyBorder="1" applyAlignment="1">
      <alignment horizontal="right"/>
      <protection/>
    </xf>
    <xf numFmtId="1" fontId="10" fillId="0" borderId="0" xfId="259" applyNumberFormat="1" applyFont="1" applyBorder="1" applyAlignment="1">
      <alignment horizontal="right"/>
      <protection/>
    </xf>
    <xf numFmtId="0" fontId="3" fillId="0" borderId="0" xfId="259" applyFont="1" applyBorder="1" applyAlignment="1">
      <alignment horizontal="right"/>
      <protection/>
    </xf>
    <xf numFmtId="0" fontId="10" fillId="0" borderId="0" xfId="259" applyFont="1" applyAlignment="1">
      <alignment horizontal="left"/>
      <protection/>
    </xf>
    <xf numFmtId="176" fontId="3" fillId="0" borderId="17" xfId="259" applyNumberFormat="1" applyFont="1" applyBorder="1" applyAlignment="1">
      <alignment horizontal="right"/>
      <protection/>
    </xf>
    <xf numFmtId="0" fontId="3" fillId="0" borderId="17" xfId="259" applyFont="1" applyBorder="1" applyAlignment="1">
      <alignment horizontal="right"/>
      <protection/>
    </xf>
    <xf numFmtId="0" fontId="29" fillId="0" borderId="22" xfId="0" applyFont="1" applyBorder="1" applyAlignment="1">
      <alignment horizontal="center"/>
    </xf>
    <xf numFmtId="176" fontId="32" fillId="0" borderId="22" xfId="259" applyNumberFormat="1" applyFont="1" applyBorder="1" applyAlignment="1">
      <alignment horizontal="right"/>
      <protection/>
    </xf>
    <xf numFmtId="176" fontId="32" fillId="0" borderId="0" xfId="259" applyNumberFormat="1" applyFont="1" applyBorder="1" applyAlignment="1">
      <alignment horizontal="right"/>
      <protection/>
    </xf>
    <xf numFmtId="0" fontId="32" fillId="0" borderId="0" xfId="259" applyFont="1" applyBorder="1" applyAlignment="1">
      <alignment horizontal="right"/>
      <protection/>
    </xf>
    <xf numFmtId="0" fontId="10" fillId="0" borderId="0" xfId="259" applyFont="1" applyAlignment="1">
      <alignment horizontal="center"/>
      <protection/>
    </xf>
    <xf numFmtId="0" fontId="10" fillId="0" borderId="17" xfId="263" applyFont="1" applyBorder="1">
      <alignment/>
      <protection/>
    </xf>
    <xf numFmtId="0" fontId="54" fillId="0" borderId="17" xfId="263" applyFont="1" applyBorder="1">
      <alignment/>
      <protection/>
    </xf>
    <xf numFmtId="176" fontId="10" fillId="0" borderId="22" xfId="259" applyNumberFormat="1" applyFont="1" applyBorder="1" applyAlignment="1">
      <alignment horizontal="right"/>
      <protection/>
    </xf>
    <xf numFmtId="0" fontId="133" fillId="0" borderId="0" xfId="205" applyFont="1">
      <alignment/>
      <protection/>
    </xf>
    <xf numFmtId="0" fontId="134" fillId="0" borderId="0" xfId="205" applyFont="1">
      <alignment/>
      <protection/>
    </xf>
    <xf numFmtId="0" fontId="134" fillId="0" borderId="22" xfId="136" applyFont="1" applyBorder="1" applyAlignment="1">
      <alignment vertical="center" wrapText="1"/>
      <protection/>
    </xf>
    <xf numFmtId="0" fontId="134" fillId="0" borderId="11" xfId="136" applyFont="1" applyBorder="1" applyAlignment="1">
      <alignment vertical="center" wrapText="1"/>
      <protection/>
    </xf>
    <xf numFmtId="0" fontId="134" fillId="0" borderId="11" xfId="136" applyFont="1" applyBorder="1" applyAlignment="1">
      <alignment horizontal="center" wrapText="1"/>
      <protection/>
    </xf>
    <xf numFmtId="0" fontId="135" fillId="0" borderId="11" xfId="136" applyFont="1" applyBorder="1" applyAlignment="1">
      <alignment horizontal="center" wrapText="1"/>
      <protection/>
    </xf>
    <xf numFmtId="0" fontId="134" fillId="0" borderId="12" xfId="136" applyFont="1" applyBorder="1" applyAlignment="1">
      <alignment horizontal="center" wrapText="1"/>
      <protection/>
    </xf>
    <xf numFmtId="0" fontId="136" fillId="0" borderId="0" xfId="0" applyNumberFormat="1" applyFont="1" applyFill="1" applyBorder="1" applyAlignment="1">
      <alignment vertical="center" readingOrder="1"/>
    </xf>
    <xf numFmtId="0" fontId="137" fillId="0" borderId="12" xfId="0" applyNumberFormat="1" applyFont="1" applyFill="1" applyBorder="1" applyAlignment="1">
      <alignment horizontal="right" vertical="center" wrapText="1" readingOrder="1"/>
    </xf>
    <xf numFmtId="203" fontId="131" fillId="0" borderId="25" xfId="0" applyNumberFormat="1" applyFont="1" applyFill="1" applyBorder="1" applyAlignment="1">
      <alignment horizontal="right" vertical="center" wrapText="1" readingOrder="1"/>
    </xf>
    <xf numFmtId="0" fontId="137" fillId="0" borderId="0" xfId="0" applyNumberFormat="1" applyFont="1" applyFill="1" applyBorder="1" applyAlignment="1">
      <alignment horizontal="right" vertical="center" wrapText="1" readingOrder="1"/>
    </xf>
    <xf numFmtId="0" fontId="137" fillId="0" borderId="17" xfId="0" applyNumberFormat="1" applyFont="1" applyFill="1" applyBorder="1" applyAlignment="1">
      <alignment horizontal="right" vertical="center" wrapText="1" readingOrder="1"/>
    </xf>
    <xf numFmtId="0" fontId="138" fillId="0" borderId="22" xfId="251" applyFont="1" applyBorder="1" applyAlignment="1">
      <alignment wrapText="1"/>
      <protection/>
    </xf>
    <xf numFmtId="0" fontId="138" fillId="0" borderId="17" xfId="251" applyFont="1" applyBorder="1">
      <alignment/>
      <protection/>
    </xf>
    <xf numFmtId="0" fontId="138" fillId="0" borderId="17" xfId="247" applyFont="1" applyBorder="1">
      <alignment/>
      <protection/>
    </xf>
    <xf numFmtId="0" fontId="139" fillId="0" borderId="17" xfId="247" applyFont="1" applyBorder="1">
      <alignment/>
      <protection/>
    </xf>
    <xf numFmtId="0" fontId="140" fillId="0" borderId="17" xfId="247" applyFont="1" applyBorder="1">
      <alignment/>
      <protection/>
    </xf>
    <xf numFmtId="0" fontId="135" fillId="0" borderId="0" xfId="251" applyFont="1" applyBorder="1">
      <alignment/>
      <protection/>
    </xf>
    <xf numFmtId="0" fontId="135" fillId="0" borderId="0" xfId="247" applyFont="1" applyBorder="1">
      <alignment/>
      <protection/>
    </xf>
    <xf numFmtId="0" fontId="141" fillId="0" borderId="0" xfId="247" applyFont="1" applyBorder="1">
      <alignment/>
      <protection/>
    </xf>
    <xf numFmtId="0" fontId="135" fillId="0" borderId="0" xfId="251" applyFont="1" applyFill="1" applyBorder="1">
      <alignment/>
      <protection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38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38" fillId="0" borderId="21" xfId="0" applyFont="1" applyBorder="1" applyAlignment="1">
      <alignment/>
    </xf>
    <xf numFmtId="0" fontId="38" fillId="0" borderId="24" xfId="0" applyFont="1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3" fillId="0" borderId="13" xfId="0" applyFont="1" applyFill="1" applyBorder="1" applyAlignment="1">
      <alignment/>
    </xf>
    <xf numFmtId="0" fontId="38" fillId="0" borderId="16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24" fillId="0" borderId="12" xfId="0" applyNumberFormat="1" applyFont="1" applyBorder="1" applyAlignment="1">
      <alignment/>
    </xf>
    <xf numFmtId="1" fontId="24" fillId="0" borderId="0" xfId="0" applyNumberFormat="1" applyFont="1" applyBorder="1" applyAlignment="1">
      <alignment/>
    </xf>
    <xf numFmtId="176" fontId="24" fillId="0" borderId="0" xfId="0" applyNumberFormat="1" applyFont="1" applyBorder="1" applyAlignment="1">
      <alignment/>
    </xf>
    <xf numFmtId="2" fontId="24" fillId="0" borderId="12" xfId="0" applyNumberFormat="1" applyFont="1" applyBorder="1" applyAlignment="1">
      <alignment/>
    </xf>
    <xf numFmtId="0" fontId="24" fillId="0" borderId="0" xfId="0" applyFont="1" applyBorder="1" applyAlignment="1">
      <alignment horizontal="right"/>
    </xf>
    <xf numFmtId="2" fontId="24" fillId="0" borderId="0" xfId="0" applyNumberFormat="1" applyFont="1" applyBorder="1" applyAlignment="1">
      <alignment/>
    </xf>
    <xf numFmtId="176" fontId="38" fillId="0" borderId="0" xfId="0" applyNumberFormat="1" applyFont="1" applyBorder="1" applyAlignment="1">
      <alignment/>
    </xf>
    <xf numFmtId="2" fontId="38" fillId="0" borderId="0" xfId="0" applyNumberFormat="1" applyFont="1" applyBorder="1" applyAlignment="1">
      <alignment/>
    </xf>
    <xf numFmtId="177" fontId="24" fillId="0" borderId="0" xfId="0" applyNumberFormat="1" applyFont="1" applyBorder="1" applyAlignment="1">
      <alignment/>
    </xf>
    <xf numFmtId="177" fontId="38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176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7" fillId="0" borderId="22" xfId="0" applyFont="1" applyBorder="1" applyAlignment="1">
      <alignment horizontal="right"/>
    </xf>
    <xf numFmtId="176" fontId="26" fillId="0" borderId="22" xfId="0" applyNumberFormat="1" applyFont="1" applyBorder="1" applyAlignment="1">
      <alignment horizontal="right"/>
    </xf>
    <xf numFmtId="177" fontId="26" fillId="0" borderId="22" xfId="0" applyNumberFormat="1" applyFont="1" applyBorder="1" applyAlignment="1">
      <alignment horizontal="right"/>
    </xf>
    <xf numFmtId="2" fontId="26" fillId="0" borderId="22" xfId="0" applyNumberFormat="1" applyFont="1" applyBorder="1" applyAlignment="1">
      <alignment horizontal="right"/>
    </xf>
    <xf numFmtId="0" fontId="26" fillId="0" borderId="22" xfId="0" applyFont="1" applyBorder="1" applyAlignment="1">
      <alignment horizontal="right"/>
    </xf>
    <xf numFmtId="176" fontId="8" fillId="0" borderId="0" xfId="0" applyNumberFormat="1" applyFont="1" applyBorder="1" applyAlignment="1">
      <alignment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2" fontId="6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6" fillId="0" borderId="23" xfId="0" applyFont="1" applyBorder="1" applyAlignment="1">
      <alignment horizontal="center" wrapText="1"/>
    </xf>
    <xf numFmtId="0" fontId="1" fillId="0" borderId="21" xfId="0" applyFont="1" applyBorder="1" applyAlignment="1">
      <alignment/>
    </xf>
    <xf numFmtId="183" fontId="6" fillId="0" borderId="0" xfId="104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/>
    </xf>
    <xf numFmtId="176" fontId="6" fillId="0" borderId="26" xfId="0" applyNumberFormat="1" applyFont="1" applyBorder="1" applyAlignment="1">
      <alignment horizontal="center"/>
    </xf>
    <xf numFmtId="0" fontId="26" fillId="0" borderId="0" xfId="260" applyFont="1" applyBorder="1" applyAlignment="1">
      <alignment horizontal="left"/>
      <protection/>
    </xf>
    <xf numFmtId="0" fontId="20" fillId="0" borderId="0" xfId="260" applyFont="1" applyBorder="1" applyAlignment="1">
      <alignment horizontal="left"/>
      <protection/>
    </xf>
    <xf numFmtId="0" fontId="26" fillId="0" borderId="0" xfId="260" applyFont="1" applyBorder="1" applyAlignment="1">
      <alignment horizontal="center" vertical="center"/>
      <protection/>
    </xf>
    <xf numFmtId="0" fontId="56" fillId="0" borderId="0" xfId="260" applyFont="1" applyBorder="1" applyAlignment="1">
      <alignment horizontal="center"/>
      <protection/>
    </xf>
    <xf numFmtId="186" fontId="57" fillId="0" borderId="0" xfId="256" applyNumberFormat="1" applyFont="1" applyBorder="1" applyAlignment="1">
      <alignment/>
      <protection/>
    </xf>
    <xf numFmtId="204" fontId="8" fillId="0" borderId="12" xfId="0" applyNumberFormat="1" applyFont="1" applyBorder="1" applyAlignment="1">
      <alignment horizontal="center"/>
    </xf>
    <xf numFmtId="0" fontId="20" fillId="0" borderId="0" xfId="0" applyFont="1" applyAlignment="1">
      <alignment/>
    </xf>
    <xf numFmtId="204" fontId="6" fillId="0" borderId="0" xfId="0" applyNumberFormat="1" applyFont="1" applyBorder="1" applyAlignment="1">
      <alignment horizontal="center"/>
    </xf>
    <xf numFmtId="0" fontId="142" fillId="0" borderId="0" xfId="0" applyFont="1" applyAlignment="1">
      <alignment/>
    </xf>
    <xf numFmtId="186" fontId="58" fillId="0" borderId="0" xfId="256" applyNumberFormat="1" applyFont="1" applyBorder="1" applyAlignment="1">
      <alignment/>
      <protection/>
    </xf>
    <xf numFmtId="0" fontId="143" fillId="0" borderId="0" xfId="0" applyFont="1" applyAlignment="1">
      <alignment/>
    </xf>
    <xf numFmtId="0" fontId="59" fillId="0" borderId="0" xfId="0" applyFont="1" applyAlignment="1">
      <alignment/>
    </xf>
    <xf numFmtId="204" fontId="10" fillId="0" borderId="0" xfId="0" applyNumberFormat="1" applyFont="1" applyAlignment="1">
      <alignment/>
    </xf>
    <xf numFmtId="186" fontId="59" fillId="0" borderId="0" xfId="256" applyNumberFormat="1" applyFont="1" applyBorder="1" applyAlignment="1">
      <alignment/>
      <protection/>
    </xf>
    <xf numFmtId="183" fontId="59" fillId="0" borderId="0" xfId="104" applyNumberFormat="1" applyFont="1" applyBorder="1" applyAlignment="1">
      <alignment/>
    </xf>
    <xf numFmtId="0" fontId="143" fillId="0" borderId="0" xfId="0" applyFont="1" applyAlignment="1">
      <alignment/>
    </xf>
    <xf numFmtId="0" fontId="59" fillId="0" borderId="0" xfId="0" applyFont="1" applyBorder="1" applyAlignment="1">
      <alignment horizontal="left" wrapText="1" shrinkToFit="1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59" fillId="0" borderId="0" xfId="0" applyFont="1" applyAlignment="1">
      <alignment wrapText="1"/>
    </xf>
    <xf numFmtId="0" fontId="61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top"/>
    </xf>
    <xf numFmtId="0" fontId="62" fillId="0" borderId="0" xfId="7" applyFont="1" applyAlignment="1">
      <alignment wrapText="1"/>
    </xf>
    <xf numFmtId="0" fontId="61" fillId="0" borderId="0" xfId="5" applyFont="1" applyFill="1" applyBorder="1" applyAlignment="1">
      <alignment/>
    </xf>
    <xf numFmtId="0" fontId="63" fillId="0" borderId="0" xfId="5" applyFont="1" applyAlignment="1">
      <alignment wrapText="1"/>
    </xf>
    <xf numFmtId="0" fontId="61" fillId="0" borderId="0" xfId="0" applyFont="1" applyFill="1" applyBorder="1" applyAlignment="1">
      <alignment/>
    </xf>
    <xf numFmtId="0" fontId="59" fillId="0" borderId="0" xfId="0" applyFont="1" applyBorder="1" applyAlignment="1">
      <alignment wrapText="1"/>
    </xf>
    <xf numFmtId="0" fontId="61" fillId="0" borderId="26" xfId="0" applyFont="1" applyFill="1" applyBorder="1" applyAlignment="1">
      <alignment vertical="top"/>
    </xf>
    <xf numFmtId="0" fontId="0" fillId="0" borderId="26" xfId="0" applyBorder="1" applyAlignment="1">
      <alignment/>
    </xf>
    <xf numFmtId="204" fontId="6" fillId="0" borderId="26" xfId="0" applyNumberFormat="1" applyFont="1" applyBorder="1" applyAlignment="1">
      <alignment horizontal="center"/>
    </xf>
    <xf numFmtId="204" fontId="6" fillId="0" borderId="0" xfId="0" applyNumberFormat="1" applyFont="1" applyAlignment="1">
      <alignment horizontal="center"/>
    </xf>
    <xf numFmtId="0" fontId="59" fillId="0" borderId="0" xfId="0" applyFont="1" applyAlignment="1">
      <alignment horizontal="left" wrapText="1"/>
    </xf>
    <xf numFmtId="0" fontId="142" fillId="0" borderId="0" xfId="0" applyFont="1" applyAlignment="1">
      <alignment wrapText="1"/>
    </xf>
    <xf numFmtId="0" fontId="66" fillId="0" borderId="0" xfId="0" applyFont="1" applyAlignment="1">
      <alignment horizontal="left" wrapText="1"/>
    </xf>
    <xf numFmtId="0" fontId="142" fillId="0" borderId="26" xfId="0" applyFont="1" applyBorder="1" applyAlignment="1">
      <alignment/>
    </xf>
    <xf numFmtId="0" fontId="59" fillId="0" borderId="26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17" fillId="0" borderId="15" xfId="0" applyFont="1" applyBorder="1" applyAlignment="1">
      <alignment/>
    </xf>
    <xf numFmtId="0" fontId="6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/>
    </xf>
    <xf numFmtId="0" fontId="6" fillId="0" borderId="23" xfId="0" applyFont="1" applyBorder="1" applyAlignment="1">
      <alignment horizontal="center" vertical="center" shrinkToFit="1"/>
    </xf>
    <xf numFmtId="0" fontId="17" fillId="0" borderId="15" xfId="0" applyFont="1" applyBorder="1" applyAlignment="1">
      <alignment/>
    </xf>
    <xf numFmtId="0" fontId="20" fillId="0" borderId="0" xfId="0" applyFont="1" applyAlignment="1">
      <alignment horizontal="left" indent="1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left" wrapText="1" indent="1"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vertical="center" shrinkToFit="1"/>
    </xf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vertical="center" wrapText="1" indent="3"/>
    </xf>
    <xf numFmtId="0" fontId="17" fillId="0" borderId="0" xfId="0" applyFont="1" applyBorder="1" applyAlignment="1">
      <alignment horizontal="left" indent="1"/>
    </xf>
    <xf numFmtId="0" fontId="17" fillId="0" borderId="0" xfId="0" applyFont="1" applyAlignment="1">
      <alignment horizontal="left" indent="1"/>
    </xf>
    <xf numFmtId="0" fontId="6" fillId="0" borderId="0" xfId="0" applyFont="1" applyAlignment="1">
      <alignment horizontal="left" indent="8"/>
    </xf>
    <xf numFmtId="0" fontId="67" fillId="0" borderId="0" xfId="0" applyFont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Alignment="1">
      <alignment/>
    </xf>
    <xf numFmtId="0" fontId="65" fillId="0" borderId="0" xfId="0" applyFont="1" applyBorder="1" applyAlignment="1">
      <alignment horizontal="left" indent="5"/>
    </xf>
    <xf numFmtId="0" fontId="69" fillId="0" borderId="0" xfId="0" applyFont="1" applyBorder="1" applyAlignment="1">
      <alignment horizontal="left" indent="5"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176" fontId="26" fillId="0" borderId="11" xfId="0" applyNumberFormat="1" applyFont="1" applyBorder="1" applyAlignment="1">
      <alignment horizontal="right"/>
    </xf>
    <xf numFmtId="1" fontId="26" fillId="0" borderId="10" xfId="0" applyNumberFormat="1" applyFont="1" applyBorder="1" applyAlignment="1">
      <alignment horizontal="right"/>
    </xf>
    <xf numFmtId="0" fontId="67" fillId="0" borderId="0" xfId="0" applyFont="1" applyBorder="1" applyAlignment="1">
      <alignment/>
    </xf>
    <xf numFmtId="0" fontId="14" fillId="0" borderId="0" xfId="0" applyFont="1" applyAlignment="1">
      <alignment/>
    </xf>
    <xf numFmtId="0" fontId="74" fillId="0" borderId="0" xfId="0" applyFont="1" applyAlignment="1">
      <alignment/>
    </xf>
    <xf numFmtId="176" fontId="26" fillId="0" borderId="14" xfId="0" applyNumberFormat="1" applyFont="1" applyBorder="1" applyAlignment="1">
      <alignment/>
    </xf>
    <xf numFmtId="1" fontId="26" fillId="0" borderId="13" xfId="0" applyNumberFormat="1" applyFont="1" applyBorder="1" applyAlignment="1">
      <alignment/>
    </xf>
    <xf numFmtId="0" fontId="26" fillId="0" borderId="13" xfId="0" applyFont="1" applyBorder="1" applyAlignment="1">
      <alignment/>
    </xf>
    <xf numFmtId="0" fontId="21" fillId="0" borderId="18" xfId="0" applyFont="1" applyBorder="1" applyAlignment="1">
      <alignment/>
    </xf>
    <xf numFmtId="176" fontId="24" fillId="0" borderId="14" xfId="0" applyNumberFormat="1" applyFont="1" applyBorder="1" applyAlignment="1">
      <alignment/>
    </xf>
    <xf numFmtId="0" fontId="24" fillId="0" borderId="13" xfId="0" applyFont="1" applyFill="1" applyBorder="1" applyAlignment="1">
      <alignment/>
    </xf>
    <xf numFmtId="1" fontId="24" fillId="0" borderId="13" xfId="0" applyNumberFormat="1" applyFont="1" applyFill="1" applyBorder="1" applyAlignment="1">
      <alignment/>
    </xf>
    <xf numFmtId="1" fontId="24" fillId="0" borderId="13" xfId="0" applyNumberFormat="1" applyFont="1" applyBorder="1" applyAlignment="1">
      <alignment/>
    </xf>
    <xf numFmtId="1" fontId="26" fillId="0" borderId="0" xfId="0" applyNumberFormat="1" applyFont="1" applyAlignment="1">
      <alignment/>
    </xf>
    <xf numFmtId="0" fontId="12" fillId="0" borderId="17" xfId="0" applyFont="1" applyBorder="1" applyAlignment="1">
      <alignment/>
    </xf>
    <xf numFmtId="0" fontId="67" fillId="0" borderId="17" xfId="0" applyFont="1" applyBorder="1" applyAlignment="1">
      <alignment/>
    </xf>
    <xf numFmtId="176" fontId="24" fillId="0" borderId="16" xfId="0" applyNumberFormat="1" applyFont="1" applyBorder="1" applyAlignment="1">
      <alignment/>
    </xf>
    <xf numFmtId="176" fontId="67" fillId="0" borderId="0" xfId="0" applyNumberFormat="1" applyFont="1" applyBorder="1" applyAlignment="1">
      <alignment/>
    </xf>
    <xf numFmtId="0" fontId="133" fillId="0" borderId="0" xfId="0" applyFont="1" applyAlignment="1">
      <alignment/>
    </xf>
    <xf numFmtId="176" fontId="144" fillId="0" borderId="0" xfId="0" applyNumberFormat="1" applyFont="1" applyAlignment="1">
      <alignment/>
    </xf>
    <xf numFmtId="176" fontId="133" fillId="0" borderId="0" xfId="0" applyNumberFormat="1" applyFont="1" applyAlignment="1">
      <alignment/>
    </xf>
    <xf numFmtId="176" fontId="133" fillId="0" borderId="23" xfId="0" applyNumberFormat="1" applyFont="1" applyBorder="1" applyAlignment="1">
      <alignment horizontal="center" vertical="center" wrapText="1"/>
    </xf>
    <xf numFmtId="176" fontId="133" fillId="0" borderId="0" xfId="0" applyNumberFormat="1" applyFont="1" applyBorder="1" applyAlignment="1">
      <alignment horizontal="left" vertical="center" wrapText="1"/>
    </xf>
    <xf numFmtId="176" fontId="133" fillId="0" borderId="0" xfId="0" applyNumberFormat="1" applyFont="1" applyBorder="1" applyAlignment="1">
      <alignment horizontal="center" vertical="center" wrapText="1"/>
    </xf>
    <xf numFmtId="176" fontId="133" fillId="0" borderId="12" xfId="0" applyNumberFormat="1" applyFont="1" applyBorder="1" applyAlignment="1">
      <alignment horizontal="center" vertical="center" wrapText="1"/>
    </xf>
    <xf numFmtId="176" fontId="134" fillId="0" borderId="0" xfId="0" applyNumberFormat="1" applyFont="1" applyAlignment="1">
      <alignment/>
    </xf>
    <xf numFmtId="176" fontId="134" fillId="0" borderId="0" xfId="0" applyNumberFormat="1" applyFont="1" applyAlignment="1">
      <alignment horizontal="center"/>
    </xf>
    <xf numFmtId="176" fontId="134" fillId="0" borderId="0" xfId="0" applyNumberFormat="1" applyFont="1" applyAlignment="1">
      <alignment horizontal="left" indent="1"/>
    </xf>
    <xf numFmtId="176" fontId="134" fillId="0" borderId="0" xfId="0" applyNumberFormat="1" applyFont="1" applyBorder="1" applyAlignment="1">
      <alignment horizontal="center" vertical="center" wrapText="1"/>
    </xf>
    <xf numFmtId="176" fontId="133" fillId="0" borderId="0" xfId="0" applyNumberFormat="1" applyFont="1" applyAlignment="1">
      <alignment wrapText="1"/>
    </xf>
    <xf numFmtId="176" fontId="133" fillId="0" borderId="0" xfId="0" applyNumberFormat="1" applyFont="1" applyAlignment="1">
      <alignment horizontal="center" wrapText="1"/>
    </xf>
    <xf numFmtId="176" fontId="134" fillId="0" borderId="17" xfId="0" applyNumberFormat="1" applyFont="1" applyBorder="1" applyAlignment="1">
      <alignment horizontal="left" indent="1"/>
    </xf>
    <xf numFmtId="176" fontId="134" fillId="0" borderId="17" xfId="0" applyNumberFormat="1" applyFont="1" applyBorder="1" applyAlignment="1">
      <alignment horizontal="center"/>
    </xf>
    <xf numFmtId="176" fontId="134" fillId="0" borderId="17" xfId="0" applyNumberFormat="1" applyFont="1" applyBorder="1" applyAlignment="1">
      <alignment horizontal="center" vertical="center" wrapText="1"/>
    </xf>
    <xf numFmtId="176" fontId="145" fillId="0" borderId="0" xfId="0" applyNumberFormat="1" applyFont="1" applyBorder="1" applyAlignment="1">
      <alignment horizontal="center"/>
    </xf>
    <xf numFmtId="176" fontId="145" fillId="0" borderId="0" xfId="0" applyNumberFormat="1" applyFont="1" applyBorder="1" applyAlignment="1">
      <alignment horizontal="left"/>
    </xf>
    <xf numFmtId="176" fontId="145" fillId="0" borderId="0" xfId="0" applyNumberFormat="1" applyFont="1" applyAlignment="1">
      <alignment horizontal="left"/>
    </xf>
    <xf numFmtId="176" fontId="133" fillId="0" borderId="0" xfId="0" applyNumberFormat="1" applyFont="1" applyBorder="1" applyAlignment="1">
      <alignment horizontal="left" wrapText="1"/>
    </xf>
    <xf numFmtId="176" fontId="133" fillId="0" borderId="0" xfId="0" applyNumberFormat="1" applyFont="1" applyBorder="1" applyAlignment="1">
      <alignment horizontal="center" wrapText="1"/>
    </xf>
    <xf numFmtId="176" fontId="134" fillId="0" borderId="0" xfId="0" applyNumberFormat="1" applyFont="1" applyBorder="1" applyAlignment="1">
      <alignment horizontal="center" wrapText="1"/>
    </xf>
    <xf numFmtId="176" fontId="134" fillId="0" borderId="0" xfId="0" applyNumberFormat="1" applyFont="1" applyBorder="1" applyAlignment="1">
      <alignment horizontal="left" indent="1"/>
    </xf>
    <xf numFmtId="176" fontId="134" fillId="0" borderId="0" xfId="0" applyNumberFormat="1" applyFont="1" applyBorder="1" applyAlignment="1">
      <alignment horizontal="center"/>
    </xf>
    <xf numFmtId="176" fontId="134" fillId="0" borderId="17" xfId="0" applyNumberFormat="1" applyFont="1" applyBorder="1" applyAlignment="1">
      <alignment horizontal="center" wrapText="1"/>
    </xf>
    <xf numFmtId="176" fontId="134" fillId="0" borderId="17" xfId="0" applyNumberFormat="1" applyFont="1" applyFill="1" applyBorder="1" applyAlignment="1">
      <alignment horizontal="left" indent="1"/>
    </xf>
    <xf numFmtId="176" fontId="134" fillId="0" borderId="17" xfId="0" applyNumberFormat="1" applyFont="1" applyFill="1" applyBorder="1" applyAlignment="1">
      <alignment horizontal="center"/>
    </xf>
    <xf numFmtId="0" fontId="8" fillId="0" borderId="0" xfId="262" applyFont="1" applyBorder="1">
      <alignment/>
      <protection/>
    </xf>
    <xf numFmtId="14" fontId="6" fillId="0" borderId="0" xfId="262" applyNumberFormat="1" applyFont="1" applyBorder="1">
      <alignment/>
      <protection/>
    </xf>
    <xf numFmtId="0" fontId="6" fillId="0" borderId="0" xfId="262" applyFont="1">
      <alignment/>
      <protection/>
    </xf>
    <xf numFmtId="0" fontId="10" fillId="0" borderId="0" xfId="262" applyFont="1">
      <alignment/>
      <protection/>
    </xf>
    <xf numFmtId="0" fontId="0" fillId="0" borderId="0" xfId="194">
      <alignment/>
      <protection/>
    </xf>
    <xf numFmtId="0" fontId="8" fillId="0" borderId="0" xfId="262" applyFont="1">
      <alignment/>
      <protection/>
    </xf>
    <xf numFmtId="0" fontId="6" fillId="0" borderId="10" xfId="262" applyFont="1" applyBorder="1">
      <alignment/>
      <protection/>
    </xf>
    <xf numFmtId="0" fontId="6" fillId="0" borderId="12" xfId="262" applyFont="1" applyBorder="1">
      <alignment/>
      <protection/>
    </xf>
    <xf numFmtId="0" fontId="6" fillId="0" borderId="22" xfId="262" applyFont="1" applyBorder="1">
      <alignment/>
      <protection/>
    </xf>
    <xf numFmtId="0" fontId="6" fillId="0" borderId="24" xfId="262" applyFont="1" applyBorder="1">
      <alignment/>
      <protection/>
    </xf>
    <xf numFmtId="0" fontId="6" fillId="0" borderId="11" xfId="262" applyFont="1" applyBorder="1">
      <alignment/>
      <protection/>
    </xf>
    <xf numFmtId="0" fontId="1" fillId="0" borderId="0" xfId="262" applyFont="1">
      <alignment/>
      <protection/>
    </xf>
    <xf numFmtId="0" fontId="28" fillId="0" borderId="0" xfId="262" applyFont="1" applyBorder="1">
      <alignment/>
      <protection/>
    </xf>
    <xf numFmtId="0" fontId="6" fillId="0" borderId="0" xfId="262" applyFont="1" applyBorder="1" applyAlignment="1">
      <alignment horizontal="center"/>
      <protection/>
    </xf>
    <xf numFmtId="0" fontId="6" fillId="0" borderId="13" xfId="262" applyFont="1" applyBorder="1">
      <alignment/>
      <protection/>
    </xf>
    <xf numFmtId="0" fontId="6" fillId="0" borderId="14" xfId="262" applyFont="1" applyBorder="1" applyAlignment="1">
      <alignment horizontal="center"/>
      <protection/>
    </xf>
    <xf numFmtId="0" fontId="28" fillId="0" borderId="0" xfId="262" applyFont="1">
      <alignment/>
      <protection/>
    </xf>
    <xf numFmtId="0" fontId="6" fillId="0" borderId="13" xfId="262" applyFont="1" applyBorder="1" applyAlignment="1">
      <alignment horizontal="center"/>
      <protection/>
    </xf>
    <xf numFmtId="0" fontId="0" fillId="0" borderId="0" xfId="194" applyBorder="1">
      <alignment/>
      <protection/>
    </xf>
    <xf numFmtId="0" fontId="6" fillId="0" borderId="15" xfId="262" applyFont="1" applyBorder="1">
      <alignment/>
      <protection/>
    </xf>
    <xf numFmtId="0" fontId="6" fillId="0" borderId="11" xfId="262" applyFont="1" applyBorder="1" applyAlignment="1">
      <alignment horizontal="center"/>
      <protection/>
    </xf>
    <xf numFmtId="0" fontId="31" fillId="0" borderId="11" xfId="262" applyFont="1" applyBorder="1">
      <alignment/>
      <protection/>
    </xf>
    <xf numFmtId="0" fontId="1" fillId="0" borderId="0" xfId="262" applyFont="1" applyBorder="1">
      <alignment/>
      <protection/>
    </xf>
    <xf numFmtId="0" fontId="6" fillId="0" borderId="0" xfId="262" applyFont="1" applyBorder="1" applyAlignment="1">
      <alignment/>
      <protection/>
    </xf>
    <xf numFmtId="0" fontId="31" fillId="0" borderId="14" xfId="262" applyFont="1" applyBorder="1">
      <alignment/>
      <protection/>
    </xf>
    <xf numFmtId="0" fontId="6" fillId="0" borderId="10" xfId="262" applyFont="1" applyBorder="1" applyAlignment="1">
      <alignment horizontal="center"/>
      <protection/>
    </xf>
    <xf numFmtId="0" fontId="1" fillId="0" borderId="17" xfId="262" applyFont="1" applyBorder="1">
      <alignment/>
      <protection/>
    </xf>
    <xf numFmtId="0" fontId="6" fillId="0" borderId="16" xfId="262" applyFont="1" applyBorder="1" applyAlignment="1">
      <alignment horizontal="center"/>
      <protection/>
    </xf>
    <xf numFmtId="0" fontId="1" fillId="0" borderId="16" xfId="262" applyFont="1" applyBorder="1">
      <alignment/>
      <protection/>
    </xf>
    <xf numFmtId="0" fontId="6" fillId="0" borderId="21" xfId="262" applyFont="1" applyBorder="1" applyAlignment="1">
      <alignment horizontal="center"/>
      <protection/>
    </xf>
    <xf numFmtId="0" fontId="6" fillId="0" borderId="23" xfId="262" applyFont="1" applyBorder="1" applyAlignment="1">
      <alignment horizontal="center"/>
      <protection/>
    </xf>
    <xf numFmtId="0" fontId="6" fillId="0" borderId="15" xfId="262" applyFont="1" applyBorder="1" applyAlignment="1">
      <alignment horizontal="center"/>
      <protection/>
    </xf>
    <xf numFmtId="0" fontId="11" fillId="0" borderId="13" xfId="262" applyFont="1" applyBorder="1">
      <alignment/>
      <protection/>
    </xf>
    <xf numFmtId="176" fontId="6" fillId="0" borderId="0" xfId="262" applyNumberFormat="1" applyFont="1">
      <alignment/>
      <protection/>
    </xf>
    <xf numFmtId="0" fontId="37" fillId="0" borderId="0" xfId="262" applyFont="1" applyBorder="1">
      <alignment/>
      <protection/>
    </xf>
    <xf numFmtId="0" fontId="17" fillId="0" borderId="13" xfId="262" applyFont="1" applyBorder="1">
      <alignment/>
      <protection/>
    </xf>
    <xf numFmtId="1" fontId="6" fillId="0" borderId="0" xfId="262" applyNumberFormat="1" applyFont="1" applyBorder="1">
      <alignment/>
      <protection/>
    </xf>
    <xf numFmtId="0" fontId="11" fillId="0" borderId="15" xfId="262" applyFont="1" applyBorder="1">
      <alignment/>
      <protection/>
    </xf>
    <xf numFmtId="0" fontId="31" fillId="0" borderId="16" xfId="262" applyFont="1" applyBorder="1">
      <alignment/>
      <protection/>
    </xf>
    <xf numFmtId="1" fontId="6" fillId="0" borderId="17" xfId="262" applyNumberFormat="1" applyFont="1" applyBorder="1">
      <alignment/>
      <protection/>
    </xf>
    <xf numFmtId="0" fontId="6" fillId="0" borderId="0" xfId="262" applyFont="1" applyBorder="1" applyAlignment="1">
      <alignment vertical="top" wrapText="1"/>
      <protection/>
    </xf>
    <xf numFmtId="0" fontId="6" fillId="0" borderId="0" xfId="194" applyFont="1" applyAlignment="1">
      <alignment horizontal="center"/>
      <protection/>
    </xf>
    <xf numFmtId="0" fontId="10" fillId="0" borderId="0" xfId="262" applyFont="1" applyBorder="1">
      <alignment/>
      <protection/>
    </xf>
    <xf numFmtId="0" fontId="10" fillId="0" borderId="0" xfId="262" applyFont="1" applyBorder="1" applyAlignment="1">
      <alignment horizontal="left"/>
      <protection/>
    </xf>
    <xf numFmtId="0" fontId="0" fillId="0" borderId="0" xfId="262" applyFont="1" applyBorder="1">
      <alignment/>
      <protection/>
    </xf>
    <xf numFmtId="0" fontId="0" fillId="0" borderId="0" xfId="262" applyFont="1">
      <alignment/>
      <protection/>
    </xf>
    <xf numFmtId="0" fontId="10" fillId="0" borderId="0" xfId="262" applyFont="1" applyAlignment="1">
      <alignment horizontal="left"/>
      <protection/>
    </xf>
    <xf numFmtId="0" fontId="0" fillId="0" borderId="0" xfId="194" applyAlignment="1">
      <alignment horizontal="left"/>
      <protection/>
    </xf>
    <xf numFmtId="0" fontId="10" fillId="0" borderId="0" xfId="262" applyFont="1" applyBorder="1" applyAlignment="1">
      <alignment horizontal="center"/>
      <protection/>
    </xf>
    <xf numFmtId="0" fontId="6" fillId="0" borderId="0" xfId="262" applyFont="1" applyBorder="1" applyAlignment="1">
      <alignment horizontal="right"/>
      <protection/>
    </xf>
    <xf numFmtId="176" fontId="6" fillId="0" borderId="0" xfId="262" applyNumberFormat="1" applyFont="1" applyBorder="1" applyAlignment="1">
      <alignment horizontal="right"/>
      <protection/>
    </xf>
    <xf numFmtId="176" fontId="10" fillId="0" borderId="0" xfId="262" applyNumberFormat="1" applyFont="1" applyBorder="1">
      <alignment/>
      <protection/>
    </xf>
    <xf numFmtId="176" fontId="6" fillId="34" borderId="0" xfId="262" applyNumberFormat="1" applyFont="1" applyFill="1" applyBorder="1" applyAlignment="1">
      <alignment horizontal="right"/>
      <protection/>
    </xf>
    <xf numFmtId="0" fontId="10" fillId="0" borderId="0" xfId="262" applyFont="1" applyFill="1" applyBorder="1">
      <alignment/>
      <protection/>
    </xf>
    <xf numFmtId="176" fontId="8" fillId="0" borderId="0" xfId="262" applyNumberFormat="1" applyFont="1" applyBorder="1">
      <alignment/>
      <protection/>
    </xf>
    <xf numFmtId="0" fontId="3" fillId="0" borderId="0" xfId="0" applyFont="1" applyFill="1" applyAlignment="1">
      <alignment/>
    </xf>
    <xf numFmtId="205" fontId="3" fillId="0" borderId="0" xfId="42" applyNumberFormat="1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263" applyFont="1" applyFill="1" applyBorder="1">
      <alignment/>
      <protection/>
    </xf>
    <xf numFmtId="0" fontId="3" fillId="0" borderId="20" xfId="0" applyFont="1" applyFill="1" applyBorder="1" applyAlignment="1">
      <alignment/>
    </xf>
    <xf numFmtId="0" fontId="34" fillId="0" borderId="11" xfId="0" applyFont="1" applyFill="1" applyBorder="1" applyAlignment="1">
      <alignment horizontal="center"/>
    </xf>
    <xf numFmtId="205" fontId="3" fillId="0" borderId="12" xfId="42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75" fillId="0" borderId="11" xfId="0" applyFont="1" applyFill="1" applyBorder="1" applyAlignment="1">
      <alignment horizontal="center"/>
    </xf>
    <xf numFmtId="0" fontId="75" fillId="0" borderId="23" xfId="0" applyFont="1" applyFill="1" applyBorder="1" applyAlignment="1">
      <alignment horizontal="center"/>
    </xf>
    <xf numFmtId="0" fontId="75" fillId="0" borderId="21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205" fontId="3" fillId="0" borderId="17" xfId="42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176" fontId="32" fillId="0" borderId="10" xfId="0" applyNumberFormat="1" applyFont="1" applyFill="1" applyBorder="1" applyAlignment="1">
      <alignment/>
    </xf>
    <xf numFmtId="176" fontId="32" fillId="0" borderId="12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206" fontId="3" fillId="0" borderId="0" xfId="42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6" fontId="32" fillId="0" borderId="14" xfId="0" applyNumberFormat="1" applyFont="1" applyFill="1" applyBorder="1" applyAlignment="1">
      <alignment/>
    </xf>
    <xf numFmtId="176" fontId="32" fillId="0" borderId="18" xfId="0" applyNumberFormat="1" applyFont="1" applyFill="1" applyBorder="1" applyAlignment="1">
      <alignment/>
    </xf>
    <xf numFmtId="176" fontId="32" fillId="0" borderId="13" xfId="0" applyNumberFormat="1" applyFont="1" applyFill="1" applyBorder="1" applyAlignment="1">
      <alignment/>
    </xf>
    <xf numFmtId="176" fontId="32" fillId="0" borderId="0" xfId="0" applyNumberFormat="1" applyFont="1" applyFill="1" applyBorder="1" applyAlignment="1">
      <alignment/>
    </xf>
    <xf numFmtId="176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18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18" xfId="0" applyFont="1" applyFill="1" applyBorder="1" applyAlignment="1">
      <alignment/>
    </xf>
    <xf numFmtId="176" fontId="3" fillId="0" borderId="13" xfId="263" applyNumberFormat="1" applyFont="1" applyFill="1" applyBorder="1">
      <alignment/>
      <protection/>
    </xf>
    <xf numFmtId="176" fontId="3" fillId="0" borderId="18" xfId="263" applyNumberFormat="1" applyFont="1" applyFill="1" applyBorder="1">
      <alignment/>
      <protection/>
    </xf>
    <xf numFmtId="176" fontId="3" fillId="0" borderId="17" xfId="263" applyNumberFormat="1" applyFont="1" applyFill="1" applyBorder="1">
      <alignment/>
      <protection/>
    </xf>
    <xf numFmtId="176" fontId="3" fillId="0" borderId="17" xfId="0" applyNumberFormat="1" applyFont="1" applyFill="1" applyBorder="1" applyAlignment="1">
      <alignment/>
    </xf>
    <xf numFmtId="176" fontId="3" fillId="0" borderId="15" xfId="263" applyNumberFormat="1" applyFont="1" applyFill="1" applyBorder="1">
      <alignment/>
      <protection/>
    </xf>
    <xf numFmtId="176" fontId="3" fillId="0" borderId="16" xfId="0" applyNumberFormat="1" applyFont="1" applyFill="1" applyBorder="1" applyAlignment="1">
      <alignment/>
    </xf>
    <xf numFmtId="206" fontId="3" fillId="0" borderId="15" xfId="42" applyNumberFormat="1" applyFont="1" applyFill="1" applyBorder="1" applyAlignment="1">
      <alignment/>
    </xf>
    <xf numFmtId="0" fontId="34" fillId="0" borderId="0" xfId="263" applyFont="1" applyFill="1">
      <alignment/>
      <protection/>
    </xf>
    <xf numFmtId="0" fontId="3" fillId="0" borderId="0" xfId="263" applyFont="1" applyFill="1">
      <alignment/>
      <protection/>
    </xf>
    <xf numFmtId="0" fontId="38" fillId="0" borderId="0" xfId="263" applyFont="1" applyFill="1" applyBorder="1">
      <alignment/>
      <protection/>
    </xf>
    <xf numFmtId="0" fontId="38" fillId="0" borderId="0" xfId="263" applyFont="1" applyFill="1">
      <alignment/>
      <protection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263" applyFont="1" applyFill="1" applyBorder="1" applyAlignment="1">
      <alignment horizontal="center" vertical="center" wrapText="1"/>
      <protection/>
    </xf>
    <xf numFmtId="0" fontId="38" fillId="0" borderId="0" xfId="263" applyFont="1" applyFill="1" applyBorder="1" applyAlignment="1">
      <alignment horizontal="left"/>
      <protection/>
    </xf>
    <xf numFmtId="14" fontId="38" fillId="0" borderId="0" xfId="263" applyNumberFormat="1" applyFont="1" applyFill="1" applyBorder="1">
      <alignment/>
      <protection/>
    </xf>
    <xf numFmtId="0" fontId="38" fillId="0" borderId="0" xfId="0" applyFont="1" applyFill="1" applyAlignment="1">
      <alignment/>
    </xf>
    <xf numFmtId="0" fontId="45" fillId="0" borderId="0" xfId="263" applyFont="1" applyFill="1" applyBorder="1">
      <alignment/>
      <protection/>
    </xf>
    <xf numFmtId="0" fontId="38" fillId="0" borderId="0" xfId="0" applyFont="1" applyFill="1" applyBorder="1" applyAlignment="1">
      <alignment/>
    </xf>
    <xf numFmtId="0" fontId="38" fillId="0" borderId="17" xfId="263" applyFont="1" applyFill="1" applyBorder="1">
      <alignment/>
      <protection/>
    </xf>
    <xf numFmtId="14" fontId="38" fillId="0" borderId="17" xfId="263" applyNumberFormat="1" applyFont="1" applyFill="1" applyBorder="1">
      <alignment/>
      <protection/>
    </xf>
    <xf numFmtId="0" fontId="38" fillId="0" borderId="17" xfId="263" applyFont="1" applyFill="1" applyBorder="1" applyAlignment="1">
      <alignment horizontal="left"/>
      <protection/>
    </xf>
    <xf numFmtId="0" fontId="38" fillId="0" borderId="12" xfId="263" applyFont="1" applyFill="1" applyBorder="1">
      <alignment/>
      <protection/>
    </xf>
    <xf numFmtId="0" fontId="38" fillId="0" borderId="20" xfId="263" applyFont="1" applyFill="1" applyBorder="1">
      <alignment/>
      <protection/>
    </xf>
    <xf numFmtId="0" fontId="38" fillId="0" borderId="22" xfId="263" applyFont="1" applyFill="1" applyBorder="1" applyAlignment="1">
      <alignment horizontal="center" vertical="center" wrapText="1"/>
      <protection/>
    </xf>
    <xf numFmtId="0" fontId="38" fillId="0" borderId="0" xfId="263" applyFont="1" applyFill="1" applyBorder="1" applyAlignment="1">
      <alignment/>
      <protection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38" fillId="0" borderId="0" xfId="263" applyFont="1" applyFill="1" applyBorder="1" applyAlignment="1">
      <alignment horizontal="center" vertical="center"/>
      <protection/>
    </xf>
    <xf numFmtId="0" fontId="76" fillId="0" borderId="18" xfId="263" applyFont="1" applyFill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263" applyFont="1" applyFill="1" applyBorder="1" applyAlignment="1">
      <alignment horizontal="center"/>
      <protection/>
    </xf>
    <xf numFmtId="0" fontId="38" fillId="0" borderId="18" xfId="263" applyFont="1" applyFill="1" applyBorder="1" applyAlignment="1">
      <alignment horizontal="center"/>
      <protection/>
    </xf>
    <xf numFmtId="0" fontId="38" fillId="0" borderId="11" xfId="263" applyFont="1" applyFill="1" applyBorder="1" applyAlignment="1">
      <alignment horizontal="center"/>
      <protection/>
    </xf>
    <xf numFmtId="0" fontId="38" fillId="0" borderId="12" xfId="263" applyFont="1" applyFill="1" applyBorder="1" applyAlignment="1">
      <alignment horizontal="center"/>
      <protection/>
    </xf>
    <xf numFmtId="0" fontId="38" fillId="0" borderId="20" xfId="263" applyFont="1" applyFill="1" applyBorder="1" applyAlignment="1">
      <alignment horizontal="center"/>
      <protection/>
    </xf>
    <xf numFmtId="0" fontId="38" fillId="0" borderId="12" xfId="263" applyFont="1" applyFill="1" applyBorder="1" applyAlignment="1">
      <alignment horizontal="left"/>
      <protection/>
    </xf>
    <xf numFmtId="0" fontId="38" fillId="0" borderId="19" xfId="263" applyFont="1" applyFill="1" applyBorder="1">
      <alignment/>
      <protection/>
    </xf>
    <xf numFmtId="0" fontId="76" fillId="0" borderId="16" xfId="263" applyFont="1" applyFill="1" applyBorder="1" applyAlignment="1">
      <alignment horizontal="center"/>
      <protection/>
    </xf>
    <xf numFmtId="0" fontId="76" fillId="0" borderId="17" xfId="263" applyFont="1" applyFill="1" applyBorder="1" applyAlignment="1">
      <alignment horizontal="center"/>
      <protection/>
    </xf>
    <xf numFmtId="0" fontId="76" fillId="0" borderId="15" xfId="263" applyFont="1" applyFill="1" applyBorder="1" applyAlignment="1">
      <alignment horizontal="center"/>
      <protection/>
    </xf>
    <xf numFmtId="0" fontId="76" fillId="0" borderId="19" xfId="263" applyFont="1" applyFill="1" applyBorder="1" applyAlignment="1">
      <alignment horizontal="center"/>
      <protection/>
    </xf>
    <xf numFmtId="0" fontId="76" fillId="0" borderId="17" xfId="263" applyFont="1" applyFill="1" applyBorder="1" applyAlignment="1">
      <alignment horizontal="left"/>
      <protection/>
    </xf>
    <xf numFmtId="0" fontId="76" fillId="0" borderId="0" xfId="263" applyFont="1" applyFill="1" applyBorder="1" applyAlignment="1">
      <alignment horizontal="center"/>
      <protection/>
    </xf>
    <xf numFmtId="0" fontId="76" fillId="0" borderId="0" xfId="0" applyFont="1" applyFill="1" applyBorder="1" applyAlignment="1">
      <alignment horizontal="left"/>
    </xf>
    <xf numFmtId="176" fontId="38" fillId="0" borderId="0" xfId="263" applyNumberFormat="1" applyFont="1" applyFill="1" applyBorder="1" applyAlignment="1">
      <alignment horizontal="right"/>
      <protection/>
    </xf>
    <xf numFmtId="176" fontId="38" fillId="0" borderId="0" xfId="263" applyNumberFormat="1" applyFont="1" applyFill="1" applyBorder="1">
      <alignment/>
      <protection/>
    </xf>
    <xf numFmtId="176" fontId="38" fillId="0" borderId="0" xfId="0" applyNumberFormat="1" applyFont="1" applyFill="1" applyBorder="1" applyAlignment="1">
      <alignment/>
    </xf>
    <xf numFmtId="176" fontId="38" fillId="0" borderId="12" xfId="263" applyNumberFormat="1" applyFont="1" applyFill="1" applyBorder="1">
      <alignment/>
      <protection/>
    </xf>
    <xf numFmtId="176" fontId="38" fillId="0" borderId="0" xfId="0" applyNumberFormat="1" applyFont="1" applyFill="1" applyBorder="1" applyAlignment="1">
      <alignment/>
    </xf>
    <xf numFmtId="0" fontId="76" fillId="0" borderId="0" xfId="0" applyFont="1" applyFill="1" applyAlignment="1">
      <alignment horizontal="left"/>
    </xf>
    <xf numFmtId="176" fontId="38" fillId="0" borderId="0" xfId="0" applyNumberFormat="1" applyFont="1" applyFill="1" applyAlignment="1">
      <alignment/>
    </xf>
    <xf numFmtId="0" fontId="38" fillId="0" borderId="0" xfId="0" applyFont="1" applyFill="1" applyAlignment="1">
      <alignment horizontal="left"/>
    </xf>
    <xf numFmtId="176" fontId="38" fillId="0" borderId="0" xfId="263" applyNumberFormat="1" applyFont="1" applyFill="1">
      <alignment/>
      <protection/>
    </xf>
    <xf numFmtId="176" fontId="38" fillId="0" borderId="0" xfId="0" applyNumberFormat="1" applyFont="1" applyFill="1" applyBorder="1" applyAlignment="1">
      <alignment horizontal="right"/>
    </xf>
    <xf numFmtId="176" fontId="34" fillId="0" borderId="0" xfId="0" applyNumberFormat="1" applyFont="1" applyFill="1" applyBorder="1" applyAlignment="1">
      <alignment/>
    </xf>
    <xf numFmtId="176" fontId="34" fillId="0" borderId="0" xfId="263" applyNumberFormat="1" applyFont="1" applyFill="1" applyBorder="1">
      <alignment/>
      <protection/>
    </xf>
    <xf numFmtId="176" fontId="34" fillId="0" borderId="0" xfId="263" applyNumberFormat="1" applyFont="1" applyFill="1" applyBorder="1" applyAlignment="1">
      <alignment horizontal="right"/>
      <protection/>
    </xf>
    <xf numFmtId="176" fontId="37" fillId="0" borderId="0" xfId="263" applyNumberFormat="1" applyFont="1" applyFill="1" applyBorder="1">
      <alignment/>
      <protection/>
    </xf>
    <xf numFmtId="176" fontId="34" fillId="0" borderId="0" xfId="0" applyNumberFormat="1" applyFont="1" applyFill="1" applyBorder="1" applyAlignment="1">
      <alignment/>
    </xf>
    <xf numFmtId="206" fontId="38" fillId="0" borderId="0" xfId="42" applyNumberFormat="1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0" borderId="17" xfId="0" applyFont="1" applyFill="1" applyBorder="1" applyAlignment="1">
      <alignment horizontal="center"/>
    </xf>
    <xf numFmtId="176" fontId="35" fillId="0" borderId="0" xfId="263" applyNumberFormat="1" applyFont="1" applyFill="1" applyBorder="1" applyAlignment="1">
      <alignment horizontal="right"/>
      <protection/>
    </xf>
    <xf numFmtId="176" fontId="45" fillId="0" borderId="0" xfId="263" applyNumberFormat="1" applyFont="1" applyFill="1" applyBorder="1" applyAlignment="1">
      <alignment horizontal="right"/>
      <protection/>
    </xf>
    <xf numFmtId="176" fontId="45" fillId="0" borderId="17" xfId="263" applyNumberFormat="1" applyFont="1" applyFill="1" applyBorder="1">
      <alignment/>
      <protection/>
    </xf>
    <xf numFmtId="176" fontId="35" fillId="0" borderId="17" xfId="263" applyNumberFormat="1" applyFont="1" applyFill="1" applyBorder="1">
      <alignment/>
      <protection/>
    </xf>
    <xf numFmtId="176" fontId="36" fillId="0" borderId="17" xfId="263" applyNumberFormat="1" applyFont="1" applyFill="1" applyBorder="1">
      <alignment/>
      <protection/>
    </xf>
    <xf numFmtId="176" fontId="35" fillId="0" borderId="0" xfId="263" applyNumberFormat="1" applyFont="1" applyFill="1" applyBorder="1">
      <alignment/>
      <protection/>
    </xf>
    <xf numFmtId="176" fontId="45" fillId="0" borderId="0" xfId="263" applyNumberFormat="1" applyFont="1" applyFill="1" applyBorder="1">
      <alignment/>
      <protection/>
    </xf>
    <xf numFmtId="0" fontId="38" fillId="0" borderId="17" xfId="0" applyFont="1" applyFill="1" applyBorder="1" applyAlignment="1">
      <alignment/>
    </xf>
    <xf numFmtId="0" fontId="38" fillId="0" borderId="17" xfId="0" applyFont="1" applyFill="1" applyBorder="1" applyAlignment="1">
      <alignment horizontal="center"/>
    </xf>
    <xf numFmtId="176" fontId="38" fillId="0" borderId="17" xfId="263" applyNumberFormat="1" applyFont="1" applyFill="1" applyBorder="1" applyAlignment="1">
      <alignment/>
      <protection/>
    </xf>
    <xf numFmtId="176" fontId="45" fillId="0" borderId="17" xfId="0" applyNumberFormat="1" applyFont="1" applyFill="1" applyBorder="1" applyAlignment="1">
      <alignment/>
    </xf>
    <xf numFmtId="176" fontId="45" fillId="0" borderId="17" xfId="263" applyNumberFormat="1" applyFont="1" applyFill="1" applyBorder="1" applyAlignment="1">
      <alignment horizontal="right"/>
      <protection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76" fillId="0" borderId="17" xfId="263" applyFont="1" applyFill="1" applyBorder="1">
      <alignment/>
      <protection/>
    </xf>
    <xf numFmtId="176" fontId="34" fillId="0" borderId="22" xfId="263" applyNumberFormat="1" applyFont="1" applyFill="1" applyBorder="1" applyAlignment="1">
      <alignment horizontal="right"/>
      <protection/>
    </xf>
    <xf numFmtId="176" fontId="38" fillId="0" borderId="22" xfId="263" applyNumberFormat="1" applyFont="1" applyFill="1" applyBorder="1" applyAlignment="1">
      <alignment horizontal="right"/>
      <protection/>
    </xf>
    <xf numFmtId="176" fontId="38" fillId="0" borderId="17" xfId="263" applyNumberFormat="1" applyFont="1" applyFill="1" applyBorder="1" applyAlignment="1">
      <alignment horizontal="right"/>
      <protection/>
    </xf>
    <xf numFmtId="176" fontId="38" fillId="0" borderId="17" xfId="263" applyNumberFormat="1" applyFont="1" applyFill="1" applyBorder="1">
      <alignment/>
      <protection/>
    </xf>
    <xf numFmtId="176" fontId="34" fillId="0" borderId="17" xfId="263" applyNumberFormat="1" applyFont="1" applyFill="1" applyBorder="1">
      <alignment/>
      <protection/>
    </xf>
    <xf numFmtId="176" fontId="37" fillId="0" borderId="17" xfId="263" applyNumberFormat="1" applyFont="1" applyFill="1" applyBorder="1">
      <alignment/>
      <protection/>
    </xf>
    <xf numFmtId="176" fontId="40" fillId="0" borderId="17" xfId="263" applyNumberFormat="1" applyFont="1" applyFill="1" applyBorder="1">
      <alignment/>
      <protection/>
    </xf>
    <xf numFmtId="176" fontId="34" fillId="0" borderId="22" xfId="263" applyNumberFormat="1" applyFont="1" applyFill="1" applyBorder="1">
      <alignment/>
      <protection/>
    </xf>
    <xf numFmtId="176" fontId="37" fillId="0" borderId="22" xfId="263" applyNumberFormat="1" applyFont="1" applyFill="1" applyBorder="1">
      <alignment/>
      <protection/>
    </xf>
    <xf numFmtId="176" fontId="35" fillId="0" borderId="22" xfId="263" applyNumberFormat="1" applyFont="1" applyFill="1" applyBorder="1">
      <alignment/>
      <protection/>
    </xf>
    <xf numFmtId="176" fontId="38" fillId="0" borderId="22" xfId="263" applyNumberFormat="1" applyFont="1" applyFill="1" applyBorder="1">
      <alignment/>
      <protection/>
    </xf>
    <xf numFmtId="176" fontId="45" fillId="0" borderId="22" xfId="263" applyNumberFormat="1" applyFont="1" applyFill="1" applyBorder="1">
      <alignment/>
      <protection/>
    </xf>
    <xf numFmtId="0" fontId="38" fillId="0" borderId="22" xfId="0" applyFont="1" applyFill="1" applyBorder="1" applyAlignment="1">
      <alignment horizontal="left"/>
    </xf>
    <xf numFmtId="176" fontId="38" fillId="0" borderId="22" xfId="0" applyNumberFormat="1" applyFont="1" applyFill="1" applyBorder="1" applyAlignment="1">
      <alignment/>
    </xf>
    <xf numFmtId="176" fontId="45" fillId="0" borderId="22" xfId="263" applyNumberFormat="1" applyFont="1" applyFill="1" applyBorder="1" applyAlignment="1">
      <alignment horizontal="right"/>
      <protection/>
    </xf>
    <xf numFmtId="0" fontId="34" fillId="0" borderId="0" xfId="0" applyFont="1" applyFill="1" applyAlignment="1">
      <alignment/>
    </xf>
    <xf numFmtId="0" fontId="38" fillId="0" borderId="0" xfId="263" applyFont="1" applyFill="1" applyAlignment="1">
      <alignment horizontal="left"/>
      <protection/>
    </xf>
    <xf numFmtId="0" fontId="6" fillId="0" borderId="0" xfId="257" applyFont="1">
      <alignment/>
      <protection/>
    </xf>
    <xf numFmtId="0" fontId="6" fillId="0" borderId="17" xfId="0" applyFont="1" applyBorder="1" applyAlignment="1">
      <alignment vertical="center" wrapText="1"/>
    </xf>
    <xf numFmtId="0" fontId="6" fillId="0" borderId="17" xfId="257" applyFont="1" applyBorder="1">
      <alignment/>
      <protection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6" fillId="0" borderId="18" xfId="257" applyFont="1" applyBorder="1" applyAlignment="1">
      <alignment horizontal="center"/>
      <protection/>
    </xf>
    <xf numFmtId="0" fontId="6" fillId="0" borderId="14" xfId="257" applyFont="1" applyBorder="1" applyAlignment="1">
      <alignment horizontal="center"/>
      <protection/>
    </xf>
    <xf numFmtId="0" fontId="6" fillId="0" borderId="14" xfId="257" applyFont="1" applyBorder="1" applyAlignment="1">
      <alignment/>
      <protection/>
    </xf>
    <xf numFmtId="0" fontId="11" fillId="0" borderId="14" xfId="257" applyFont="1" applyBorder="1" applyAlignment="1">
      <alignment horizontal="center"/>
      <protection/>
    </xf>
    <xf numFmtId="0" fontId="11" fillId="0" borderId="18" xfId="257" applyFont="1" applyBorder="1" applyAlignment="1">
      <alignment horizontal="center"/>
      <protection/>
    </xf>
    <xf numFmtId="0" fontId="6" fillId="0" borderId="0" xfId="257" applyFont="1" applyBorder="1" applyAlignment="1">
      <alignment horizontal="center"/>
      <protection/>
    </xf>
    <xf numFmtId="0" fontId="11" fillId="0" borderId="13" xfId="257" applyFont="1" applyBorder="1" applyAlignment="1">
      <alignment horizontal="center"/>
      <protection/>
    </xf>
    <xf numFmtId="0" fontId="11" fillId="0" borderId="14" xfId="257" applyFont="1" applyBorder="1">
      <alignment/>
      <protection/>
    </xf>
    <xf numFmtId="0" fontId="11" fillId="0" borderId="13" xfId="257" applyFont="1" applyBorder="1">
      <alignment/>
      <protection/>
    </xf>
    <xf numFmtId="0" fontId="11" fillId="0" borderId="14" xfId="0" applyFont="1" applyBorder="1" applyAlignment="1">
      <alignment/>
    </xf>
    <xf numFmtId="0" fontId="6" fillId="0" borderId="14" xfId="257" applyFont="1" applyBorder="1">
      <alignment/>
      <protection/>
    </xf>
    <xf numFmtId="0" fontId="6" fillId="0" borderId="0" xfId="257" applyFont="1" applyBorder="1">
      <alignment/>
      <protection/>
    </xf>
    <xf numFmtId="0" fontId="11" fillId="0" borderId="16" xfId="257" applyFont="1" applyBorder="1">
      <alignment/>
      <protection/>
    </xf>
    <xf numFmtId="0" fontId="11" fillId="0" borderId="16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1" fillId="0" borderId="0" xfId="257" applyFont="1" applyBorder="1">
      <alignment/>
      <protection/>
    </xf>
    <xf numFmtId="0" fontId="17" fillId="0" borderId="0" xfId="0" applyFont="1" applyBorder="1" applyAlignment="1">
      <alignment horizontal="left" vertical="center" wrapText="1"/>
    </xf>
    <xf numFmtId="176" fontId="8" fillId="0" borderId="0" xfId="257" applyNumberFormat="1" applyFont="1">
      <alignment/>
      <protection/>
    </xf>
    <xf numFmtId="0" fontId="7" fillId="0" borderId="24" xfId="0" applyFont="1" applyBorder="1" applyAlignment="1">
      <alignment vertical="center" wrapText="1"/>
    </xf>
    <xf numFmtId="0" fontId="17" fillId="0" borderId="24" xfId="0" applyFont="1" applyBorder="1" applyAlignment="1">
      <alignment horizontal="left"/>
    </xf>
    <xf numFmtId="0" fontId="6" fillId="0" borderId="23" xfId="257" applyFont="1" applyBorder="1">
      <alignment/>
      <protection/>
    </xf>
    <xf numFmtId="0" fontId="6" fillId="0" borderId="21" xfId="257" applyFont="1" applyBorder="1">
      <alignment/>
      <protection/>
    </xf>
    <xf numFmtId="176" fontId="34" fillId="0" borderId="0" xfId="257" applyNumberFormat="1" applyFont="1" applyBorder="1">
      <alignment/>
      <protection/>
    </xf>
    <xf numFmtId="176" fontId="6" fillId="0" borderId="0" xfId="257" applyNumberFormat="1" applyFont="1">
      <alignment/>
      <protection/>
    </xf>
    <xf numFmtId="0" fontId="34" fillId="0" borderId="0" xfId="257" applyFont="1" applyBorder="1">
      <alignment/>
      <protection/>
    </xf>
    <xf numFmtId="0" fontId="7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17" fillId="0" borderId="23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17" xfId="0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7" fillId="0" borderId="0" xfId="257" applyFont="1" applyAlignment="1">
      <alignment vertical="center" wrapText="1"/>
      <protection/>
    </xf>
    <xf numFmtId="0" fontId="7" fillId="0" borderId="0" xfId="257" applyFont="1">
      <alignment/>
      <protection/>
    </xf>
    <xf numFmtId="0" fontId="6" fillId="0" borderId="0" xfId="257" applyFont="1" applyAlignment="1">
      <alignment vertical="center" wrapText="1"/>
      <protection/>
    </xf>
    <xf numFmtId="0" fontId="45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0" xfId="0" applyFont="1" applyFill="1" applyBorder="1" applyAlignment="1">
      <alignment/>
    </xf>
    <xf numFmtId="14" fontId="38" fillId="0" borderId="0" xfId="0" applyNumberFormat="1" applyFont="1" applyBorder="1" applyAlignment="1">
      <alignment/>
    </xf>
    <xf numFmtId="14" fontId="34" fillId="0" borderId="0" xfId="0" applyNumberFormat="1" applyFont="1" applyBorder="1" applyAlignment="1">
      <alignment/>
    </xf>
    <xf numFmtId="14" fontId="34" fillId="0" borderId="0" xfId="0" applyNumberFormat="1" applyFont="1" applyFill="1" applyBorder="1" applyAlignment="1">
      <alignment/>
    </xf>
    <xf numFmtId="0" fontId="38" fillId="0" borderId="11" xfId="0" applyFont="1" applyBorder="1" applyAlignment="1">
      <alignment/>
    </xf>
    <xf numFmtId="0" fontId="34" fillId="35" borderId="10" xfId="0" applyFont="1" applyFill="1" applyBorder="1" applyAlignment="1">
      <alignment horizontal="center"/>
    </xf>
    <xf numFmtId="0" fontId="34" fillId="33" borderId="11" xfId="0" applyFont="1" applyFill="1" applyBorder="1" applyAlignment="1">
      <alignment/>
    </xf>
    <xf numFmtId="0" fontId="38" fillId="0" borderId="14" xfId="0" applyFont="1" applyBorder="1" applyAlignment="1">
      <alignment/>
    </xf>
    <xf numFmtId="0" fontId="34" fillId="35" borderId="1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48" fillId="0" borderId="14" xfId="0" applyFont="1" applyBorder="1" applyAlignment="1">
      <alignment/>
    </xf>
    <xf numFmtId="0" fontId="38" fillId="0" borderId="16" xfId="0" applyFont="1" applyBorder="1" applyAlignment="1">
      <alignment/>
    </xf>
    <xf numFmtId="0" fontId="48" fillId="35" borderId="17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45" fillId="0" borderId="23" xfId="0" applyFont="1" applyBorder="1" applyAlignment="1">
      <alignment/>
    </xf>
    <xf numFmtId="0" fontId="34" fillId="35" borderId="23" xfId="0" applyFont="1" applyFill="1" applyBorder="1" applyAlignment="1">
      <alignment/>
    </xf>
    <xf numFmtId="176" fontId="35" fillId="0" borderId="23" xfId="0" applyNumberFormat="1" applyFont="1" applyFill="1" applyBorder="1" applyAlignment="1">
      <alignment/>
    </xf>
    <xf numFmtId="0" fontId="34" fillId="0" borderId="23" xfId="0" applyFont="1" applyBorder="1" applyAlignment="1">
      <alignment horizontal="center"/>
    </xf>
    <xf numFmtId="176" fontId="38" fillId="0" borderId="14" xfId="0" applyNumberFormat="1" applyFont="1" applyBorder="1" applyAlignment="1">
      <alignment/>
    </xf>
    <xf numFmtId="176" fontId="38" fillId="0" borderId="11" xfId="0" applyNumberFormat="1" applyFont="1" applyBorder="1" applyAlignment="1">
      <alignment/>
    </xf>
    <xf numFmtId="176" fontId="38" fillId="0" borderId="11" xfId="0" applyNumberFormat="1" applyFont="1" applyFill="1" applyBorder="1" applyAlignment="1">
      <alignment/>
    </xf>
    <xf numFmtId="176" fontId="38" fillId="0" borderId="14" xfId="0" applyNumberFormat="1" applyFont="1" applyFill="1" applyBorder="1" applyAlignment="1">
      <alignment/>
    </xf>
    <xf numFmtId="176" fontId="38" fillId="0" borderId="13" xfId="0" applyNumberFormat="1" applyFont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23" xfId="0" applyFont="1" applyBorder="1" applyAlignment="1">
      <alignment/>
    </xf>
    <xf numFmtId="0" fontId="38" fillId="0" borderId="23" xfId="0" applyFont="1" applyFill="1" applyBorder="1" applyAlignment="1">
      <alignment/>
    </xf>
    <xf numFmtId="176" fontId="38" fillId="0" borderId="10" xfId="0" applyNumberFormat="1" applyFont="1" applyBorder="1" applyAlignment="1">
      <alignment/>
    </xf>
    <xf numFmtId="176" fontId="38" fillId="0" borderId="13" xfId="0" applyNumberFormat="1" applyFont="1" applyFill="1" applyBorder="1" applyAlignment="1">
      <alignment/>
    </xf>
    <xf numFmtId="0" fontId="38" fillId="0" borderId="13" xfId="0" applyFont="1" applyBorder="1" applyAlignment="1">
      <alignment/>
    </xf>
    <xf numFmtId="176" fontId="38" fillId="0" borderId="18" xfId="0" applyNumberFormat="1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6" xfId="0" applyFont="1" applyFill="1" applyBorder="1" applyAlignment="1">
      <alignment/>
    </xf>
    <xf numFmtId="0" fontId="45" fillId="0" borderId="21" xfId="0" applyFont="1" applyBorder="1" applyAlignment="1">
      <alignment/>
    </xf>
    <xf numFmtId="176" fontId="38" fillId="0" borderId="0" xfId="0" applyNumberFormat="1" applyFont="1" applyAlignment="1">
      <alignment/>
    </xf>
    <xf numFmtId="0" fontId="35" fillId="0" borderId="21" xfId="0" applyFont="1" applyBorder="1" applyAlignment="1">
      <alignment/>
    </xf>
    <xf numFmtId="0" fontId="34" fillId="0" borderId="23" xfId="0" applyFont="1" applyBorder="1" applyAlignment="1">
      <alignment/>
    </xf>
    <xf numFmtId="0" fontId="34" fillId="0" borderId="23" xfId="0" applyFont="1" applyFill="1" applyBorder="1" applyAlignment="1">
      <alignment/>
    </xf>
    <xf numFmtId="176" fontId="34" fillId="0" borderId="13" xfId="0" applyNumberFormat="1" applyFont="1" applyBorder="1" applyAlignment="1">
      <alignment/>
    </xf>
    <xf numFmtId="176" fontId="34" fillId="0" borderId="13" xfId="0" applyNumberFormat="1" applyFont="1" applyFill="1" applyBorder="1" applyAlignment="1">
      <alignment/>
    </xf>
    <xf numFmtId="0" fontId="34" fillId="0" borderId="13" xfId="0" applyFont="1" applyBorder="1" applyAlignment="1">
      <alignment/>
    </xf>
    <xf numFmtId="0" fontId="34" fillId="0" borderId="14" xfId="0" applyFont="1" applyBorder="1" applyAlignment="1">
      <alignment/>
    </xf>
    <xf numFmtId="0" fontId="34" fillId="0" borderId="15" xfId="0" applyFont="1" applyBorder="1" applyAlignment="1">
      <alignment/>
    </xf>
    <xf numFmtId="176" fontId="34" fillId="0" borderId="15" xfId="0" applyNumberFormat="1" applyFont="1" applyBorder="1" applyAlignment="1">
      <alignment/>
    </xf>
    <xf numFmtId="176" fontId="34" fillId="0" borderId="16" xfId="0" applyNumberFormat="1" applyFont="1" applyFill="1" applyBorder="1" applyAlignment="1">
      <alignment/>
    </xf>
    <xf numFmtId="0" fontId="34" fillId="0" borderId="16" xfId="0" applyFont="1" applyBorder="1" applyAlignment="1">
      <alignment/>
    </xf>
    <xf numFmtId="176" fontId="34" fillId="0" borderId="0" xfId="0" applyNumberFormat="1" applyFont="1" applyAlignment="1">
      <alignment/>
    </xf>
    <xf numFmtId="0" fontId="38" fillId="0" borderId="0" xfId="263" applyFont="1">
      <alignment/>
      <protection/>
    </xf>
    <xf numFmtId="176" fontId="34" fillId="0" borderId="0" xfId="263" applyNumberFormat="1" applyFont="1">
      <alignment/>
      <protection/>
    </xf>
    <xf numFmtId="176" fontId="34" fillId="0" borderId="0" xfId="0" applyNumberFormat="1" applyFont="1" applyFill="1" applyAlignment="1">
      <alignment/>
    </xf>
    <xf numFmtId="0" fontId="34" fillId="0" borderId="0" xfId="0" applyFont="1" applyFill="1" applyBorder="1" applyAlignment="1">
      <alignment/>
    </xf>
    <xf numFmtId="0" fontId="6" fillId="35" borderId="0" xfId="0" applyFont="1" applyFill="1" applyAlignment="1">
      <alignment/>
    </xf>
    <xf numFmtId="0" fontId="28" fillId="0" borderId="0" xfId="257" applyFont="1">
      <alignment/>
      <protection/>
    </xf>
    <xf numFmtId="0" fontId="8" fillId="35" borderId="0" xfId="257" applyFont="1" applyFill="1">
      <alignment/>
      <protection/>
    </xf>
    <xf numFmtId="0" fontId="8" fillId="0" borderId="0" xfId="257" applyFont="1">
      <alignment/>
      <protection/>
    </xf>
    <xf numFmtId="0" fontId="21" fillId="0" borderId="0" xfId="257" applyFont="1">
      <alignment/>
      <protection/>
    </xf>
    <xf numFmtId="0" fontId="6" fillId="35" borderId="0" xfId="257" applyFont="1" applyFill="1" applyBorder="1">
      <alignment/>
      <protection/>
    </xf>
    <xf numFmtId="0" fontId="11" fillId="0" borderId="0" xfId="257" applyFont="1" applyAlignment="1">
      <alignment horizontal="left"/>
      <protection/>
    </xf>
    <xf numFmtId="0" fontId="6" fillId="0" borderId="10" xfId="257" applyFont="1" applyBorder="1">
      <alignment/>
      <protection/>
    </xf>
    <xf numFmtId="0" fontId="6" fillId="0" borderId="12" xfId="257" applyFont="1" applyBorder="1">
      <alignment/>
      <protection/>
    </xf>
    <xf numFmtId="0" fontId="6" fillId="0" borderId="20" xfId="257" applyFont="1" applyBorder="1">
      <alignment/>
      <protection/>
    </xf>
    <xf numFmtId="0" fontId="6" fillId="0" borderId="13" xfId="257" applyFont="1" applyBorder="1">
      <alignment/>
      <protection/>
    </xf>
    <xf numFmtId="0" fontId="6" fillId="0" borderId="18" xfId="257" applyFont="1" applyBorder="1">
      <alignment/>
      <protection/>
    </xf>
    <xf numFmtId="0" fontId="6" fillId="0" borderId="0" xfId="257" applyFont="1" applyBorder="1" applyAlignment="1">
      <alignment horizontal="center" vertical="center"/>
      <protection/>
    </xf>
    <xf numFmtId="0" fontId="6" fillId="0" borderId="0" xfId="257" applyFont="1" applyBorder="1" applyAlignment="1">
      <alignment horizontal="left" vertical="center"/>
      <protection/>
    </xf>
    <xf numFmtId="0" fontId="6" fillId="0" borderId="0" xfId="257" applyFont="1" applyBorder="1" applyAlignment="1">
      <alignment vertical="center"/>
      <protection/>
    </xf>
    <xf numFmtId="0" fontId="24" fillId="0" borderId="0" xfId="257" applyFont="1" applyBorder="1" applyAlignment="1">
      <alignment horizontal="center" wrapText="1"/>
      <protection/>
    </xf>
    <xf numFmtId="0" fontId="6" fillId="0" borderId="15" xfId="257" applyFont="1" applyBorder="1">
      <alignment/>
      <protection/>
    </xf>
    <xf numFmtId="0" fontId="6" fillId="0" borderId="19" xfId="257" applyFont="1" applyBorder="1">
      <alignment/>
      <protection/>
    </xf>
    <xf numFmtId="0" fontId="6" fillId="35" borderId="10" xfId="257" applyFont="1" applyFill="1" applyBorder="1" applyAlignment="1">
      <alignment horizontal="center" vertical="center"/>
      <protection/>
    </xf>
    <xf numFmtId="0" fontId="6" fillId="0" borderId="10" xfId="257" applyFont="1" applyFill="1" applyBorder="1" applyAlignment="1">
      <alignment horizontal="center" vertical="center"/>
      <protection/>
    </xf>
    <xf numFmtId="0" fontId="11" fillId="0" borderId="0" xfId="257" applyFont="1" applyBorder="1" applyAlignment="1">
      <alignment horizontal="center" vertical="center"/>
      <protection/>
    </xf>
    <xf numFmtId="176" fontId="6" fillId="35" borderId="11" xfId="257" applyNumberFormat="1" applyFont="1" applyFill="1" applyBorder="1" applyAlignment="1">
      <alignment horizontal="right"/>
      <protection/>
    </xf>
    <xf numFmtId="176" fontId="6" fillId="0" borderId="18" xfId="257" applyNumberFormat="1" applyFont="1" applyBorder="1" applyAlignment="1">
      <alignment horizontal="right"/>
      <protection/>
    </xf>
    <xf numFmtId="176" fontId="6" fillId="0" borderId="0" xfId="257" applyNumberFormat="1" applyFont="1" applyBorder="1" applyAlignment="1">
      <alignment horizontal="right"/>
      <protection/>
    </xf>
    <xf numFmtId="176" fontId="6" fillId="0" borderId="0" xfId="257" applyNumberFormat="1" applyFont="1" applyBorder="1">
      <alignment/>
      <protection/>
    </xf>
    <xf numFmtId="0" fontId="6" fillId="0" borderId="16" xfId="257" applyFont="1" applyBorder="1">
      <alignment/>
      <protection/>
    </xf>
    <xf numFmtId="0" fontId="11" fillId="0" borderId="15" xfId="257" applyFont="1" applyBorder="1">
      <alignment/>
      <protection/>
    </xf>
    <xf numFmtId="176" fontId="6" fillId="35" borderId="14" xfId="257" applyNumberFormat="1" applyFont="1" applyFill="1" applyBorder="1" applyAlignment="1">
      <alignment horizontal="right"/>
      <protection/>
    </xf>
    <xf numFmtId="176" fontId="6" fillId="0" borderId="0" xfId="257" applyNumberFormat="1" applyFont="1" applyFill="1" applyBorder="1">
      <alignment/>
      <protection/>
    </xf>
    <xf numFmtId="0" fontId="11" fillId="0" borderId="13" xfId="257" applyFont="1" applyBorder="1" applyAlignment="1">
      <alignment horizontal="left"/>
      <protection/>
    </xf>
    <xf numFmtId="1" fontId="6" fillId="35" borderId="14" xfId="257" applyNumberFormat="1" applyFont="1" applyFill="1" applyBorder="1" applyAlignment="1">
      <alignment horizontal="right"/>
      <protection/>
    </xf>
    <xf numFmtId="1" fontId="6" fillId="0" borderId="0" xfId="257" applyNumberFormat="1" applyFont="1" applyBorder="1">
      <alignment/>
      <protection/>
    </xf>
    <xf numFmtId="0" fontId="11" fillId="0" borderId="15" xfId="257" applyFont="1" applyBorder="1" applyAlignment="1">
      <alignment horizontal="left"/>
      <protection/>
    </xf>
    <xf numFmtId="176" fontId="6" fillId="35" borderId="16" xfId="257" applyNumberFormat="1" applyFont="1" applyFill="1" applyBorder="1" applyAlignment="1">
      <alignment horizontal="right"/>
      <protection/>
    </xf>
    <xf numFmtId="176" fontId="6" fillId="0" borderId="16" xfId="257" applyNumberFormat="1" applyFont="1" applyBorder="1" applyAlignment="1">
      <alignment horizontal="right"/>
      <protection/>
    </xf>
    <xf numFmtId="176" fontId="6" fillId="0" borderId="17" xfId="257" applyNumberFormat="1" applyFont="1" applyBorder="1" applyAlignment="1">
      <alignment horizontal="right"/>
      <protection/>
    </xf>
    <xf numFmtId="176" fontId="6" fillId="35" borderId="0" xfId="0" applyNumberFormat="1" applyFont="1" applyFill="1" applyAlignment="1">
      <alignment/>
    </xf>
    <xf numFmtId="0" fontId="11" fillId="0" borderId="0" xfId="0" applyFont="1" applyBorder="1" applyAlignment="1">
      <alignment horizontal="center"/>
    </xf>
    <xf numFmtId="0" fontId="0" fillId="35" borderId="0" xfId="0" applyFill="1" applyAlignment="1">
      <alignment/>
    </xf>
    <xf numFmtId="0" fontId="37" fillId="0" borderId="0" xfId="258" applyFont="1">
      <alignment/>
      <protection/>
    </xf>
    <xf numFmtId="0" fontId="34" fillId="0" borderId="0" xfId="258" applyFont="1">
      <alignment/>
      <protection/>
    </xf>
    <xf numFmtId="0" fontId="32" fillId="0" borderId="0" xfId="258" applyFont="1">
      <alignment/>
      <protection/>
    </xf>
    <xf numFmtId="0" fontId="35" fillId="0" borderId="0" xfId="258" applyFont="1">
      <alignment/>
      <protection/>
    </xf>
    <xf numFmtId="0" fontId="77" fillId="0" borderId="0" xfId="258" applyFont="1">
      <alignment/>
      <protection/>
    </xf>
    <xf numFmtId="0" fontId="46" fillId="0" borderId="0" xfId="258" applyFont="1">
      <alignment/>
      <protection/>
    </xf>
    <xf numFmtId="0" fontId="3" fillId="0" borderId="12" xfId="258" applyFont="1" applyBorder="1">
      <alignment/>
      <protection/>
    </xf>
    <xf numFmtId="0" fontId="3" fillId="0" borderId="0" xfId="258" applyFont="1" applyBorder="1">
      <alignment/>
      <protection/>
    </xf>
    <xf numFmtId="0" fontId="48" fillId="0" borderId="14" xfId="258" applyFont="1" applyBorder="1" applyAlignment="1">
      <alignment horizontal="center"/>
      <protection/>
    </xf>
    <xf numFmtId="0" fontId="48" fillId="0" borderId="0" xfId="258" applyFont="1" applyBorder="1" applyAlignment="1">
      <alignment horizontal="left"/>
      <protection/>
    </xf>
    <xf numFmtId="0" fontId="34" fillId="0" borderId="14" xfId="258" applyFont="1" applyBorder="1" applyAlignment="1">
      <alignment horizontal="center"/>
      <protection/>
    </xf>
    <xf numFmtId="0" fontId="48" fillId="0" borderId="14" xfId="258" applyFont="1" applyBorder="1">
      <alignment/>
      <protection/>
    </xf>
    <xf numFmtId="0" fontId="48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7" xfId="258" applyFont="1" applyBorder="1">
      <alignment/>
      <protection/>
    </xf>
    <xf numFmtId="0" fontId="34" fillId="0" borderId="16" xfId="258" applyFont="1" applyBorder="1">
      <alignment/>
      <protection/>
    </xf>
    <xf numFmtId="0" fontId="34" fillId="0" borderId="17" xfId="258" applyFont="1" applyBorder="1">
      <alignment/>
      <protection/>
    </xf>
    <xf numFmtId="0" fontId="78" fillId="0" borderId="0" xfId="258" applyFont="1" applyAlignment="1">
      <alignment horizontal="left"/>
      <protection/>
    </xf>
    <xf numFmtId="1" fontId="34" fillId="0" borderId="0" xfId="258" applyNumberFormat="1" applyFont="1">
      <alignment/>
      <protection/>
    </xf>
    <xf numFmtId="176" fontId="34" fillId="0" borderId="0" xfId="258" applyNumberFormat="1" applyFont="1">
      <alignment/>
      <protection/>
    </xf>
    <xf numFmtId="0" fontId="34" fillId="0" borderId="0" xfId="258" applyFont="1" applyBorder="1">
      <alignment/>
      <protection/>
    </xf>
    <xf numFmtId="176" fontId="34" fillId="0" borderId="0" xfId="258" applyNumberFormat="1" applyFont="1" applyBorder="1">
      <alignment/>
      <protection/>
    </xf>
    <xf numFmtId="0" fontId="34" fillId="0" borderId="0" xfId="258" applyFont="1" applyAlignment="1">
      <alignment/>
      <protection/>
    </xf>
    <xf numFmtId="1" fontId="34" fillId="0" borderId="0" xfId="258" applyNumberFormat="1" applyFont="1" applyBorder="1">
      <alignment/>
      <protection/>
    </xf>
    <xf numFmtId="0" fontId="35" fillId="0" borderId="17" xfId="258" applyFont="1" applyBorder="1">
      <alignment/>
      <protection/>
    </xf>
    <xf numFmtId="1" fontId="35" fillId="0" borderId="17" xfId="258" applyNumberFormat="1" applyFont="1" applyBorder="1">
      <alignment/>
      <protection/>
    </xf>
    <xf numFmtId="176" fontId="35" fillId="0" borderId="17" xfId="258" applyNumberFormat="1" applyFont="1" applyBorder="1">
      <alignment/>
      <protection/>
    </xf>
    <xf numFmtId="0" fontId="36" fillId="0" borderId="0" xfId="258" applyFont="1" applyBorder="1">
      <alignment/>
      <protection/>
    </xf>
    <xf numFmtId="1" fontId="36" fillId="0" borderId="0" xfId="258" applyNumberFormat="1" applyFont="1" applyBorder="1">
      <alignment/>
      <protection/>
    </xf>
    <xf numFmtId="176" fontId="36" fillId="0" borderId="0" xfId="258" applyNumberFormat="1" applyFont="1" applyBorder="1">
      <alignment/>
      <protection/>
    </xf>
    <xf numFmtId="176" fontId="35" fillId="0" borderId="0" xfId="258" applyNumberFormat="1" applyFont="1" applyBorder="1">
      <alignment/>
      <protection/>
    </xf>
    <xf numFmtId="0" fontId="35" fillId="0" borderId="0" xfId="258" applyFont="1" applyBorder="1">
      <alignment/>
      <protection/>
    </xf>
    <xf numFmtId="0" fontId="3" fillId="0" borderId="0" xfId="258" applyFont="1">
      <alignment/>
      <protection/>
    </xf>
    <xf numFmtId="0" fontId="34" fillId="0" borderId="0" xfId="258" applyFont="1" applyBorder="1" applyAlignment="1">
      <alignment horizontal="left" vertical="center"/>
      <protection/>
    </xf>
    <xf numFmtId="0" fontId="48" fillId="0" borderId="0" xfId="258" applyFont="1" applyBorder="1">
      <alignment/>
      <protection/>
    </xf>
    <xf numFmtId="0" fontId="48" fillId="0" borderId="0" xfId="258" applyFont="1">
      <alignment/>
      <protection/>
    </xf>
    <xf numFmtId="0" fontId="37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176" fontId="37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37" fillId="0" borderId="11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176" fontId="39" fillId="0" borderId="19" xfId="0" applyNumberFormat="1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1" fontId="37" fillId="0" borderId="11" xfId="0" applyNumberFormat="1" applyFont="1" applyFill="1" applyBorder="1" applyAlignment="1">
      <alignment horizontal="center"/>
    </xf>
    <xf numFmtId="0" fontId="37" fillId="0" borderId="14" xfId="0" applyFont="1" applyFill="1" applyBorder="1" applyAlignment="1">
      <alignment/>
    </xf>
    <xf numFmtId="0" fontId="37" fillId="0" borderId="18" xfId="0" applyFont="1" applyFill="1" applyBorder="1" applyAlignment="1">
      <alignment horizontal="center"/>
    </xf>
    <xf numFmtId="176" fontId="37" fillId="0" borderId="14" xfId="0" applyNumberFormat="1" applyFont="1" applyFill="1" applyBorder="1" applyAlignment="1">
      <alignment horizontal="center"/>
    </xf>
    <xf numFmtId="0" fontId="37" fillId="0" borderId="16" xfId="0" applyFont="1" applyFill="1" applyBorder="1" applyAlignment="1">
      <alignment/>
    </xf>
    <xf numFmtId="0" fontId="37" fillId="0" borderId="19" xfId="0" applyFont="1" applyFill="1" applyBorder="1" applyAlignment="1">
      <alignment/>
    </xf>
    <xf numFmtId="176" fontId="37" fillId="0" borderId="16" xfId="0" applyNumberFormat="1" applyFont="1" applyFill="1" applyBorder="1" applyAlignment="1">
      <alignment/>
    </xf>
    <xf numFmtId="176" fontId="37" fillId="0" borderId="15" xfId="0" applyNumberFormat="1" applyFont="1" applyFill="1" applyBorder="1" applyAlignment="1">
      <alignment/>
    </xf>
    <xf numFmtId="176" fontId="37" fillId="0" borderId="16" xfId="0" applyNumberFormat="1" applyFont="1" applyFill="1" applyBorder="1" applyAlignment="1">
      <alignment/>
    </xf>
    <xf numFmtId="176" fontId="37" fillId="0" borderId="15" xfId="0" applyNumberFormat="1" applyFont="1" applyFill="1" applyBorder="1" applyAlignment="1">
      <alignment horizontal="center"/>
    </xf>
    <xf numFmtId="0" fontId="37" fillId="0" borderId="12" xfId="0" applyFont="1" applyFill="1" applyBorder="1" applyAlignment="1">
      <alignment/>
    </xf>
    <xf numFmtId="0" fontId="39" fillId="0" borderId="0" xfId="0" applyFont="1" applyFill="1" applyBorder="1" applyAlignment="1">
      <alignment horizontal="left"/>
    </xf>
    <xf numFmtId="176" fontId="37" fillId="0" borderId="0" xfId="0" applyNumberFormat="1" applyFont="1" applyFill="1" applyAlignment="1">
      <alignment/>
    </xf>
    <xf numFmtId="176" fontId="37" fillId="0" borderId="0" xfId="0" applyNumberFormat="1" applyFont="1" applyFill="1" applyBorder="1" applyAlignment="1">
      <alignment/>
    </xf>
    <xf numFmtId="176" fontId="37" fillId="0" borderId="12" xfId="0" applyNumberFormat="1" applyFont="1" applyFill="1" applyBorder="1" applyAlignment="1">
      <alignment horizontal="center"/>
    </xf>
    <xf numFmtId="176" fontId="37" fillId="0" borderId="0" xfId="0" applyNumberFormat="1" applyFont="1" applyFill="1" applyBorder="1" applyAlignment="1">
      <alignment horizontal="center"/>
    </xf>
    <xf numFmtId="0" fontId="37" fillId="0" borderId="17" xfId="0" applyFont="1" applyFill="1" applyBorder="1" applyAlignment="1">
      <alignment/>
    </xf>
    <xf numFmtId="0" fontId="39" fillId="0" borderId="17" xfId="0" applyFont="1" applyFill="1" applyBorder="1" applyAlignment="1">
      <alignment horizontal="left"/>
    </xf>
    <xf numFmtId="176" fontId="37" fillId="0" borderId="17" xfId="0" applyNumberFormat="1" applyFont="1" applyFill="1" applyBorder="1" applyAlignment="1">
      <alignment/>
    </xf>
    <xf numFmtId="176" fontId="37" fillId="0" borderId="17" xfId="0" applyNumberFormat="1" applyFont="1" applyFill="1" applyBorder="1" applyAlignment="1">
      <alignment/>
    </xf>
    <xf numFmtId="176" fontId="37" fillId="0" borderId="17" xfId="0" applyNumberFormat="1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/>
    </xf>
    <xf numFmtId="0" fontId="39" fillId="0" borderId="14" xfId="0" applyFont="1" applyFill="1" applyBorder="1" applyAlignment="1">
      <alignment horizontal="center"/>
    </xf>
    <xf numFmtId="0" fontId="39" fillId="0" borderId="15" xfId="0" applyFont="1" applyFill="1" applyBorder="1" applyAlignment="1">
      <alignment vertical="center"/>
    </xf>
    <xf numFmtId="0" fontId="39" fillId="0" borderId="17" xfId="0" applyFont="1" applyFill="1" applyBorder="1" applyAlignment="1">
      <alignment vertical="center"/>
    </xf>
    <xf numFmtId="0" fontId="39" fillId="0" borderId="19" xfId="0" applyFont="1" applyFill="1" applyBorder="1" applyAlignment="1">
      <alignment vertical="center"/>
    </xf>
    <xf numFmtId="0" fontId="37" fillId="0" borderId="0" xfId="0" applyFont="1" applyFill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16" xfId="0" applyFont="1" applyFill="1" applyBorder="1" applyAlignment="1">
      <alignment/>
    </xf>
    <xf numFmtId="0" fontId="39" fillId="0" borderId="12" xfId="0" applyFont="1" applyFill="1" applyBorder="1" applyAlignment="1">
      <alignment horizontal="left"/>
    </xf>
    <xf numFmtId="1" fontId="37" fillId="0" borderId="0" xfId="0" applyNumberFormat="1" applyFont="1" applyFill="1" applyAlignment="1">
      <alignment/>
    </xf>
    <xf numFmtId="0" fontId="37" fillId="0" borderId="0" xfId="0" applyFont="1" applyFill="1" applyAlignment="1">
      <alignment horizontal="right"/>
    </xf>
    <xf numFmtId="1" fontId="37" fillId="0" borderId="17" xfId="0" applyNumberFormat="1" applyFont="1" applyFill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6" fillId="0" borderId="0" xfId="0" applyFont="1" applyAlignment="1">
      <alignment horizontal="left"/>
    </xf>
    <xf numFmtId="176" fontId="7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4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/>
    </xf>
    <xf numFmtId="0" fontId="10" fillId="0" borderId="24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 textRotation="90" wrapText="1"/>
    </xf>
    <xf numFmtId="176" fontId="6" fillId="0" borderId="16" xfId="0" applyNumberFormat="1" applyFont="1" applyBorder="1" applyAlignment="1">
      <alignment horizontal="center" vertical="center" textRotation="90" wrapText="1"/>
    </xf>
    <xf numFmtId="176" fontId="6" fillId="0" borderId="10" xfId="0" applyNumberFormat="1" applyFont="1" applyBorder="1" applyAlignment="1">
      <alignment horizontal="center" vertical="center" textRotation="90" wrapText="1"/>
    </xf>
    <xf numFmtId="176" fontId="6" fillId="0" borderId="15" xfId="0" applyNumberFormat="1" applyFont="1" applyBorder="1" applyAlignment="1">
      <alignment horizontal="center" vertical="center" textRotation="90" wrapText="1"/>
    </xf>
    <xf numFmtId="176" fontId="6" fillId="0" borderId="21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7" fillId="0" borderId="10" xfId="0" applyFont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7" fillId="0" borderId="17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7" fillId="0" borderId="11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 textRotation="90"/>
    </xf>
    <xf numFmtId="0" fontId="37" fillId="0" borderId="18" xfId="0" applyFont="1" applyBorder="1" applyAlignment="1">
      <alignment horizontal="center" vertical="center" textRotation="90"/>
    </xf>
    <xf numFmtId="0" fontId="37" fillId="0" borderId="19" xfId="0" applyFont="1" applyBorder="1" applyAlignment="1">
      <alignment horizontal="center" vertical="center" textRotation="90"/>
    </xf>
    <xf numFmtId="0" fontId="37" fillId="0" borderId="10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2" fillId="0" borderId="0" xfId="136" applyFont="1" applyBorder="1" applyAlignment="1">
      <alignment horizontal="center" vertical="center" wrapText="1"/>
      <protection/>
    </xf>
    <xf numFmtId="0" fontId="146" fillId="0" borderId="0" xfId="0" applyFont="1" applyBorder="1" applyAlignment="1">
      <alignment horizontal="center"/>
    </xf>
    <xf numFmtId="0" fontId="14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10" fillId="0" borderId="10" xfId="259" applyFont="1" applyBorder="1" applyAlignment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10" fillId="0" borderId="10" xfId="259" applyFont="1" applyBorder="1" applyAlignment="1">
      <alignment horizontal="center" vertical="center" wrapText="1"/>
      <protection/>
    </xf>
    <xf numFmtId="0" fontId="10" fillId="0" borderId="20" xfId="259" applyFont="1" applyBorder="1" applyAlignment="1">
      <alignment horizontal="center" vertical="center" wrapText="1"/>
      <protection/>
    </xf>
    <xf numFmtId="0" fontId="6" fillId="0" borderId="0" xfId="259" applyFont="1" applyBorder="1" applyAlignment="1">
      <alignment horizontal="center" vertical="justify" textRotation="90" wrapText="1"/>
      <protection/>
    </xf>
    <xf numFmtId="0" fontId="0" fillId="0" borderId="0" xfId="0" applyAlignment="1">
      <alignment horizontal="center" vertical="justify" wrapText="1"/>
    </xf>
    <xf numFmtId="0" fontId="6" fillId="0" borderId="0" xfId="259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3" fillId="0" borderId="15" xfId="259" applyFont="1" applyBorder="1" applyAlignment="1">
      <alignment horizontal="center"/>
      <protection/>
    </xf>
    <xf numFmtId="0" fontId="33" fillId="0" borderId="19" xfId="259" applyFont="1" applyBorder="1" applyAlignment="1">
      <alignment horizontal="center"/>
      <protection/>
    </xf>
    <xf numFmtId="0" fontId="33" fillId="0" borderId="15" xfId="259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38" fillId="0" borderId="21" xfId="0" applyFont="1" applyBorder="1" applyAlignment="1">
      <alignment horizontal="center" wrapText="1"/>
    </xf>
    <xf numFmtId="0" fontId="38" fillId="0" borderId="24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38" fillId="0" borderId="22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38" fillId="0" borderId="12" xfId="0" applyFont="1" applyBorder="1" applyAlignment="1">
      <alignment wrapText="1"/>
    </xf>
    <xf numFmtId="0" fontId="38" fillId="0" borderId="15" xfId="0" applyFont="1" applyBorder="1" applyAlignment="1">
      <alignment wrapText="1"/>
    </xf>
    <xf numFmtId="0" fontId="38" fillId="0" borderId="17" xfId="0" applyFont="1" applyBorder="1" applyAlignment="1">
      <alignment wrapText="1"/>
    </xf>
    <xf numFmtId="0" fontId="24" fillId="0" borderId="1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wrapText="1"/>
    </xf>
    <xf numFmtId="0" fontId="24" fillId="0" borderId="12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8" fillId="0" borderId="20" xfId="0" applyFont="1" applyBorder="1" applyAlignment="1">
      <alignment wrapText="1"/>
    </xf>
    <xf numFmtId="0" fontId="38" fillId="0" borderId="19" xfId="0" applyFont="1" applyBorder="1" applyAlignment="1">
      <alignment wrapText="1"/>
    </xf>
    <xf numFmtId="0" fontId="38" fillId="0" borderId="2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justify" vertical="center" wrapText="1"/>
    </xf>
    <xf numFmtId="0" fontId="38" fillId="0" borderId="21" xfId="0" applyFont="1" applyBorder="1" applyAlignment="1">
      <alignment wrapText="1"/>
    </xf>
    <xf numFmtId="0" fontId="38" fillId="0" borderId="24" xfId="0" applyFont="1" applyBorder="1" applyAlignment="1">
      <alignment wrapText="1"/>
    </xf>
    <xf numFmtId="0" fontId="28" fillId="0" borderId="0" xfId="260" applyFont="1" applyBorder="1" applyAlignment="1">
      <alignment horizontal="center" shrinkToFit="1"/>
      <protection/>
    </xf>
    <xf numFmtId="183" fontId="6" fillId="0" borderId="11" xfId="104" applyNumberFormat="1" applyFont="1" applyBorder="1" applyAlignment="1">
      <alignment horizontal="center" vertical="center" wrapText="1" shrinkToFit="1"/>
    </xf>
    <xf numFmtId="183" fontId="6" fillId="0" borderId="16" xfId="104" applyNumberFormat="1" applyFont="1" applyBorder="1" applyAlignment="1">
      <alignment horizontal="center" vertical="center" wrapText="1" shrinkToFit="1"/>
    </xf>
    <xf numFmtId="182" fontId="65" fillId="33" borderId="17" xfId="255" applyNumberFormat="1" applyFont="1" applyFill="1" applyBorder="1" applyAlignment="1">
      <alignment horizontal="left" vertical="center"/>
      <protection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76" fontId="133" fillId="0" borderId="10" xfId="0" applyNumberFormat="1" applyFont="1" applyBorder="1" applyAlignment="1">
      <alignment horizontal="center" wrapText="1"/>
    </xf>
    <xf numFmtId="176" fontId="133" fillId="0" borderId="15" xfId="0" applyNumberFormat="1" applyFont="1" applyBorder="1" applyAlignment="1">
      <alignment horizontal="center" wrapText="1"/>
    </xf>
    <xf numFmtId="176" fontId="145" fillId="0" borderId="12" xfId="0" applyNumberFormat="1" applyFont="1" applyBorder="1" applyAlignment="1">
      <alignment horizontal="left"/>
    </xf>
    <xf numFmtId="176" fontId="145" fillId="0" borderId="0" xfId="0" applyNumberFormat="1" applyFont="1" applyAlignment="1">
      <alignment horizontal="left"/>
    </xf>
    <xf numFmtId="176" fontId="133" fillId="0" borderId="20" xfId="0" applyNumberFormat="1" applyFont="1" applyBorder="1" applyAlignment="1">
      <alignment horizontal="left" wrapText="1"/>
    </xf>
    <xf numFmtId="176" fontId="133" fillId="0" borderId="19" xfId="0" applyNumberFormat="1" applyFont="1" applyBorder="1" applyAlignment="1">
      <alignment horizontal="left" wrapText="1"/>
    </xf>
    <xf numFmtId="176" fontId="133" fillId="0" borderId="23" xfId="0" applyNumberFormat="1" applyFont="1" applyBorder="1" applyAlignment="1">
      <alignment horizontal="left" wrapText="1"/>
    </xf>
    <xf numFmtId="1" fontId="133" fillId="0" borderId="21" xfId="0" applyNumberFormat="1" applyFont="1" applyBorder="1" applyAlignment="1">
      <alignment horizontal="center" vertical="center" wrapText="1"/>
    </xf>
    <xf numFmtId="1" fontId="133" fillId="0" borderId="22" xfId="0" applyNumberFormat="1" applyFont="1" applyBorder="1" applyAlignment="1">
      <alignment horizontal="center" vertical="center" wrapText="1"/>
    </xf>
    <xf numFmtId="1" fontId="133" fillId="0" borderId="24" xfId="0" applyNumberFormat="1" applyFont="1" applyBorder="1" applyAlignment="1">
      <alignment horizontal="center" vertical="center" wrapText="1"/>
    </xf>
    <xf numFmtId="176" fontId="147" fillId="0" borderId="0" xfId="0" applyNumberFormat="1" applyFont="1" applyAlignment="1">
      <alignment horizontal="center"/>
    </xf>
    <xf numFmtId="176" fontId="133" fillId="0" borderId="20" xfId="0" applyNumberFormat="1" applyFont="1" applyBorder="1" applyAlignment="1">
      <alignment horizontal="left" vertical="center" wrapText="1"/>
    </xf>
    <xf numFmtId="176" fontId="133" fillId="0" borderId="19" xfId="0" applyNumberFormat="1" applyFont="1" applyBorder="1" applyAlignment="1">
      <alignment horizontal="left" vertical="center" wrapText="1"/>
    </xf>
    <xf numFmtId="176" fontId="133" fillId="0" borderId="23" xfId="0" applyNumberFormat="1" applyFont="1" applyBorder="1" applyAlignment="1">
      <alignment horizontal="left" vertical="center" wrapText="1"/>
    </xf>
    <xf numFmtId="176" fontId="133" fillId="0" borderId="10" xfId="0" applyNumberFormat="1" applyFont="1" applyBorder="1" applyAlignment="1">
      <alignment horizontal="center" vertical="center" wrapText="1"/>
    </xf>
    <xf numFmtId="176" fontId="133" fillId="0" borderId="15" xfId="0" applyNumberFormat="1" applyFont="1" applyBorder="1" applyAlignment="1">
      <alignment horizontal="center" vertical="center" wrapText="1"/>
    </xf>
    <xf numFmtId="0" fontId="10" fillId="0" borderId="0" xfId="262" applyFont="1" applyBorder="1" applyAlignment="1">
      <alignment horizontal="center" wrapText="1"/>
      <protection/>
    </xf>
    <xf numFmtId="0" fontId="10" fillId="0" borderId="0" xfId="262" applyFont="1" applyBorder="1" applyAlignment="1">
      <alignment wrapText="1"/>
      <protection/>
    </xf>
    <xf numFmtId="0" fontId="6" fillId="0" borderId="22" xfId="262" applyFont="1" applyBorder="1" applyAlignment="1">
      <alignment horizontal="center"/>
      <protection/>
    </xf>
    <xf numFmtId="0" fontId="6" fillId="0" borderId="0" xfId="262" applyFont="1" applyBorder="1" applyAlignment="1">
      <alignment horizontal="center"/>
      <protection/>
    </xf>
    <xf numFmtId="0" fontId="6" fillId="0" borderId="0" xfId="262" applyFont="1" applyBorder="1" applyAlignment="1">
      <alignment wrapText="1" shrinkToFit="1"/>
      <protection/>
    </xf>
    <xf numFmtId="0" fontId="6" fillId="0" borderId="0" xfId="262" applyFont="1" applyBorder="1" applyAlignment="1">
      <alignment wrapText="1"/>
      <protection/>
    </xf>
    <xf numFmtId="0" fontId="0" fillId="0" borderId="0" xfId="194" applyBorder="1" applyAlignment="1">
      <alignment wrapText="1"/>
      <protection/>
    </xf>
    <xf numFmtId="0" fontId="32" fillId="0" borderId="21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38" fillId="0" borderId="10" xfId="263" applyFont="1" applyFill="1" applyBorder="1" applyAlignment="1">
      <alignment horizontal="center" vertical="center" wrapText="1"/>
      <protection/>
    </xf>
    <xf numFmtId="0" fontId="38" fillId="0" borderId="20" xfId="263" applyFont="1" applyFill="1" applyBorder="1" applyAlignment="1">
      <alignment horizontal="center" vertical="center" wrapText="1"/>
      <protection/>
    </xf>
    <xf numFmtId="0" fontId="38" fillId="0" borderId="15" xfId="263" applyFont="1" applyFill="1" applyBorder="1" applyAlignment="1">
      <alignment horizontal="center" vertical="center" wrapText="1"/>
      <protection/>
    </xf>
    <xf numFmtId="0" fontId="38" fillId="0" borderId="19" xfId="263" applyFont="1" applyFill="1" applyBorder="1" applyAlignment="1">
      <alignment horizontal="center" vertical="center" wrapText="1"/>
      <protection/>
    </xf>
    <xf numFmtId="0" fontId="38" fillId="0" borderId="21" xfId="263" applyFont="1" applyFill="1" applyBorder="1" applyAlignment="1">
      <alignment horizontal="center" wrapText="1"/>
      <protection/>
    </xf>
    <xf numFmtId="0" fontId="38" fillId="0" borderId="22" xfId="0" applyFont="1" applyFill="1" applyBorder="1" applyAlignment="1">
      <alignment horizontal="center" wrapText="1"/>
    </xf>
    <xf numFmtId="0" fontId="38" fillId="0" borderId="24" xfId="0" applyFont="1" applyFill="1" applyBorder="1" applyAlignment="1">
      <alignment horizont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2" xfId="263" applyFont="1" applyFill="1" applyBorder="1" applyAlignment="1">
      <alignment horizontal="center" vertical="center" wrapText="1"/>
      <protection/>
    </xf>
    <xf numFmtId="0" fontId="38" fillId="0" borderId="21" xfId="263" applyFont="1" applyFill="1" applyBorder="1" applyAlignment="1">
      <alignment horizontal="center" vertical="center" wrapText="1"/>
      <protection/>
    </xf>
    <xf numFmtId="0" fontId="38" fillId="0" borderId="22" xfId="263" applyFont="1" applyFill="1" applyBorder="1" applyAlignment="1">
      <alignment horizontal="center" vertical="center" wrapText="1"/>
      <protection/>
    </xf>
    <xf numFmtId="0" fontId="38" fillId="0" borderId="24" xfId="263" applyFont="1" applyFill="1" applyBorder="1" applyAlignment="1">
      <alignment horizontal="center" vertical="center" wrapText="1"/>
      <protection/>
    </xf>
    <xf numFmtId="0" fontId="38" fillId="0" borderId="18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11" xfId="263" applyFont="1" applyFill="1" applyBorder="1" applyAlignment="1">
      <alignment horizontal="center" vertical="center"/>
      <protection/>
    </xf>
    <xf numFmtId="0" fontId="38" fillId="0" borderId="14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7" xfId="263" applyFont="1" applyFill="1" applyBorder="1" applyAlignment="1">
      <alignment horizontal="center" vertical="center" wrapText="1"/>
      <protection/>
    </xf>
    <xf numFmtId="0" fontId="38" fillId="0" borderId="20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23" xfId="263" applyFont="1" applyFill="1" applyBorder="1" applyAlignment="1">
      <alignment horizontal="center" vertical="center" wrapText="1"/>
      <protection/>
    </xf>
    <xf numFmtId="0" fontId="38" fillId="0" borderId="24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76" fillId="0" borderId="11" xfId="263" applyFont="1" applyFill="1" applyBorder="1" applyAlignment="1">
      <alignment horizontal="center" wrapText="1"/>
      <protection/>
    </xf>
    <xf numFmtId="0" fontId="38" fillId="0" borderId="14" xfId="0" applyFont="1" applyFill="1" applyBorder="1" applyAlignment="1">
      <alignment horizontal="center" wrapText="1"/>
    </xf>
    <xf numFmtId="0" fontId="38" fillId="0" borderId="16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/>
    </xf>
    <xf numFmtId="0" fontId="38" fillId="0" borderId="0" xfId="263" applyFont="1" applyFill="1" applyBorder="1" applyAlignment="1">
      <alignment horizontal="center" vertical="center" wrapText="1"/>
      <protection/>
    </xf>
    <xf numFmtId="0" fontId="38" fillId="0" borderId="24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0" xfId="263" applyFont="1" applyFill="1" applyBorder="1" applyAlignment="1">
      <alignment horizontal="center"/>
      <protection/>
    </xf>
    <xf numFmtId="0" fontId="38" fillId="0" borderId="18" xfId="263" applyFont="1" applyFill="1" applyBorder="1" applyAlignment="1">
      <alignment horizontal="center"/>
      <protection/>
    </xf>
    <xf numFmtId="14" fontId="38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7" fontId="34" fillId="0" borderId="21" xfId="0" applyNumberFormat="1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6" fillId="35" borderId="10" xfId="257" applyFont="1" applyFill="1" applyBorder="1" applyAlignment="1">
      <alignment horizontal="center" vertical="center" wrapText="1"/>
      <protection/>
    </xf>
    <xf numFmtId="0" fontId="6" fillId="35" borderId="12" xfId="257" applyFont="1" applyFill="1" applyBorder="1" applyAlignment="1">
      <alignment horizontal="center" vertical="center" wrapText="1"/>
      <protection/>
    </xf>
    <xf numFmtId="0" fontId="6" fillId="35" borderId="15" xfId="257" applyFont="1" applyFill="1" applyBorder="1" applyAlignment="1">
      <alignment horizontal="center" vertical="center" wrapText="1"/>
      <protection/>
    </xf>
    <xf numFmtId="0" fontId="6" fillId="35" borderId="17" xfId="257" applyFont="1" applyFill="1" applyBorder="1" applyAlignment="1">
      <alignment horizontal="center" vertical="center" wrapText="1"/>
      <protection/>
    </xf>
    <xf numFmtId="0" fontId="6" fillId="0" borderId="11" xfId="257" applyFont="1" applyFill="1" applyBorder="1" applyAlignment="1">
      <alignment horizontal="center"/>
      <protection/>
    </xf>
    <xf numFmtId="0" fontId="6" fillId="0" borderId="14" xfId="257" applyFont="1" applyFill="1" applyBorder="1" applyAlignment="1">
      <alignment horizontal="center"/>
      <protection/>
    </xf>
    <xf numFmtId="0" fontId="6" fillId="0" borderId="16" xfId="257" applyFont="1" applyFill="1" applyBorder="1" applyAlignment="1">
      <alignment horizontal="center"/>
      <protection/>
    </xf>
    <xf numFmtId="0" fontId="6" fillId="0" borderId="10" xfId="257" applyFont="1" applyFill="1" applyBorder="1" applyAlignment="1">
      <alignment horizontal="center"/>
      <protection/>
    </xf>
    <xf numFmtId="0" fontId="6" fillId="0" borderId="13" xfId="257" applyFont="1" applyFill="1" applyBorder="1" applyAlignment="1">
      <alignment horizontal="center"/>
      <protection/>
    </xf>
    <xf numFmtId="0" fontId="6" fillId="0" borderId="15" xfId="257" applyFont="1" applyFill="1" applyBorder="1" applyAlignment="1">
      <alignment horizontal="center"/>
      <protection/>
    </xf>
    <xf numFmtId="0" fontId="34" fillId="0" borderId="11" xfId="258" applyFont="1" applyBorder="1" applyAlignment="1">
      <alignment horizontal="center" vertical="center" wrapText="1"/>
      <protection/>
    </xf>
    <xf numFmtId="0" fontId="34" fillId="0" borderId="14" xfId="258" applyFont="1" applyBorder="1" applyAlignment="1">
      <alignment horizontal="center" vertical="center" wrapText="1"/>
      <protection/>
    </xf>
    <xf numFmtId="0" fontId="35" fillId="0" borderId="20" xfId="258" applyFont="1" applyBorder="1" applyAlignment="1">
      <alignment horizontal="center" vertical="center" shrinkToFit="1"/>
      <protection/>
    </xf>
    <xf numFmtId="0" fontId="35" fillId="0" borderId="18" xfId="258" applyFont="1" applyBorder="1" applyAlignment="1">
      <alignment horizontal="center" vertical="center" shrinkToFit="1"/>
      <protection/>
    </xf>
    <xf numFmtId="0" fontId="35" fillId="0" borderId="19" xfId="258" applyFont="1" applyBorder="1" applyAlignment="1">
      <alignment horizontal="center" vertical="center" shrinkToFit="1"/>
      <protection/>
    </xf>
    <xf numFmtId="0" fontId="46" fillId="0" borderId="11" xfId="258" applyFont="1" applyBorder="1" applyAlignment="1">
      <alignment horizontal="center" vertical="center" wrapText="1" shrinkToFit="1"/>
      <protection/>
    </xf>
    <xf numFmtId="0" fontId="46" fillId="0" borderId="14" xfId="258" applyFont="1" applyBorder="1" applyAlignment="1">
      <alignment horizontal="center" vertical="center" wrapText="1" shrinkToFit="1"/>
      <protection/>
    </xf>
    <xf numFmtId="0" fontId="46" fillId="0" borderId="16" xfId="258" applyFont="1" applyBorder="1" applyAlignment="1">
      <alignment horizontal="center" vertical="center" wrapText="1" shrinkToFit="1"/>
      <protection/>
    </xf>
    <xf numFmtId="0" fontId="37" fillId="0" borderId="17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</cellXfs>
  <cellStyles count="259">
    <cellStyle name="Normal" xfId="0"/>
    <cellStyle name="RowLevel_0" xfId="1"/>
    <cellStyle name="RowLevel_2" xfId="5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22" xfId="57"/>
    <cellStyle name="Comma 23" xfId="58"/>
    <cellStyle name="Comma 24" xfId="59"/>
    <cellStyle name="Comma 25" xfId="60"/>
    <cellStyle name="Comma 26" xfId="61"/>
    <cellStyle name="Comma 27" xfId="62"/>
    <cellStyle name="Comma 28" xfId="63"/>
    <cellStyle name="Comma 29" xfId="64"/>
    <cellStyle name="Comma 3" xfId="65"/>
    <cellStyle name="Comma 30" xfId="66"/>
    <cellStyle name="Comma 31" xfId="67"/>
    <cellStyle name="Comma 32" xfId="68"/>
    <cellStyle name="Comma 33" xfId="69"/>
    <cellStyle name="Comma 34" xfId="70"/>
    <cellStyle name="Comma 35" xfId="71"/>
    <cellStyle name="Comma 36" xfId="72"/>
    <cellStyle name="Comma 37" xfId="73"/>
    <cellStyle name="Comma 38" xfId="74"/>
    <cellStyle name="Comma 39" xfId="75"/>
    <cellStyle name="Comma 4" xfId="76"/>
    <cellStyle name="Comma 40" xfId="77"/>
    <cellStyle name="Comma 41" xfId="78"/>
    <cellStyle name="Comma 42" xfId="79"/>
    <cellStyle name="Comma 43" xfId="80"/>
    <cellStyle name="Comma 44" xfId="81"/>
    <cellStyle name="Comma 45" xfId="82"/>
    <cellStyle name="Comma 46" xfId="83"/>
    <cellStyle name="Comma 47" xfId="84"/>
    <cellStyle name="Comma 48" xfId="85"/>
    <cellStyle name="Comma 49" xfId="86"/>
    <cellStyle name="Comma 5" xfId="87"/>
    <cellStyle name="Comma 50" xfId="88"/>
    <cellStyle name="Comma 51" xfId="89"/>
    <cellStyle name="Comma 52" xfId="90"/>
    <cellStyle name="Comma 53" xfId="91"/>
    <cellStyle name="Comma 54" xfId="92"/>
    <cellStyle name="Comma 55" xfId="93"/>
    <cellStyle name="Comma 56" xfId="94"/>
    <cellStyle name="Comma 57" xfId="95"/>
    <cellStyle name="Comma 58" xfId="96"/>
    <cellStyle name="Comma 59" xfId="97"/>
    <cellStyle name="Comma 6" xfId="98"/>
    <cellStyle name="Comma 60" xfId="99"/>
    <cellStyle name="Comma 61" xfId="100"/>
    <cellStyle name="Comma 7" xfId="101"/>
    <cellStyle name="Comma 8" xfId="102"/>
    <cellStyle name="Comma 9" xfId="103"/>
    <cellStyle name="Comma_AR-CPI" xfId="104"/>
    <cellStyle name="Currency" xfId="105"/>
    <cellStyle name="Currency [0]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Neutral" xfId="117"/>
    <cellStyle name="Normal 10" xfId="118"/>
    <cellStyle name="Normal 11" xfId="119"/>
    <cellStyle name="Normal 12" xfId="120"/>
    <cellStyle name="Normal 13" xfId="121"/>
    <cellStyle name="Normal 2" xfId="122"/>
    <cellStyle name="Normal 2 10" xfId="123"/>
    <cellStyle name="Normal 2 11" xfId="124"/>
    <cellStyle name="Normal 2 12" xfId="125"/>
    <cellStyle name="Normal 2 13" xfId="126"/>
    <cellStyle name="Normal 2 14" xfId="127"/>
    <cellStyle name="Normal 2 15" xfId="128"/>
    <cellStyle name="Normal 2 16" xfId="129"/>
    <cellStyle name="Normal 2 17" xfId="130"/>
    <cellStyle name="Normal 2 18" xfId="131"/>
    <cellStyle name="Normal 2 19" xfId="132"/>
    <cellStyle name="Normal 2 2" xfId="133"/>
    <cellStyle name="Normal 2 2 2" xfId="134"/>
    <cellStyle name="Normal 2 2 3" xfId="135"/>
    <cellStyle name="Normal 2 2 4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5" xfId="142"/>
    <cellStyle name="Normal 2 26" xfId="143"/>
    <cellStyle name="Normal 2 27" xfId="144"/>
    <cellStyle name="Normal 2 28" xfId="145"/>
    <cellStyle name="Normal 2 29" xfId="146"/>
    <cellStyle name="Normal 2 3" xfId="147"/>
    <cellStyle name="Normal 2 3 10" xfId="148"/>
    <cellStyle name="Normal 2 3 11" xfId="149"/>
    <cellStyle name="Normal 2 3 12" xfId="150"/>
    <cellStyle name="Normal 2 3 13" xfId="151"/>
    <cellStyle name="Normal 2 3 14" xfId="152"/>
    <cellStyle name="Normal 2 3 15" xfId="153"/>
    <cellStyle name="Normal 2 3 16" xfId="154"/>
    <cellStyle name="Normal 2 3 17" xfId="155"/>
    <cellStyle name="Normal 2 3 18" xfId="156"/>
    <cellStyle name="Normal 2 3 19" xfId="157"/>
    <cellStyle name="Normal 2 3 2" xfId="158"/>
    <cellStyle name="Normal 2 3 20" xfId="159"/>
    <cellStyle name="Normal 2 3 21" xfId="160"/>
    <cellStyle name="Normal 2 3 22" xfId="161"/>
    <cellStyle name="Normal 2 3 3" xfId="162"/>
    <cellStyle name="Normal 2 3 4" xfId="163"/>
    <cellStyle name="Normal 2 3 5" xfId="164"/>
    <cellStyle name="Normal 2 3 6" xfId="165"/>
    <cellStyle name="Normal 2 3 7" xfId="166"/>
    <cellStyle name="Normal 2 3 8" xfId="167"/>
    <cellStyle name="Normal 2 3 9" xfId="168"/>
    <cellStyle name="Normal 2 30" xfId="169"/>
    <cellStyle name="Normal 2 31" xfId="170"/>
    <cellStyle name="Normal 2 32" xfId="171"/>
    <cellStyle name="Normal 2 33" xfId="172"/>
    <cellStyle name="Normal 2 34" xfId="173"/>
    <cellStyle name="Normal 2 35" xfId="174"/>
    <cellStyle name="Normal 2 36" xfId="175"/>
    <cellStyle name="Normal 2 37" xfId="176"/>
    <cellStyle name="Normal 2 38" xfId="177"/>
    <cellStyle name="Normal 2 39" xfId="178"/>
    <cellStyle name="Normal 2 4" xfId="179"/>
    <cellStyle name="Normal 2 4 2" xfId="180"/>
    <cellStyle name="Normal 2 4 3" xfId="181"/>
    <cellStyle name="Normal 2 40" xfId="182"/>
    <cellStyle name="Normal 2 5" xfId="183"/>
    <cellStyle name="Normal 2 6" xfId="184"/>
    <cellStyle name="Normal 2 7" xfId="185"/>
    <cellStyle name="Normal 2 8" xfId="186"/>
    <cellStyle name="Normal 2 9" xfId="187"/>
    <cellStyle name="Normal 3" xfId="188"/>
    <cellStyle name="Normal 3 2" xfId="189"/>
    <cellStyle name="Normal 3 3" xfId="190"/>
    <cellStyle name="Normal 3 4" xfId="191"/>
    <cellStyle name="Normal 3 5" xfId="192"/>
    <cellStyle name="Normal 3 6" xfId="193"/>
    <cellStyle name="Normal 3 7" xfId="194"/>
    <cellStyle name="Normal 4" xfId="195"/>
    <cellStyle name="Normal 4 10" xfId="196"/>
    <cellStyle name="Normal 4 11" xfId="197"/>
    <cellStyle name="Normal 4 12" xfId="198"/>
    <cellStyle name="Normal 4 13" xfId="199"/>
    <cellStyle name="Normal 4 14" xfId="200"/>
    <cellStyle name="Normal 4 15" xfId="201"/>
    <cellStyle name="Normal 4 16" xfId="202"/>
    <cellStyle name="Normal 4 17" xfId="203"/>
    <cellStyle name="Normal 4 18" xfId="204"/>
    <cellStyle name="Normal 4 2" xfId="205"/>
    <cellStyle name="Normal 4 3" xfId="206"/>
    <cellStyle name="Normal 4 4" xfId="207"/>
    <cellStyle name="Normal 4 5" xfId="208"/>
    <cellStyle name="Normal 4 6" xfId="209"/>
    <cellStyle name="Normal 4 7" xfId="210"/>
    <cellStyle name="Normal 4 8" xfId="211"/>
    <cellStyle name="Normal 4 9" xfId="212"/>
    <cellStyle name="Normal 5" xfId="213"/>
    <cellStyle name="Normal 5 10" xfId="214"/>
    <cellStyle name="Normal 5 11" xfId="215"/>
    <cellStyle name="Normal 5 12" xfId="216"/>
    <cellStyle name="Normal 5 13" xfId="217"/>
    <cellStyle name="Normal 5 14" xfId="218"/>
    <cellStyle name="Normal 5 15" xfId="219"/>
    <cellStyle name="Normal 5 16" xfId="220"/>
    <cellStyle name="Normal 5 17" xfId="221"/>
    <cellStyle name="Normal 5 18" xfId="222"/>
    <cellStyle name="Normal 5 19" xfId="223"/>
    <cellStyle name="Normal 5 2" xfId="224"/>
    <cellStyle name="Normal 5 20" xfId="225"/>
    <cellStyle name="Normal 5 21" xfId="226"/>
    <cellStyle name="Normal 5 22" xfId="227"/>
    <cellStyle name="Normal 5 23" xfId="228"/>
    <cellStyle name="Normal 5 24" xfId="229"/>
    <cellStyle name="Normal 5 25" xfId="230"/>
    <cellStyle name="Normal 5 26" xfId="231"/>
    <cellStyle name="Normal 5 27" xfId="232"/>
    <cellStyle name="Normal 5 28" xfId="233"/>
    <cellStyle name="Normal 5 29" xfId="234"/>
    <cellStyle name="Normal 5 3" xfId="235"/>
    <cellStyle name="Normal 5 30" xfId="236"/>
    <cellStyle name="Normal 5 31" xfId="237"/>
    <cellStyle name="Normal 5 32" xfId="238"/>
    <cellStyle name="Normal 5 33" xfId="239"/>
    <cellStyle name="Normal 5 34" xfId="240"/>
    <cellStyle name="Normal 5 35" xfId="241"/>
    <cellStyle name="Normal 5 36" xfId="242"/>
    <cellStyle name="Normal 5 37" xfId="243"/>
    <cellStyle name="Normal 5 38" xfId="244"/>
    <cellStyle name="Normal 5 4" xfId="245"/>
    <cellStyle name="Normal 5 5" xfId="246"/>
    <cellStyle name="Normal 5 6" xfId="247"/>
    <cellStyle name="Normal 5 7" xfId="248"/>
    <cellStyle name="Normal 5 8" xfId="249"/>
    <cellStyle name="Normal 5 9" xfId="250"/>
    <cellStyle name="Normal 6" xfId="251"/>
    <cellStyle name="Normal 7" xfId="252"/>
    <cellStyle name="Normal 8" xfId="253"/>
    <cellStyle name="Normal 9" xfId="254"/>
    <cellStyle name="Normal_AR-00-01" xfId="255"/>
    <cellStyle name="Normal_AR-CPI" xfId="256"/>
    <cellStyle name="Normal_BANK" xfId="257"/>
    <cellStyle name="Normal_HYANALT" xfId="258"/>
    <cellStyle name="Normal_OM-1" xfId="259"/>
    <cellStyle name="Normal_PrCR" xfId="260"/>
    <cellStyle name="Normal_Sheet2" xfId="261"/>
    <cellStyle name="Normal_TXM 2" xfId="262"/>
    <cellStyle name="Normal_ZYKA" xfId="263"/>
    <cellStyle name="Note" xfId="264"/>
    <cellStyle name="Output" xfId="265"/>
    <cellStyle name="Percent" xfId="266"/>
    <cellStyle name="Title" xfId="267"/>
    <cellStyle name="Total" xfId="268"/>
    <cellStyle name="Warning Text" xfId="269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28575</xdr:rowOff>
    </xdr:from>
    <xdr:to>
      <xdr:col>9</xdr:col>
      <xdr:colOff>0</xdr:colOff>
      <xdr:row>5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10600" y="676275"/>
          <a:ext cx="676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24</xdr:row>
      <xdr:rowOff>28575</xdr:rowOff>
    </xdr:from>
    <xdr:to>
      <xdr:col>8</xdr:col>
      <xdr:colOff>685800</xdr:colOff>
      <xdr:row>25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01075" y="4095750"/>
          <a:ext cx="676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9</xdr:row>
      <xdr:rowOff>28575</xdr:rowOff>
    </xdr:from>
    <xdr:to>
      <xdr:col>12</xdr:col>
      <xdr:colOff>142875</xdr:colOff>
      <xdr:row>9</xdr:row>
      <xdr:rowOff>66675</xdr:rowOff>
    </xdr:to>
    <xdr:sp>
      <xdr:nvSpPr>
        <xdr:cNvPr id="1" name="AutoShape 13"/>
        <xdr:cNvSpPr>
          <a:spLocks noChangeAspect="1"/>
        </xdr:cNvSpPr>
      </xdr:nvSpPr>
      <xdr:spPr>
        <a:xfrm>
          <a:off x="13154025" y="1295400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57150</xdr:rowOff>
    </xdr:from>
    <xdr:to>
      <xdr:col>10</xdr:col>
      <xdr:colOff>638175</xdr:colOff>
      <xdr:row>7</xdr:row>
      <xdr:rowOff>85725</xdr:rowOff>
    </xdr:to>
    <xdr:grpSp>
      <xdr:nvGrpSpPr>
        <xdr:cNvPr id="2" name="Group 34"/>
        <xdr:cNvGrpSpPr>
          <a:grpSpLocks noChangeAspect="1"/>
        </xdr:cNvGrpSpPr>
      </xdr:nvGrpSpPr>
      <xdr:grpSpPr>
        <a:xfrm>
          <a:off x="8763000" y="447675"/>
          <a:ext cx="3514725" cy="600075"/>
          <a:chOff x="621" y="62"/>
          <a:chExt cx="505" cy="112"/>
        </a:xfrm>
        <a:solidFill>
          <a:srgbClr val="FFFFFF"/>
        </a:solidFill>
      </xdr:grpSpPr>
      <xdr:sp>
        <xdr:nvSpPr>
          <xdr:cNvPr id="3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35"/>
          <xdr:cNvSpPr>
            <a:spLocks/>
          </xdr:cNvSpPr>
        </xdr:nvSpPr>
        <xdr:spPr>
          <a:xfrm flipV="1">
            <a:off x="621" y="94"/>
            <a:ext cx="37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6" name="Rectangle 37"/>
          <xdr:cNvSpPr>
            <a:spLocks/>
          </xdr:cNvSpPr>
        </xdr:nvSpPr>
        <xdr:spPr>
          <a:xfrm flipV="1">
            <a:off x="704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38"/>
          <xdr:cNvSpPr>
            <a:spLocks/>
          </xdr:cNvSpPr>
        </xdr:nvSpPr>
        <xdr:spPr>
          <a:xfrm>
            <a:off x="688" y="85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8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  <xdr:sp>
        <xdr:nvSpPr>
          <xdr:cNvPr id="9" name="Rectangle 40"/>
          <xdr:cNvSpPr>
            <a:spLocks/>
          </xdr:cNvSpPr>
        </xdr:nvSpPr>
        <xdr:spPr>
          <a:xfrm>
            <a:off x="626" y="62"/>
            <a:ext cx="5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2015</a:t>
            </a:r>
          </a:p>
        </xdr:txBody>
      </xdr:sp>
    </xdr:grpSp>
    <xdr:clientData/>
  </xdr:twoCellAnchor>
  <xdr:oneCellAnchor>
    <xdr:from>
      <xdr:col>8</xdr:col>
      <xdr:colOff>28575</xdr:colOff>
      <xdr:row>10</xdr:row>
      <xdr:rowOff>95250</xdr:rowOff>
    </xdr:from>
    <xdr:ext cx="609600" cy="523875"/>
    <xdr:sp>
      <xdr:nvSpPr>
        <xdr:cNvPr id="10" name="AutoShape 3"/>
        <xdr:cNvSpPr>
          <a:spLocks noChangeAspect="1"/>
        </xdr:cNvSpPr>
      </xdr:nvSpPr>
      <xdr:spPr>
        <a:xfrm>
          <a:off x="10201275" y="1514475"/>
          <a:ext cx="6096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3</xdr:row>
      <xdr:rowOff>19050</xdr:rowOff>
    </xdr:from>
    <xdr:to>
      <xdr:col>14</xdr:col>
      <xdr:colOff>161925</xdr:colOff>
      <xdr:row>7</xdr:row>
      <xdr:rowOff>9525</xdr:rowOff>
    </xdr:to>
    <xdr:grpSp>
      <xdr:nvGrpSpPr>
        <xdr:cNvPr id="1" name="Group 12"/>
        <xdr:cNvGrpSpPr>
          <a:grpSpLocks/>
        </xdr:cNvGrpSpPr>
      </xdr:nvGrpSpPr>
      <xdr:grpSpPr>
        <a:xfrm>
          <a:off x="9039225" y="476250"/>
          <a:ext cx="6753225" cy="609600"/>
          <a:chOff x="2401" y="49"/>
          <a:chExt cx="588" cy="55"/>
        </a:xfrm>
        <a:solidFill>
          <a:srgbClr val="FFFFFF"/>
        </a:solidFill>
      </xdr:grpSpPr>
      <xdr:sp>
        <xdr:nvSpPr>
          <xdr:cNvPr id="2" name="AutoShape 4"/>
          <xdr:cNvSpPr>
            <a:spLocks noChangeAspect="1"/>
          </xdr:cNvSpPr>
        </xdr:nvSpPr>
        <xdr:spPr>
          <a:xfrm>
            <a:off x="2934" y="49"/>
            <a:ext cx="55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 flipV="1">
            <a:off x="2401" y="64"/>
            <a:ext cx="30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 flipH="1">
            <a:off x="2436" y="58"/>
            <a:ext cx="10" cy="11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Rectangle 8"/>
          <xdr:cNvSpPr>
            <a:spLocks/>
          </xdr:cNvSpPr>
        </xdr:nvSpPr>
        <xdr:spPr>
          <a:xfrm>
            <a:off x="2443" y="67"/>
            <a:ext cx="4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6" name="Rectangle 9"/>
          <xdr:cNvSpPr>
            <a:spLocks/>
          </xdr:cNvSpPr>
        </xdr:nvSpPr>
        <xdr:spPr>
          <a:xfrm>
            <a:off x="2436" y="54"/>
            <a:ext cx="5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10"/>
          <xdr:cNvSpPr>
            <a:spLocks/>
          </xdr:cNvSpPr>
        </xdr:nvSpPr>
        <xdr:spPr>
          <a:xfrm>
            <a:off x="2404" y="67"/>
            <a:ext cx="2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  <xdr:sp>
        <xdr:nvSpPr>
          <xdr:cNvPr id="8" name="Rectangle 11"/>
          <xdr:cNvSpPr>
            <a:spLocks/>
          </xdr:cNvSpPr>
        </xdr:nvSpPr>
        <xdr:spPr>
          <a:xfrm>
            <a:off x="2404" y="49"/>
            <a:ext cx="24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2015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685800</xdr:colOff>
      <xdr:row>13</xdr:row>
      <xdr:rowOff>142875</xdr:rowOff>
    </xdr:from>
    <xdr:ext cx="390525" cy="219075"/>
    <xdr:sp>
      <xdr:nvSpPr>
        <xdr:cNvPr id="1" name="Text Box 1"/>
        <xdr:cNvSpPr txBox="1">
          <a:spLocks noChangeArrowheads="1"/>
        </xdr:cNvSpPr>
      </xdr:nvSpPr>
      <xdr:spPr>
        <a:xfrm>
          <a:off x="11106150" y="23907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oneCellAnchor>
    <xdr:from>
      <xdr:col>11</xdr:col>
      <xdr:colOff>685800</xdr:colOff>
      <xdr:row>14</xdr:row>
      <xdr:rowOff>0</xdr:rowOff>
    </xdr:from>
    <xdr:ext cx="390525" cy="228600"/>
    <xdr:sp>
      <xdr:nvSpPr>
        <xdr:cNvPr id="2" name="Text Box 2"/>
        <xdr:cNvSpPr txBox="1">
          <a:spLocks noChangeArrowheads="1"/>
        </xdr:cNvSpPr>
      </xdr:nvSpPr>
      <xdr:spPr>
        <a:xfrm>
          <a:off x="11106150" y="243840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oneCellAnchor>
    <xdr:from>
      <xdr:col>11</xdr:col>
      <xdr:colOff>685800</xdr:colOff>
      <xdr:row>14</xdr:row>
      <xdr:rowOff>0</xdr:rowOff>
    </xdr:from>
    <xdr:ext cx="390525" cy="228600"/>
    <xdr:sp>
      <xdr:nvSpPr>
        <xdr:cNvPr id="3" name="Text Box 3"/>
        <xdr:cNvSpPr txBox="1">
          <a:spLocks noChangeArrowheads="1"/>
        </xdr:cNvSpPr>
      </xdr:nvSpPr>
      <xdr:spPr>
        <a:xfrm>
          <a:off x="11106150" y="243840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twoCellAnchor>
    <xdr:from>
      <xdr:col>7</xdr:col>
      <xdr:colOff>0</xdr:colOff>
      <xdr:row>10</xdr:row>
      <xdr:rowOff>0</xdr:rowOff>
    </xdr:from>
    <xdr:to>
      <xdr:col>11</xdr:col>
      <xdr:colOff>514350</xdr:colOff>
      <xdr:row>13</xdr:row>
      <xdr:rowOff>123825</xdr:rowOff>
    </xdr:to>
    <xdr:grpSp>
      <xdr:nvGrpSpPr>
        <xdr:cNvPr id="4" name="Group 34"/>
        <xdr:cNvGrpSpPr>
          <a:grpSpLocks noChangeAspect="1"/>
        </xdr:cNvGrpSpPr>
      </xdr:nvGrpSpPr>
      <xdr:grpSpPr>
        <a:xfrm>
          <a:off x="7372350" y="1619250"/>
          <a:ext cx="3562350" cy="752475"/>
          <a:chOff x="621" y="62"/>
          <a:chExt cx="505" cy="112"/>
        </a:xfrm>
        <a:solidFill>
          <a:srgbClr val="FFFFFF"/>
        </a:solidFill>
      </xdr:grpSpPr>
      <xdr:sp>
        <xdr:nvSpPr>
          <xdr:cNvPr id="5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6" name="Line 35"/>
          <xdr:cNvSpPr>
            <a:spLocks/>
          </xdr:cNvSpPr>
        </xdr:nvSpPr>
        <xdr:spPr>
          <a:xfrm flipV="1">
            <a:off x="621" y="94"/>
            <a:ext cx="42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7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8" name="Rectangle 37"/>
          <xdr:cNvSpPr>
            <a:spLocks/>
          </xdr:cNvSpPr>
        </xdr:nvSpPr>
        <xdr:spPr>
          <a:xfrm flipH="1" flipV="1">
            <a:off x="696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9" name="Rectangle 38"/>
          <xdr:cNvSpPr>
            <a:spLocks/>
          </xdr:cNvSpPr>
        </xdr:nvSpPr>
        <xdr:spPr>
          <a:xfrm>
            <a:off x="689" y="83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0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2013</a:t>
            </a:r>
          </a:p>
        </xdr:txBody>
      </xdr:sp>
      <xdr:sp>
        <xdr:nvSpPr>
          <xdr:cNvPr id="11" name="Rectangle 40"/>
          <xdr:cNvSpPr>
            <a:spLocks/>
          </xdr:cNvSpPr>
        </xdr:nvSpPr>
        <xdr:spPr>
          <a:xfrm>
            <a:off x="626" y="62"/>
            <a:ext cx="5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</xdr:grpSp>
    <xdr:clientData/>
  </xdr:twoCellAnchor>
  <xdr:twoCellAnchor>
    <xdr:from>
      <xdr:col>8</xdr:col>
      <xdr:colOff>0</xdr:colOff>
      <xdr:row>10</xdr:row>
      <xdr:rowOff>0</xdr:rowOff>
    </xdr:from>
    <xdr:to>
      <xdr:col>12</xdr:col>
      <xdr:colOff>628650</xdr:colOff>
      <xdr:row>13</xdr:row>
      <xdr:rowOff>123825</xdr:rowOff>
    </xdr:to>
    <xdr:grpSp>
      <xdr:nvGrpSpPr>
        <xdr:cNvPr id="12" name="Group 34"/>
        <xdr:cNvGrpSpPr>
          <a:grpSpLocks noChangeAspect="1"/>
        </xdr:cNvGrpSpPr>
      </xdr:nvGrpSpPr>
      <xdr:grpSpPr>
        <a:xfrm>
          <a:off x="8191500" y="1619250"/>
          <a:ext cx="3543300" cy="752475"/>
          <a:chOff x="621" y="62"/>
          <a:chExt cx="505" cy="112"/>
        </a:xfrm>
        <a:solidFill>
          <a:srgbClr val="FFFFFF"/>
        </a:solidFill>
      </xdr:grpSpPr>
      <xdr:sp>
        <xdr:nvSpPr>
          <xdr:cNvPr id="13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14" name="Line 35"/>
          <xdr:cNvSpPr>
            <a:spLocks/>
          </xdr:cNvSpPr>
        </xdr:nvSpPr>
        <xdr:spPr>
          <a:xfrm flipV="1">
            <a:off x="621" y="94"/>
            <a:ext cx="40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15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16" name="Rectangle 37"/>
          <xdr:cNvSpPr>
            <a:spLocks/>
          </xdr:cNvSpPr>
        </xdr:nvSpPr>
        <xdr:spPr>
          <a:xfrm flipH="1" flipV="1">
            <a:off x="696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7" name="Rectangle 38"/>
          <xdr:cNvSpPr>
            <a:spLocks/>
          </xdr:cNvSpPr>
        </xdr:nvSpPr>
        <xdr:spPr>
          <a:xfrm>
            <a:off x="689" y="85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8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  <xdr:sp>
        <xdr:nvSpPr>
          <xdr:cNvPr id="19" name="Rectangle 40"/>
          <xdr:cNvSpPr>
            <a:spLocks/>
          </xdr:cNvSpPr>
        </xdr:nvSpPr>
        <xdr:spPr>
          <a:xfrm>
            <a:off x="626" y="62"/>
            <a:ext cx="5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2015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MDAN\share\M2015\M2015.06.10\MED2015.05%20Ulz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G-3A"/>
      <sheetName val="Tg3"/>
      <sheetName val="uglug"/>
      <sheetName val="tg5s"/>
      <sheetName val="Банк"/>
      <sheetName val="Hynalt"/>
      <sheetName val="Öàã"/>
      <sheetName val="Sheet1"/>
      <sheetName val="Sheet3"/>
      <sheetName val="Sheet4"/>
      <sheetName val="Sheet2"/>
    </sheetNames>
    <sheetDataSet>
      <sheetData sheetId="1">
        <row r="36">
          <cell r="BQ36">
            <v>2252384.8</v>
          </cell>
          <cell r="BR36">
            <v>2180098.3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oleObject" Target="../embeddings/oleObject_17_1.bin" /><Relationship Id="rId3" Type="http://schemas.openxmlformats.org/officeDocument/2006/relationships/oleObject" Target="../embeddings/oleObject_17_2.bin" /><Relationship Id="rId4" Type="http://schemas.openxmlformats.org/officeDocument/2006/relationships/oleObject" Target="../embeddings/oleObject_17_3.bin" /><Relationship Id="rId5" Type="http://schemas.openxmlformats.org/officeDocument/2006/relationships/oleObject" Target="../embeddings/oleObject_17_4.bin" /><Relationship Id="rId6" Type="http://schemas.openxmlformats.org/officeDocument/2006/relationships/oleObject" Target="../embeddings/oleObject_17_5.bin" /><Relationship Id="rId7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67"/>
  <sheetViews>
    <sheetView workbookViewId="0" topLeftCell="A1">
      <selection activeCell="C21" sqref="C21"/>
    </sheetView>
  </sheetViews>
  <sheetFormatPr defaultColWidth="9.00390625" defaultRowHeight="12.75"/>
  <cols>
    <col min="1" max="1" width="2.25390625" style="49" customWidth="1"/>
    <col min="2" max="2" width="34.375" style="49" customWidth="1"/>
    <col min="3" max="3" width="36.375" style="49" customWidth="1"/>
    <col min="4" max="4" width="7.125" style="49" customWidth="1"/>
    <col min="5" max="5" width="6.375" style="49" customWidth="1"/>
    <col min="6" max="6" width="7.25390625" style="49" customWidth="1"/>
    <col min="7" max="7" width="7.00390625" style="49" customWidth="1"/>
    <col min="8" max="8" width="7.125" style="49" customWidth="1"/>
    <col min="9" max="9" width="6.375" style="49" customWidth="1"/>
    <col min="10" max="12" width="7.375" style="49" customWidth="1"/>
    <col min="13" max="13" width="6.875" style="49" customWidth="1"/>
    <col min="14" max="16384" width="9.125" style="49" customWidth="1"/>
  </cols>
  <sheetData>
    <row r="7" spans="1:15" ht="12.75">
      <c r="A7"/>
      <c r="B7"/>
      <c r="C7" s="149" t="s">
        <v>364</v>
      </c>
      <c r="D7" s="141"/>
      <c r="E7" s="141"/>
      <c r="F7" s="141"/>
      <c r="G7" s="141"/>
      <c r="H7" s="141"/>
      <c r="I7"/>
      <c r="J7"/>
      <c r="K7"/>
      <c r="L7"/>
      <c r="M7"/>
      <c r="N7"/>
      <c r="O7"/>
    </row>
    <row r="8" spans="1:15" ht="12.75">
      <c r="A8"/>
      <c r="B8"/>
      <c r="C8" s="137" t="s">
        <v>32</v>
      </c>
      <c r="D8" s="141"/>
      <c r="E8" s="141"/>
      <c r="F8" s="141"/>
      <c r="G8" s="141"/>
      <c r="H8" s="141"/>
      <c r="I8"/>
      <c r="J8"/>
      <c r="K8"/>
      <c r="L8"/>
      <c r="M8"/>
      <c r="N8"/>
      <c r="O8"/>
    </row>
    <row r="9" ht="7.5" customHeight="1"/>
    <row r="10" spans="1:15" ht="12.75">
      <c r="A10" s="52"/>
      <c r="B10" s="225"/>
      <c r="C10" s="172"/>
      <c r="D10" s="241">
        <v>2006</v>
      </c>
      <c r="E10" s="240">
        <v>2007</v>
      </c>
      <c r="F10" s="240">
        <v>2008</v>
      </c>
      <c r="G10" s="240">
        <v>2009</v>
      </c>
      <c r="H10" s="240">
        <v>2010</v>
      </c>
      <c r="I10" s="240">
        <v>2011</v>
      </c>
      <c r="J10" s="240">
        <v>2012</v>
      </c>
      <c r="K10" s="240">
        <v>2013</v>
      </c>
      <c r="L10" s="240">
        <v>2014</v>
      </c>
      <c r="M10" s="240" t="s">
        <v>900</v>
      </c>
      <c r="N10"/>
      <c r="O10"/>
    </row>
    <row r="11" spans="1:15" ht="18" customHeight="1" hidden="1">
      <c r="A11"/>
      <c r="B11" s="49" t="s">
        <v>210</v>
      </c>
      <c r="C11" s="83" t="s">
        <v>513</v>
      </c>
      <c r="D11" s="76">
        <v>90.5</v>
      </c>
      <c r="E11" s="76">
        <v>88.7</v>
      </c>
      <c r="F11" s="76">
        <v>89.3</v>
      </c>
      <c r="G11" s="76">
        <v>89.3</v>
      </c>
      <c r="H11" s="76">
        <v>91</v>
      </c>
      <c r="I11" s="76">
        <v>91.4</v>
      </c>
      <c r="J11" s="76">
        <v>91.9</v>
      </c>
      <c r="K11" s="76"/>
      <c r="L11" s="76">
        <v>92.5</v>
      </c>
      <c r="M11" s="76">
        <v>92.5</v>
      </c>
      <c r="N11"/>
      <c r="O11"/>
    </row>
    <row r="12" spans="1:15" ht="18.75" customHeight="1">
      <c r="A12"/>
      <c r="B12" s="49" t="s">
        <v>512</v>
      </c>
      <c r="C12" s="51" t="s">
        <v>514</v>
      </c>
      <c r="D12" s="76">
        <v>1.6</v>
      </c>
      <c r="E12" s="76">
        <v>1.5</v>
      </c>
      <c r="F12" s="76">
        <v>1.8</v>
      </c>
      <c r="G12" s="76">
        <v>1.8</v>
      </c>
      <c r="H12" s="76">
        <v>2.173</v>
      </c>
      <c r="I12" s="76">
        <v>1.993</v>
      </c>
      <c r="J12" s="76">
        <v>1.8</v>
      </c>
      <c r="K12" s="76">
        <v>1.5</v>
      </c>
      <c r="L12" s="76">
        <v>1.2</v>
      </c>
      <c r="M12" s="76">
        <v>1.1</v>
      </c>
      <c r="N12"/>
      <c r="O12"/>
    </row>
    <row r="13" spans="1:15" ht="14.25" customHeight="1">
      <c r="A13"/>
      <c r="B13" s="49" t="s">
        <v>607</v>
      </c>
      <c r="C13" s="51" t="s">
        <v>122</v>
      </c>
      <c r="D13" s="76">
        <v>791.4</v>
      </c>
      <c r="E13" s="76">
        <v>1372.5</v>
      </c>
      <c r="F13" s="76">
        <v>2808.1</v>
      </c>
      <c r="G13" s="76">
        <v>2901.2</v>
      </c>
      <c r="H13" s="76">
        <v>2972.4</v>
      </c>
      <c r="I13" s="76">
        <v>3953.9</v>
      </c>
      <c r="J13" s="76">
        <v>5195.3</v>
      </c>
      <c r="K13" s="76">
        <v>5925.2</v>
      </c>
      <c r="L13" s="76">
        <v>5337.5</v>
      </c>
      <c r="M13" s="76">
        <v>2180.1</v>
      </c>
      <c r="N13" s="76"/>
      <c r="O13" s="76"/>
    </row>
    <row r="14" spans="1:15" ht="12.75" customHeight="1">
      <c r="A14"/>
      <c r="B14" s="49" t="s">
        <v>744</v>
      </c>
      <c r="C14" s="51" t="s">
        <v>63</v>
      </c>
      <c r="D14" s="76">
        <v>1694.3</v>
      </c>
      <c r="E14" s="76">
        <v>3205.8</v>
      </c>
      <c r="F14" s="76">
        <v>4627.2</v>
      </c>
      <c r="G14" s="76">
        <v>3800</v>
      </c>
      <c r="H14" s="76">
        <v>5199.8</v>
      </c>
      <c r="I14" s="76">
        <v>6600.4</v>
      </c>
      <c r="J14" s="76">
        <v>9103.7</v>
      </c>
      <c r="K14" s="76">
        <v>55045.2</v>
      </c>
      <c r="L14" s="76">
        <v>54872.6</v>
      </c>
      <c r="M14" s="76">
        <v>22882.6</v>
      </c>
      <c r="O14"/>
    </row>
    <row r="15" spans="1:15" ht="14.25" customHeight="1" hidden="1">
      <c r="A15"/>
      <c r="B15" s="49" t="s">
        <v>269</v>
      </c>
      <c r="C15" s="51" t="s">
        <v>279</v>
      </c>
      <c r="D15" s="76">
        <v>2530.508</v>
      </c>
      <c r="E15" s="76">
        <v>2912.5</v>
      </c>
      <c r="F15" s="76">
        <v>3379.2</v>
      </c>
      <c r="G15" s="76">
        <v>3619.1</v>
      </c>
      <c r="H15" s="76">
        <v>2679.2</v>
      </c>
      <c r="I15" s="76">
        <v>2984.3</v>
      </c>
      <c r="J15" s="76">
        <f>J16+J17+J18+J19+J20</f>
        <v>3403.3</v>
      </c>
      <c r="K15" s="76">
        <v>3772.3</v>
      </c>
      <c r="L15" s="76">
        <v>3772.3</v>
      </c>
      <c r="M15" s="76">
        <v>3772.3</v>
      </c>
      <c r="N15"/>
      <c r="O15"/>
    </row>
    <row r="16" spans="1:15" ht="12.75" customHeight="1" hidden="1">
      <c r="A16"/>
      <c r="B16" s="49" t="s">
        <v>270</v>
      </c>
      <c r="C16" s="51" t="s">
        <v>280</v>
      </c>
      <c r="D16" s="49">
        <v>0.8</v>
      </c>
      <c r="E16" s="49">
        <v>0.8</v>
      </c>
      <c r="F16" s="49">
        <v>0.8</v>
      </c>
      <c r="G16" s="49">
        <v>0.8</v>
      </c>
      <c r="H16" s="49">
        <v>0.9</v>
      </c>
      <c r="I16" s="49">
        <v>0.9</v>
      </c>
      <c r="J16" s="49">
        <v>1.1</v>
      </c>
      <c r="K16" s="49">
        <v>1.1</v>
      </c>
      <c r="L16" s="49">
        <v>1.1</v>
      </c>
      <c r="M16" s="49">
        <v>1.1</v>
      </c>
      <c r="N16"/>
      <c r="O16"/>
    </row>
    <row r="17" spans="1:15" ht="12.75" customHeight="1" hidden="1">
      <c r="A17"/>
      <c r="B17" s="49" t="s">
        <v>271</v>
      </c>
      <c r="C17" s="51" t="s">
        <v>281</v>
      </c>
      <c r="D17" s="49">
        <v>205.198</v>
      </c>
      <c r="E17" s="76">
        <v>219.7</v>
      </c>
      <c r="F17" s="76">
        <v>236.2</v>
      </c>
      <c r="G17" s="76">
        <v>251.2</v>
      </c>
      <c r="H17" s="76">
        <v>196.1</v>
      </c>
      <c r="I17" s="76">
        <v>218.7</v>
      </c>
      <c r="J17" s="76">
        <v>238.6</v>
      </c>
      <c r="K17" s="76">
        <v>268.2</v>
      </c>
      <c r="L17" s="76">
        <v>268.2</v>
      </c>
      <c r="M17" s="76">
        <v>268.2</v>
      </c>
      <c r="N17"/>
      <c r="O17"/>
    </row>
    <row r="18" spans="1:15" ht="12.75" customHeight="1" hidden="1">
      <c r="A18"/>
      <c r="B18" s="49" t="s">
        <v>272</v>
      </c>
      <c r="C18" s="51" t="s">
        <v>282</v>
      </c>
      <c r="D18" s="49">
        <v>281.346</v>
      </c>
      <c r="E18" s="76">
        <v>316.3</v>
      </c>
      <c r="F18" s="76">
        <v>352.8</v>
      </c>
      <c r="G18" s="76">
        <v>385.9</v>
      </c>
      <c r="H18" s="76">
        <v>301.9</v>
      </c>
      <c r="I18" s="76">
        <v>335.9</v>
      </c>
      <c r="J18" s="76">
        <v>371.1</v>
      </c>
      <c r="K18" s="76">
        <v>427.1</v>
      </c>
      <c r="L18" s="76">
        <v>427.1</v>
      </c>
      <c r="M18" s="76">
        <v>427.1</v>
      </c>
      <c r="N18"/>
      <c r="O18"/>
    </row>
    <row r="19" spans="1:15" ht="12.75" customHeight="1" hidden="1">
      <c r="A19"/>
      <c r="B19" s="49" t="s">
        <v>273</v>
      </c>
      <c r="C19" s="51" t="s">
        <v>536</v>
      </c>
      <c r="D19" s="49">
        <v>1162.417</v>
      </c>
      <c r="E19" s="76">
        <v>1358.1</v>
      </c>
      <c r="F19" s="76">
        <v>1614.4</v>
      </c>
      <c r="G19" s="76">
        <v>1786.1</v>
      </c>
      <c r="H19" s="76">
        <v>1327.5</v>
      </c>
      <c r="I19" s="76">
        <v>1464.6</v>
      </c>
      <c r="J19" s="76">
        <v>1746.8</v>
      </c>
      <c r="K19" s="76">
        <v>1944.1</v>
      </c>
      <c r="L19" s="76">
        <v>1944.1</v>
      </c>
      <c r="M19" s="76">
        <v>1944.1</v>
      </c>
      <c r="N19"/>
      <c r="O19"/>
    </row>
    <row r="20" spans="2:13" ht="12.75" customHeight="1" hidden="1">
      <c r="B20" s="49" t="s">
        <v>278</v>
      </c>
      <c r="C20" s="51" t="s">
        <v>537</v>
      </c>
      <c r="D20" s="49">
        <v>880.747</v>
      </c>
      <c r="E20" s="76">
        <v>1017.6</v>
      </c>
      <c r="F20" s="76">
        <v>1175</v>
      </c>
      <c r="G20" s="76">
        <v>1195.1</v>
      </c>
      <c r="H20" s="76">
        <v>852.8</v>
      </c>
      <c r="I20" s="76">
        <v>964.2</v>
      </c>
      <c r="J20" s="76">
        <v>1045.7</v>
      </c>
      <c r="K20" s="76">
        <v>1131.8</v>
      </c>
      <c r="L20" s="76">
        <v>1131.8</v>
      </c>
      <c r="M20" s="76">
        <v>1131.8</v>
      </c>
    </row>
    <row r="21" spans="2:13" ht="16.5" customHeight="1">
      <c r="B21" s="49" t="s">
        <v>109</v>
      </c>
      <c r="C21" s="51" t="s">
        <v>110</v>
      </c>
      <c r="D21" s="76">
        <v>21.4</v>
      </c>
      <c r="E21" s="76">
        <v>17.3</v>
      </c>
      <c r="F21" s="76">
        <v>41.6</v>
      </c>
      <c r="G21" s="76">
        <v>56.7</v>
      </c>
      <c r="H21" s="76">
        <v>1084.2</v>
      </c>
      <c r="I21" s="76">
        <v>88.3</v>
      </c>
      <c r="J21" s="76">
        <v>59.7</v>
      </c>
      <c r="K21" s="76">
        <v>196.2</v>
      </c>
      <c r="L21" s="76">
        <v>89.8</v>
      </c>
      <c r="M21" s="76">
        <v>76.9</v>
      </c>
    </row>
    <row r="22" spans="2:13" ht="10.5" customHeight="1">
      <c r="B22" s="49" t="s">
        <v>44</v>
      </c>
      <c r="C22" s="51" t="s">
        <v>14</v>
      </c>
      <c r="D22" s="76">
        <v>773.2</v>
      </c>
      <c r="E22" s="76">
        <v>907</v>
      </c>
      <c r="F22" s="76">
        <v>1007.9</v>
      </c>
      <c r="G22" s="76">
        <v>1142.1</v>
      </c>
      <c r="H22" s="76">
        <v>583.6</v>
      </c>
      <c r="I22" s="76">
        <v>934.8</v>
      </c>
      <c r="J22" s="76">
        <v>1105.3</v>
      </c>
      <c r="K22" s="76">
        <v>1270.2</v>
      </c>
      <c r="L22" s="76">
        <v>1357</v>
      </c>
      <c r="M22" s="76">
        <v>1436</v>
      </c>
    </row>
    <row r="23" spans="2:13" ht="10.5">
      <c r="B23" s="49" t="s">
        <v>538</v>
      </c>
      <c r="C23" s="51" t="s">
        <v>128</v>
      </c>
      <c r="D23" s="76">
        <v>520</v>
      </c>
      <c r="E23" s="76">
        <v>728</v>
      </c>
      <c r="F23" s="76">
        <v>1280</v>
      </c>
      <c r="G23" s="76">
        <v>4000</v>
      </c>
      <c r="H23" s="76">
        <v>3515</v>
      </c>
      <c r="I23" s="76">
        <v>3050</v>
      </c>
      <c r="J23" s="76">
        <v>3780</v>
      </c>
      <c r="K23" s="76">
        <v>2097</v>
      </c>
      <c r="L23" s="76">
        <v>2666</v>
      </c>
      <c r="M23" s="76">
        <v>3537</v>
      </c>
    </row>
    <row r="24" spans="2:13" ht="10.5">
      <c r="B24" s="49" t="s">
        <v>539</v>
      </c>
      <c r="C24" s="51" t="s">
        <v>129</v>
      </c>
      <c r="D24" s="76">
        <v>536.9</v>
      </c>
      <c r="E24" s="76">
        <v>434.4</v>
      </c>
      <c r="F24" s="76">
        <v>613.4</v>
      </c>
      <c r="G24" s="76">
        <v>600.5</v>
      </c>
      <c r="H24" s="76">
        <v>363.4</v>
      </c>
      <c r="I24" s="76">
        <v>438.2</v>
      </c>
      <c r="J24" s="76">
        <v>383.5</v>
      </c>
      <c r="K24" s="76">
        <v>486.6</v>
      </c>
      <c r="L24" s="76">
        <v>514.9</v>
      </c>
      <c r="M24" s="76">
        <v>298.4</v>
      </c>
    </row>
    <row r="25" spans="2:13" ht="10.5">
      <c r="B25" s="49" t="s">
        <v>719</v>
      </c>
      <c r="C25" s="51" t="s">
        <v>130</v>
      </c>
      <c r="D25" s="76">
        <v>72.4</v>
      </c>
      <c r="E25" s="76">
        <v>187.8</v>
      </c>
      <c r="F25" s="76">
        <v>152</v>
      </c>
      <c r="G25" s="76">
        <v>170</v>
      </c>
      <c r="H25" s="76">
        <v>128.8</v>
      </c>
      <c r="I25" s="76">
        <v>138.8</v>
      </c>
      <c r="J25" s="76">
        <v>135.2</v>
      </c>
      <c r="K25" s="76">
        <v>160.5</v>
      </c>
      <c r="L25" s="76">
        <v>178.2</v>
      </c>
      <c r="M25" s="76">
        <v>88.3</v>
      </c>
    </row>
    <row r="26" spans="2:13" ht="10.5" hidden="1">
      <c r="B26" s="49" t="s">
        <v>125</v>
      </c>
      <c r="C26" s="51" t="s">
        <v>131</v>
      </c>
      <c r="D26" s="76">
        <v>648</v>
      </c>
      <c r="E26" s="76">
        <v>190</v>
      </c>
      <c r="F26" s="76">
        <v>1833</v>
      </c>
      <c r="G26" s="76">
        <v>2395</v>
      </c>
      <c r="H26" s="76">
        <v>2753</v>
      </c>
      <c r="I26" s="76">
        <v>3619</v>
      </c>
      <c r="J26" s="261">
        <v>3550</v>
      </c>
      <c r="K26" s="261">
        <v>1967</v>
      </c>
      <c r="L26" s="261">
        <v>3290</v>
      </c>
      <c r="M26" s="261">
        <v>3290</v>
      </c>
    </row>
    <row r="27" spans="2:13" ht="10.5" hidden="1">
      <c r="B27" s="49" t="s">
        <v>126</v>
      </c>
      <c r="C27" s="51" t="s">
        <v>132</v>
      </c>
      <c r="D27" s="76">
        <v>3348.4</v>
      </c>
      <c r="E27" s="76">
        <v>2926.5</v>
      </c>
      <c r="F27" s="76">
        <v>4520</v>
      </c>
      <c r="G27" s="76">
        <v>3283.9</v>
      </c>
      <c r="H27" s="76">
        <v>4015.1</v>
      </c>
      <c r="I27" s="76">
        <v>4020.2</v>
      </c>
      <c r="J27" s="76">
        <v>3508.3</v>
      </c>
      <c r="K27" s="76">
        <v>3784.5</v>
      </c>
      <c r="L27" s="76">
        <v>3947</v>
      </c>
      <c r="M27" s="76">
        <v>3947</v>
      </c>
    </row>
    <row r="28" spans="2:13" ht="10.5" hidden="1">
      <c r="B28" s="49" t="s">
        <v>127</v>
      </c>
      <c r="C28" s="51" t="s">
        <v>375</v>
      </c>
      <c r="D28" s="76">
        <v>478.9</v>
      </c>
      <c r="E28" s="76">
        <v>1255.4</v>
      </c>
      <c r="F28" s="76">
        <v>1120</v>
      </c>
      <c r="G28" s="76">
        <v>1103.8</v>
      </c>
      <c r="H28" s="76">
        <v>1247.5</v>
      </c>
      <c r="I28" s="76">
        <v>1245.5</v>
      </c>
      <c r="J28" s="76">
        <v>1346.9</v>
      </c>
      <c r="K28" s="76">
        <v>1406.3</v>
      </c>
      <c r="L28" s="76">
        <v>1341.8</v>
      </c>
      <c r="M28" s="76">
        <v>1341.8</v>
      </c>
    </row>
    <row r="29" spans="2:13" ht="10.5" hidden="1">
      <c r="B29" s="49" t="s">
        <v>681</v>
      </c>
      <c r="C29" s="51"/>
      <c r="D29" s="76">
        <v>69.9</v>
      </c>
      <c r="E29" s="76">
        <v>55</v>
      </c>
      <c r="F29" s="76">
        <v>80.9</v>
      </c>
      <c r="G29" s="76">
        <v>53.5</v>
      </c>
      <c r="H29" s="76">
        <v>84.7</v>
      </c>
      <c r="I29" s="76">
        <v>85.1</v>
      </c>
      <c r="J29" s="76">
        <v>82.5</v>
      </c>
      <c r="K29" s="76">
        <v>75.4</v>
      </c>
      <c r="L29" s="76">
        <v>81.3</v>
      </c>
      <c r="M29" s="76">
        <v>81.3</v>
      </c>
    </row>
    <row r="30" spans="2:13" ht="21">
      <c r="B30" s="226" t="s">
        <v>89</v>
      </c>
      <c r="C30" s="227" t="s">
        <v>90</v>
      </c>
      <c r="D30" s="76">
        <v>948.2</v>
      </c>
      <c r="E30" s="76">
        <v>1717.1</v>
      </c>
      <c r="F30" s="76">
        <v>3319.4</v>
      </c>
      <c r="G30" s="76">
        <v>4027.0000000000005</v>
      </c>
      <c r="H30" s="76">
        <v>4255.1</v>
      </c>
      <c r="I30" s="76">
        <v>4610.6</v>
      </c>
      <c r="J30" s="76">
        <v>5111.6</v>
      </c>
      <c r="K30" s="76">
        <v>5054.3</v>
      </c>
      <c r="L30" s="76">
        <v>4564.4</v>
      </c>
      <c r="M30" s="76">
        <v>2507</v>
      </c>
    </row>
    <row r="31" spans="2:13" ht="21">
      <c r="B31" s="228" t="s">
        <v>91</v>
      </c>
      <c r="C31" s="227" t="s">
        <v>112</v>
      </c>
      <c r="D31" s="76">
        <v>337.2</v>
      </c>
      <c r="E31" s="76">
        <v>1557.1</v>
      </c>
      <c r="F31" s="76">
        <v>2019.4</v>
      </c>
      <c r="G31" s="76">
        <v>2400.666580511111</v>
      </c>
      <c r="H31" s="76">
        <v>2476.3</v>
      </c>
      <c r="I31" s="76">
        <v>1675.7</v>
      </c>
      <c r="J31" s="76">
        <v>1643.4</v>
      </c>
      <c r="K31" s="76">
        <v>1615.5</v>
      </c>
      <c r="L31" s="76">
        <v>1467.8</v>
      </c>
      <c r="M31" s="76">
        <v>922</v>
      </c>
    </row>
    <row r="32" spans="2:13" ht="21" hidden="1">
      <c r="B32" s="228" t="s">
        <v>77</v>
      </c>
      <c r="C32" s="227" t="s">
        <v>78</v>
      </c>
      <c r="D32" s="76">
        <v>1013.1</v>
      </c>
      <c r="E32" s="76">
        <v>13330.3</v>
      </c>
      <c r="F32" s="76">
        <v>5134.4</v>
      </c>
      <c r="G32" s="76">
        <v>3620.7</v>
      </c>
      <c r="H32" s="76">
        <v>4691.4</v>
      </c>
      <c r="I32" s="76">
        <v>10058.7</v>
      </c>
      <c r="J32" s="76">
        <v>10064.8</v>
      </c>
      <c r="K32" s="76">
        <v>24552.1</v>
      </c>
      <c r="L32" s="76">
        <v>31785.2</v>
      </c>
      <c r="M32" s="76">
        <v>31785.2</v>
      </c>
    </row>
    <row r="33" spans="2:13" ht="10.5">
      <c r="B33" s="49" t="s">
        <v>229</v>
      </c>
      <c r="C33" s="51" t="s">
        <v>545</v>
      </c>
      <c r="D33" s="49">
        <v>132.5</v>
      </c>
      <c r="E33" s="49">
        <v>182.9</v>
      </c>
      <c r="F33" s="49">
        <v>361.1</v>
      </c>
      <c r="G33" s="76">
        <v>248</v>
      </c>
      <c r="H33" s="76">
        <v>247.8</v>
      </c>
      <c r="I33" s="76">
        <v>388.6</v>
      </c>
      <c r="J33" s="76">
        <v>583.4</v>
      </c>
      <c r="K33" s="76">
        <v>862.5</v>
      </c>
      <c r="L33" s="76">
        <v>716.6</v>
      </c>
      <c r="M33" s="76">
        <v>106.1</v>
      </c>
    </row>
    <row r="34" spans="2:13" ht="10.5">
      <c r="B34" s="49" t="s">
        <v>544</v>
      </c>
      <c r="C34" s="51" t="s">
        <v>546</v>
      </c>
      <c r="D34" s="76">
        <v>499.3</v>
      </c>
      <c r="E34" s="76">
        <v>504.9</v>
      </c>
      <c r="F34" s="76">
        <v>323.6</v>
      </c>
      <c r="G34" s="76">
        <v>219.9</v>
      </c>
      <c r="H34" s="76">
        <v>216.8</v>
      </c>
      <c r="I34" s="76">
        <v>236.1</v>
      </c>
      <c r="J34" s="76">
        <v>273.8</v>
      </c>
      <c r="K34" s="76">
        <v>280.8</v>
      </c>
      <c r="L34" s="76">
        <v>302.5</v>
      </c>
      <c r="M34" s="76">
        <v>136.5</v>
      </c>
    </row>
    <row r="35" spans="2:13" ht="24" customHeight="1">
      <c r="B35" s="229" t="s">
        <v>301</v>
      </c>
      <c r="C35" s="230" t="s">
        <v>302</v>
      </c>
      <c r="D35" s="49">
        <v>1165</v>
      </c>
      <c r="E35" s="76">
        <v>1170</v>
      </c>
      <c r="F35" s="76">
        <v>1267</v>
      </c>
      <c r="G35" s="76">
        <v>1440.2</v>
      </c>
      <c r="H35" s="76">
        <v>1257.12</v>
      </c>
      <c r="I35" s="76">
        <v>1396.4</v>
      </c>
      <c r="J35" s="76">
        <v>1392</v>
      </c>
      <c r="K35" s="76">
        <v>1659.3</v>
      </c>
      <c r="L35" s="76">
        <v>1875.7</v>
      </c>
      <c r="M35" s="76">
        <v>1862</v>
      </c>
    </row>
    <row r="36" spans="2:13" ht="13.5" customHeight="1">
      <c r="B36" s="229" t="s">
        <v>696</v>
      </c>
      <c r="C36" s="230" t="s">
        <v>695</v>
      </c>
      <c r="D36" s="212">
        <v>1556</v>
      </c>
      <c r="E36" s="212">
        <v>1742</v>
      </c>
      <c r="F36" s="212">
        <v>1989</v>
      </c>
      <c r="G36" s="212">
        <v>2049</v>
      </c>
      <c r="H36" s="234">
        <v>1950</v>
      </c>
      <c r="I36" s="93">
        <v>2013</v>
      </c>
      <c r="J36" s="93">
        <v>1985</v>
      </c>
      <c r="K36" s="93">
        <v>2115</v>
      </c>
      <c r="L36" s="93">
        <v>2009</v>
      </c>
      <c r="M36" s="93">
        <v>873</v>
      </c>
    </row>
    <row r="37" spans="2:14" ht="13.5" customHeight="1">
      <c r="B37" s="96" t="s">
        <v>303</v>
      </c>
      <c r="C37" s="191" t="s">
        <v>304</v>
      </c>
      <c r="D37" s="122">
        <v>618</v>
      </c>
      <c r="E37" s="122">
        <v>939</v>
      </c>
      <c r="F37" s="122">
        <v>825</v>
      </c>
      <c r="G37" s="122">
        <v>564</v>
      </c>
      <c r="H37" s="122">
        <v>627</v>
      </c>
      <c r="I37" s="122">
        <v>1076</v>
      </c>
      <c r="J37" s="122">
        <v>760</v>
      </c>
      <c r="K37" s="122">
        <v>748</v>
      </c>
      <c r="L37" s="122">
        <v>489</v>
      </c>
      <c r="M37" s="122">
        <v>221</v>
      </c>
      <c r="N37"/>
    </row>
    <row r="38" spans="2:14" ht="13.5" customHeight="1">
      <c r="B38" s="50" t="s">
        <v>305</v>
      </c>
      <c r="C38" s="190" t="s">
        <v>306</v>
      </c>
      <c r="D38" s="50">
        <v>398</v>
      </c>
      <c r="E38" s="50">
        <v>486</v>
      </c>
      <c r="F38" s="50">
        <v>526</v>
      </c>
      <c r="G38" s="50">
        <v>431</v>
      </c>
      <c r="H38" s="50">
        <v>458</v>
      </c>
      <c r="I38" s="50">
        <v>385</v>
      </c>
      <c r="J38" s="50">
        <v>418</v>
      </c>
      <c r="K38" s="50">
        <v>437</v>
      </c>
      <c r="L38" s="50">
        <v>433</v>
      </c>
      <c r="M38" s="50">
        <v>240</v>
      </c>
      <c r="N38"/>
    </row>
    <row r="39" spans="2:14" ht="8.25" customHeight="1">
      <c r="B39" s="97"/>
      <c r="C39" s="97"/>
      <c r="D39" s="97"/>
      <c r="E39" s="97"/>
      <c r="F39" s="97"/>
      <c r="G39" s="97"/>
      <c r="H39" s="97"/>
      <c r="I39" s="97"/>
      <c r="J39" s="97"/>
      <c r="K39"/>
      <c r="L39"/>
      <c r="M39"/>
      <c r="N39"/>
    </row>
    <row r="40" spans="2:14" ht="12.75">
      <c r="B40" s="141" t="s">
        <v>79</v>
      </c>
      <c r="C40" s="141"/>
      <c r="D40" s="97"/>
      <c r="E40" s="97"/>
      <c r="F40" s="97"/>
      <c r="G40" s="97"/>
      <c r="H40" s="97"/>
      <c r="I40" s="97"/>
      <c r="J40" s="97"/>
      <c r="K40"/>
      <c r="L40"/>
      <c r="M40"/>
      <c r="N40"/>
    </row>
    <row r="41" spans="2:14" ht="12.75">
      <c r="B41" s="141" t="s">
        <v>58</v>
      </c>
      <c r="C41" s="141"/>
      <c r="D41"/>
      <c r="E41"/>
      <c r="F41"/>
      <c r="G41"/>
      <c r="H41"/>
      <c r="I41"/>
      <c r="J41"/>
      <c r="K41"/>
      <c r="L41"/>
      <c r="M41"/>
      <c r="N41"/>
    </row>
    <row r="42" spans="2:14" s="52" customFormat="1" ht="10.5">
      <c r="B42" s="141"/>
      <c r="C42" s="141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2:14" s="52" customFormat="1" ht="10.5">
      <c r="B43" s="141" t="s">
        <v>80</v>
      </c>
      <c r="C43" s="141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2:14" s="52" customFormat="1" ht="10.5">
      <c r="B44" s="141" t="s">
        <v>81</v>
      </c>
      <c r="C44" s="141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2:3" ht="10.5">
      <c r="B45" s="141"/>
      <c r="C45" s="141"/>
    </row>
    <row r="46" spans="2:14" ht="12" customHeight="1">
      <c r="B46"/>
      <c r="C46" s="262" t="s">
        <v>1849</v>
      </c>
      <c r="D46"/>
      <c r="E46"/>
      <c r="F46"/>
      <c r="G46"/>
      <c r="H46"/>
      <c r="I46"/>
      <c r="J46"/>
      <c r="K46"/>
      <c r="L46"/>
      <c r="M46"/>
      <c r="N46"/>
    </row>
    <row r="47" spans="2:14" ht="12.75"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2:14" ht="12.75">
      <c r="B48"/>
      <c r="C48"/>
      <c r="D48" s="141"/>
      <c r="E48" s="141"/>
      <c r="F48" s="141"/>
      <c r="G48" s="141"/>
      <c r="H48" s="141"/>
      <c r="I48" s="141"/>
      <c r="J48" s="141"/>
      <c r="K48"/>
      <c r="L48"/>
      <c r="M48"/>
      <c r="N48"/>
    </row>
    <row r="49" spans="2:14" ht="12" customHeight="1">
      <c r="B49"/>
      <c r="C49"/>
      <c r="D49" s="141"/>
      <c r="E49" s="141"/>
      <c r="F49" s="141"/>
      <c r="G49" s="141"/>
      <c r="H49" s="141"/>
      <c r="I49" s="141"/>
      <c r="J49" s="141"/>
      <c r="K49"/>
      <c r="L49"/>
      <c r="M49"/>
      <c r="N49"/>
    </row>
    <row r="50" spans="2:14" ht="12.75">
      <c r="B50"/>
      <c r="C50"/>
      <c r="D50"/>
      <c r="E50"/>
      <c r="F50"/>
      <c r="G50"/>
      <c r="H50"/>
      <c r="I50"/>
      <c r="J50"/>
      <c r="K50"/>
      <c r="L50"/>
      <c r="M50"/>
      <c r="N50"/>
    </row>
    <row r="52" ht="12.75" customHeight="1"/>
    <row r="53" spans="2:10" ht="11.25" customHeight="1">
      <c r="B53"/>
      <c r="C53"/>
      <c r="D53"/>
      <c r="E53"/>
      <c r="F53"/>
      <c r="G53"/>
      <c r="H53"/>
      <c r="I53"/>
      <c r="J53"/>
    </row>
    <row r="54" spans="2:10" ht="12.75">
      <c r="B54"/>
      <c r="C54"/>
      <c r="D54"/>
      <c r="E54"/>
      <c r="F54"/>
      <c r="G54"/>
      <c r="H54"/>
      <c r="I54"/>
      <c r="J54"/>
    </row>
    <row r="57" spans="4:10" ht="10.5">
      <c r="D57" s="141"/>
      <c r="E57" s="141"/>
      <c r="F57" s="141"/>
      <c r="G57" s="141"/>
      <c r="H57" s="141"/>
      <c r="I57" s="141"/>
      <c r="J57" s="141"/>
    </row>
    <row r="58" spans="2:10" ht="12.75">
      <c r="B58"/>
      <c r="C58"/>
      <c r="D58" s="141"/>
      <c r="E58" s="141"/>
      <c r="F58" s="141"/>
      <c r="G58" s="141"/>
      <c r="H58" s="141"/>
      <c r="I58" s="141"/>
      <c r="J58" s="141"/>
    </row>
    <row r="59" spans="2:10" ht="12.75">
      <c r="B59"/>
      <c r="C59"/>
      <c r="D59" s="141"/>
      <c r="E59" s="141"/>
      <c r="F59" s="141"/>
      <c r="G59" s="141"/>
      <c r="H59" s="141"/>
      <c r="I59" s="141"/>
      <c r="J59" s="141"/>
    </row>
    <row r="61" spans="4:6" ht="10.5">
      <c r="D61" s="141"/>
      <c r="E61" s="141"/>
      <c r="F61" s="141"/>
    </row>
    <row r="62" spans="2:10" ht="12.75">
      <c r="B62"/>
      <c r="C62"/>
      <c r="D62" s="141"/>
      <c r="E62" s="141"/>
      <c r="F62" s="141"/>
      <c r="G62"/>
      <c r="H62"/>
      <c r="I62"/>
      <c r="J62"/>
    </row>
    <row r="64" spans="2:10" ht="10.5">
      <c r="B64" s="75"/>
      <c r="C64" s="75"/>
      <c r="D64" s="75"/>
      <c r="E64" s="75"/>
      <c r="F64" s="75"/>
      <c r="G64" s="75"/>
      <c r="H64" s="75"/>
      <c r="I64" s="75"/>
      <c r="J64" s="75"/>
    </row>
    <row r="65" spans="2:10" ht="10.5">
      <c r="B65" s="75"/>
      <c r="C65" s="75"/>
      <c r="D65" s="75"/>
      <c r="E65" s="75"/>
      <c r="F65" s="75"/>
      <c r="G65" s="75"/>
      <c r="H65" s="75"/>
      <c r="I65" s="75"/>
      <c r="J65" s="75"/>
    </row>
    <row r="66" ht="10.5">
      <c r="G66" s="75"/>
    </row>
    <row r="67" spans="2:10" ht="12.75">
      <c r="B67"/>
      <c r="C67"/>
      <c r="D67"/>
      <c r="E67"/>
      <c r="F67"/>
      <c r="G67" s="75"/>
      <c r="H67"/>
      <c r="I67"/>
      <c r="J67"/>
    </row>
  </sheetData>
  <sheetProtection/>
  <printOptions/>
  <pageMargins left="0.2" right="0.2" top="0.22" bottom="0.21" header="0.22" footer="0.21"/>
  <pageSetup firstPageNumber="5" useFirstPageNumber="1" horizontalDpi="600" verticalDpi="600" orientation="landscape" paperSize="9" r:id="rId1"/>
  <headerFooter alignWithMargins="0">
    <oddFooter>&amp;R&amp;"Arial Mon,Regular"&amp;16 &amp;18 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L78"/>
  <sheetViews>
    <sheetView zoomScalePageLayoutView="0" workbookViewId="0" topLeftCell="K19">
      <selection activeCell="K22" sqref="K22"/>
    </sheetView>
  </sheetViews>
  <sheetFormatPr defaultColWidth="9.25390625" defaultRowHeight="12.75"/>
  <cols>
    <col min="1" max="1" width="5.875" style="1" customWidth="1"/>
    <col min="2" max="2" width="17.00390625" style="1" customWidth="1"/>
    <col min="3" max="3" width="21.375" style="1" customWidth="1"/>
    <col min="4" max="4" width="13.00390625" style="1" customWidth="1"/>
    <col min="5" max="5" width="18.75390625" style="1" customWidth="1"/>
    <col min="6" max="6" width="18.375" style="1" customWidth="1"/>
    <col min="7" max="7" width="20.375" style="1" customWidth="1"/>
    <col min="8" max="10" width="10.00390625" style="1" customWidth="1"/>
    <col min="11" max="11" width="9.25390625" style="1" customWidth="1"/>
    <col min="12" max="12" width="19.25390625" style="1" customWidth="1"/>
    <col min="13" max="13" width="21.00390625" style="1" customWidth="1"/>
    <col min="14" max="14" width="16.375" style="1" customWidth="1"/>
    <col min="15" max="15" width="18.75390625" style="1" customWidth="1"/>
    <col min="16" max="16" width="19.75390625" style="1" customWidth="1"/>
    <col min="17" max="17" width="15.875" style="1" customWidth="1"/>
    <col min="18" max="18" width="4.375" style="1" customWidth="1"/>
    <col min="19" max="19" width="7.75390625" style="1" customWidth="1"/>
    <col min="20" max="20" width="7.375" style="1" customWidth="1"/>
    <col min="21" max="21" width="6.125" style="1" customWidth="1"/>
    <col min="22" max="22" width="5.25390625" style="1" customWidth="1"/>
    <col min="23" max="23" width="6.875" style="1" customWidth="1"/>
    <col min="24" max="24" width="5.75390625" style="1" customWidth="1"/>
    <col min="25" max="25" width="6.00390625" style="1" customWidth="1"/>
    <col min="26" max="26" width="4.875" style="1" customWidth="1"/>
    <col min="27" max="27" width="3.75390625" style="1" customWidth="1"/>
    <col min="28" max="29" width="5.00390625" style="1" customWidth="1"/>
    <col min="30" max="30" width="4.00390625" style="1" customWidth="1"/>
    <col min="31" max="32" width="5.375" style="1" customWidth="1"/>
    <col min="33" max="33" width="6.125" style="1" customWidth="1"/>
    <col min="34" max="34" width="4.375" style="1" customWidth="1"/>
    <col min="35" max="35" width="4.75390625" style="1" customWidth="1"/>
    <col min="36" max="36" width="5.375" style="1" customWidth="1"/>
    <col min="37" max="38" width="4.25390625" style="1" customWidth="1"/>
    <col min="39" max="39" width="4.125" style="1" customWidth="1"/>
    <col min="40" max="40" width="5.125" style="1" customWidth="1"/>
    <col min="41" max="41" width="5.25390625" style="1" customWidth="1"/>
    <col min="42" max="42" width="5.375" style="1" customWidth="1"/>
    <col min="43" max="43" width="6.125" style="1" customWidth="1"/>
    <col min="44" max="44" width="6.00390625" style="1" customWidth="1"/>
    <col min="45" max="45" width="6.25390625" style="1" customWidth="1"/>
    <col min="46" max="46" width="6.375" style="1" customWidth="1"/>
    <col min="47" max="47" width="4.375" style="1" customWidth="1"/>
    <col min="48" max="48" width="5.125" style="1" customWidth="1"/>
    <col min="49" max="16384" width="9.25390625" style="1" customWidth="1"/>
  </cols>
  <sheetData>
    <row r="1" spans="13:38" ht="12.75">
      <c r="M1" s="1" t="s">
        <v>519</v>
      </c>
      <c r="S1" s="22"/>
      <c r="T1" s="22"/>
      <c r="U1" s="22"/>
      <c r="V1" s="22" t="s">
        <v>124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4:38" ht="12.75">
      <c r="D2" s="1160" t="s">
        <v>517</v>
      </c>
      <c r="E2" s="1160"/>
      <c r="M2" s="1" t="s">
        <v>470</v>
      </c>
      <c r="S2" s="22"/>
      <c r="T2" s="22"/>
      <c r="U2" s="22"/>
      <c r="V2" s="22" t="s">
        <v>135</v>
      </c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4:41" ht="12.75">
      <c r="D3" s="1160" t="s">
        <v>518</v>
      </c>
      <c r="E3" s="1160"/>
      <c r="K3" s="1" t="s">
        <v>449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16"/>
      <c r="AN3" s="16"/>
      <c r="AO3" s="16"/>
    </row>
    <row r="4" spans="3:42" ht="12.75">
      <c r="C4" s="1" t="s">
        <v>469</v>
      </c>
      <c r="K4" s="2"/>
      <c r="L4" s="3" t="s">
        <v>421</v>
      </c>
      <c r="M4" s="7" t="s">
        <v>486</v>
      </c>
      <c r="N4" s="2" t="s">
        <v>487</v>
      </c>
      <c r="O4" s="2" t="s">
        <v>488</v>
      </c>
      <c r="P4" s="3" t="s">
        <v>466</v>
      </c>
      <c r="S4" s="34"/>
      <c r="T4" s="40" t="s">
        <v>467</v>
      </c>
      <c r="U4" s="41"/>
      <c r="V4" s="42"/>
      <c r="W4" s="42"/>
      <c r="X4" s="42" t="s">
        <v>246</v>
      </c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11"/>
      <c r="AP4" s="6"/>
    </row>
    <row r="5" spans="3:42" ht="12.75">
      <c r="C5" s="1" t="s">
        <v>136</v>
      </c>
      <c r="K5" s="8" t="s">
        <v>405</v>
      </c>
      <c r="L5" s="9" t="s">
        <v>406</v>
      </c>
      <c r="M5" s="12" t="s">
        <v>407</v>
      </c>
      <c r="N5" s="6" t="s">
        <v>618</v>
      </c>
      <c r="O5" s="6" t="s">
        <v>619</v>
      </c>
      <c r="P5" s="9" t="s">
        <v>620</v>
      </c>
      <c r="S5" s="43" t="s">
        <v>405</v>
      </c>
      <c r="T5" s="36" t="s">
        <v>621</v>
      </c>
      <c r="U5" s="43" t="s">
        <v>622</v>
      </c>
      <c r="V5" s="36" t="s">
        <v>623</v>
      </c>
      <c r="W5" s="36" t="s">
        <v>467</v>
      </c>
      <c r="X5" s="36" t="s">
        <v>624</v>
      </c>
      <c r="Y5" s="36" t="s">
        <v>625</v>
      </c>
      <c r="Z5" s="36" t="s">
        <v>48</v>
      </c>
      <c r="AA5" s="36" t="s">
        <v>49</v>
      </c>
      <c r="AB5" s="34"/>
      <c r="AC5" s="34"/>
      <c r="AD5" s="34"/>
      <c r="AE5" s="34"/>
      <c r="AF5" s="34"/>
      <c r="AG5" s="34"/>
      <c r="AH5" s="34"/>
      <c r="AI5" s="40"/>
      <c r="AJ5" s="40"/>
      <c r="AK5" s="40"/>
      <c r="AL5" s="40"/>
      <c r="AM5" s="40" t="s">
        <v>396</v>
      </c>
      <c r="AN5" s="34" t="s">
        <v>630</v>
      </c>
      <c r="AO5" s="34" t="s">
        <v>117</v>
      </c>
      <c r="AP5" s="48"/>
    </row>
    <row r="6" spans="2:42" ht="12.75">
      <c r="B6" s="1" t="s">
        <v>526</v>
      </c>
      <c r="K6" s="6" t="s">
        <v>211</v>
      </c>
      <c r="L6" s="9" t="s">
        <v>212</v>
      </c>
      <c r="M6" s="12" t="s">
        <v>401</v>
      </c>
      <c r="N6" s="6" t="s">
        <v>381</v>
      </c>
      <c r="O6" s="6" t="s">
        <v>382</v>
      </c>
      <c r="P6" s="9" t="s">
        <v>383</v>
      </c>
      <c r="S6" s="36" t="s">
        <v>211</v>
      </c>
      <c r="T6" s="36" t="s">
        <v>642</v>
      </c>
      <c r="U6" s="43" t="s">
        <v>643</v>
      </c>
      <c r="V6" s="36" t="s">
        <v>644</v>
      </c>
      <c r="W6" s="36" t="s">
        <v>645</v>
      </c>
      <c r="X6" s="36" t="s">
        <v>646</v>
      </c>
      <c r="Y6" s="36" t="s">
        <v>647</v>
      </c>
      <c r="Z6" s="36" t="s">
        <v>648</v>
      </c>
      <c r="AA6" s="36" t="s">
        <v>649</v>
      </c>
      <c r="AB6" s="36"/>
      <c r="AC6" s="36"/>
      <c r="AD6" s="36"/>
      <c r="AE6" s="36"/>
      <c r="AF6" s="36"/>
      <c r="AG6" s="36"/>
      <c r="AH6" s="36"/>
      <c r="AI6" s="35"/>
      <c r="AJ6" s="35"/>
      <c r="AK6" s="35"/>
      <c r="AL6" s="35"/>
      <c r="AM6" s="35" t="s">
        <v>397</v>
      </c>
      <c r="AN6" s="36" t="s">
        <v>631</v>
      </c>
      <c r="AO6" s="36" t="s">
        <v>118</v>
      </c>
      <c r="AP6" s="48"/>
    </row>
    <row r="7" spans="2:42" ht="12.75">
      <c r="B7" s="2"/>
      <c r="C7" s="3" t="s">
        <v>137</v>
      </c>
      <c r="D7" s="4" t="s">
        <v>173</v>
      </c>
      <c r="E7" s="3" t="s">
        <v>174</v>
      </c>
      <c r="F7" s="5" t="s">
        <v>564</v>
      </c>
      <c r="G7" s="3" t="s">
        <v>565</v>
      </c>
      <c r="H7" s="6"/>
      <c r="K7" s="13"/>
      <c r="L7" s="14"/>
      <c r="M7" s="17"/>
      <c r="N7" s="13"/>
      <c r="O7" s="13"/>
      <c r="P7" s="14" t="s">
        <v>224</v>
      </c>
      <c r="S7" s="36"/>
      <c r="T7" s="36" t="s">
        <v>225</v>
      </c>
      <c r="U7" s="43" t="s">
        <v>226</v>
      </c>
      <c r="V7" s="36" t="s">
        <v>227</v>
      </c>
      <c r="W7" s="36" t="s">
        <v>66</v>
      </c>
      <c r="X7" s="36" t="s">
        <v>67</v>
      </c>
      <c r="Y7" s="36" t="s">
        <v>68</v>
      </c>
      <c r="Z7" s="36" t="s">
        <v>69</v>
      </c>
      <c r="AA7" s="36" t="s">
        <v>70</v>
      </c>
      <c r="AB7" s="36" t="s">
        <v>71</v>
      </c>
      <c r="AC7" s="36" t="s">
        <v>478</v>
      </c>
      <c r="AD7" s="36" t="s">
        <v>548</v>
      </c>
      <c r="AE7" s="36" t="s">
        <v>479</v>
      </c>
      <c r="AF7" s="36" t="s">
        <v>480</v>
      </c>
      <c r="AG7" s="36" t="s">
        <v>481</v>
      </c>
      <c r="AH7" s="36" t="s">
        <v>482</v>
      </c>
      <c r="AI7" s="35" t="s">
        <v>483</v>
      </c>
      <c r="AJ7" s="35" t="s">
        <v>23</v>
      </c>
      <c r="AK7" s="35" t="s">
        <v>610</v>
      </c>
      <c r="AL7" s="35" t="s">
        <v>611</v>
      </c>
      <c r="AM7" s="35" t="s">
        <v>398</v>
      </c>
      <c r="AN7" s="36" t="s">
        <v>632</v>
      </c>
      <c r="AO7" s="36"/>
      <c r="AP7" s="48"/>
    </row>
    <row r="8" spans="2:42" ht="12.75">
      <c r="B8" s="8" t="s">
        <v>247</v>
      </c>
      <c r="C8" s="9" t="s">
        <v>248</v>
      </c>
      <c r="D8" s="10" t="s">
        <v>113</v>
      </c>
      <c r="E8" s="9" t="s">
        <v>640</v>
      </c>
      <c r="F8" s="11" t="s">
        <v>641</v>
      </c>
      <c r="G8" s="9" t="s">
        <v>404</v>
      </c>
      <c r="H8" s="6"/>
      <c r="K8" s="2" t="s">
        <v>147</v>
      </c>
      <c r="L8" s="7">
        <v>2605</v>
      </c>
      <c r="M8" s="7">
        <v>2592</v>
      </c>
      <c r="N8" s="7">
        <v>8</v>
      </c>
      <c r="O8" s="7">
        <v>126</v>
      </c>
      <c r="P8" s="27">
        <v>21</v>
      </c>
      <c r="S8" s="36"/>
      <c r="T8" s="36" t="s">
        <v>138</v>
      </c>
      <c r="U8" s="36" t="s">
        <v>188</v>
      </c>
      <c r="V8" s="36"/>
      <c r="W8" s="36" t="s">
        <v>348</v>
      </c>
      <c r="X8" s="36" t="s">
        <v>349</v>
      </c>
      <c r="Y8" s="36" t="s">
        <v>323</v>
      </c>
      <c r="Z8" s="36" t="s">
        <v>326</v>
      </c>
      <c r="AA8" s="36" t="s">
        <v>327</v>
      </c>
      <c r="AB8" s="36" t="s">
        <v>328</v>
      </c>
      <c r="AC8" s="36" t="s">
        <v>329</v>
      </c>
      <c r="AD8" s="44" t="s">
        <v>549</v>
      </c>
      <c r="AE8" s="36" t="s">
        <v>330</v>
      </c>
      <c r="AF8" s="36" t="s">
        <v>331</v>
      </c>
      <c r="AG8" s="36" t="s">
        <v>332</v>
      </c>
      <c r="AH8" s="36"/>
      <c r="AI8" s="35" t="s">
        <v>333</v>
      </c>
      <c r="AJ8" s="35" t="s">
        <v>24</v>
      </c>
      <c r="AK8" s="35"/>
      <c r="AL8" s="35" t="s">
        <v>612</v>
      </c>
      <c r="AM8" s="35" t="s">
        <v>399</v>
      </c>
      <c r="AN8" s="36" t="s">
        <v>74</v>
      </c>
      <c r="AO8" s="36"/>
      <c r="AP8" s="48"/>
    </row>
    <row r="9" spans="2:42" ht="12.75">
      <c r="B9" s="6"/>
      <c r="C9" s="9"/>
      <c r="D9" s="10" t="s">
        <v>637</v>
      </c>
      <c r="E9" s="9" t="s">
        <v>677</v>
      </c>
      <c r="F9" s="11" t="s">
        <v>678</v>
      </c>
      <c r="G9" s="9" t="s">
        <v>441</v>
      </c>
      <c r="H9" s="6"/>
      <c r="K9" s="6" t="s">
        <v>335</v>
      </c>
      <c r="L9" s="12">
        <v>2461</v>
      </c>
      <c r="M9" s="12">
        <v>2454</v>
      </c>
      <c r="N9" s="12">
        <v>7</v>
      </c>
      <c r="O9" s="12">
        <v>75</v>
      </c>
      <c r="P9" s="29">
        <v>31</v>
      </c>
      <c r="S9" s="36"/>
      <c r="T9" s="36" t="s">
        <v>336</v>
      </c>
      <c r="U9" s="36"/>
      <c r="V9" s="36"/>
      <c r="W9" s="36"/>
      <c r="X9" s="36"/>
      <c r="Y9" s="36" t="s">
        <v>337</v>
      </c>
      <c r="Z9" s="36"/>
      <c r="AA9" s="36" t="s">
        <v>338</v>
      </c>
      <c r="AB9" s="36" t="s">
        <v>339</v>
      </c>
      <c r="AC9" s="36" t="s">
        <v>340</v>
      </c>
      <c r="AD9" s="36" t="s">
        <v>550</v>
      </c>
      <c r="AE9" s="36" t="s">
        <v>341</v>
      </c>
      <c r="AF9" s="36"/>
      <c r="AG9" s="36" t="s">
        <v>314</v>
      </c>
      <c r="AH9" s="36"/>
      <c r="AI9" s="35" t="s">
        <v>342</v>
      </c>
      <c r="AJ9" s="35" t="s">
        <v>75</v>
      </c>
      <c r="AK9" s="35"/>
      <c r="AL9" s="35" t="s">
        <v>613</v>
      </c>
      <c r="AM9" s="35" t="s">
        <v>400</v>
      </c>
      <c r="AN9" s="36"/>
      <c r="AO9" s="36"/>
      <c r="AP9" s="48"/>
    </row>
    <row r="10" spans="2:56" ht="12.75">
      <c r="B10" s="13"/>
      <c r="C10" s="14"/>
      <c r="D10" s="15"/>
      <c r="E10" s="14"/>
      <c r="F10" s="16" t="s">
        <v>7</v>
      </c>
      <c r="G10" s="14" t="s">
        <v>223</v>
      </c>
      <c r="H10" s="6"/>
      <c r="K10" s="6" t="s">
        <v>344</v>
      </c>
      <c r="L10" s="12">
        <v>2433</v>
      </c>
      <c r="M10" s="12">
        <v>2423</v>
      </c>
      <c r="N10" s="12">
        <v>4</v>
      </c>
      <c r="O10" s="12">
        <v>87</v>
      </c>
      <c r="P10" s="29">
        <v>21</v>
      </c>
      <c r="S10" s="38"/>
      <c r="T10" s="38" t="s">
        <v>345</v>
      </c>
      <c r="U10" s="38"/>
      <c r="V10" s="38"/>
      <c r="W10" s="38"/>
      <c r="X10" s="38"/>
      <c r="Y10" s="38" t="s">
        <v>346</v>
      </c>
      <c r="Z10" s="38"/>
      <c r="AA10" s="38" t="s">
        <v>347</v>
      </c>
      <c r="AB10" s="38"/>
      <c r="AC10" s="38"/>
      <c r="AD10" s="38" t="s">
        <v>609</v>
      </c>
      <c r="AE10" s="38"/>
      <c r="AF10" s="38"/>
      <c r="AG10" s="38"/>
      <c r="AH10" s="38"/>
      <c r="AI10" s="37"/>
      <c r="AJ10" s="37" t="s">
        <v>76</v>
      </c>
      <c r="AK10" s="37"/>
      <c r="AL10" s="37"/>
      <c r="AM10" s="37"/>
      <c r="AN10" s="38"/>
      <c r="AO10" s="38"/>
      <c r="AP10" s="48"/>
      <c r="AW10" s="18"/>
      <c r="AX10" s="18"/>
      <c r="AY10" s="18"/>
      <c r="AZ10" s="18"/>
      <c r="BA10" s="18"/>
      <c r="BB10" s="18"/>
      <c r="BC10" s="18"/>
      <c r="BD10" s="18"/>
    </row>
    <row r="11" spans="2:56" ht="12.75">
      <c r="B11" s="2" t="s">
        <v>146</v>
      </c>
      <c r="C11" s="7">
        <v>16</v>
      </c>
      <c r="D11" s="7">
        <v>4</v>
      </c>
      <c r="E11" s="7">
        <v>10481</v>
      </c>
      <c r="F11" s="7">
        <v>8193</v>
      </c>
      <c r="G11" s="28">
        <f>F11/E11*100</f>
        <v>78.17002194447095</v>
      </c>
      <c r="K11" s="6" t="s">
        <v>412</v>
      </c>
      <c r="L11" s="12">
        <v>2501</v>
      </c>
      <c r="M11" s="12">
        <v>2484</v>
      </c>
      <c r="N11" s="12">
        <v>7</v>
      </c>
      <c r="O11" s="12">
        <v>65</v>
      </c>
      <c r="P11" s="29">
        <v>18</v>
      </c>
      <c r="Q11" s="6"/>
      <c r="R11" s="6"/>
      <c r="S11" s="35" t="s">
        <v>147</v>
      </c>
      <c r="T11" s="44">
        <v>1023</v>
      </c>
      <c r="U11" s="44">
        <v>198</v>
      </c>
      <c r="V11" s="44"/>
      <c r="W11" s="44">
        <v>77</v>
      </c>
      <c r="X11" s="44">
        <v>9</v>
      </c>
      <c r="Y11" s="44">
        <v>30</v>
      </c>
      <c r="Z11" s="44">
        <v>1</v>
      </c>
      <c r="AA11" s="44"/>
      <c r="AB11" s="44"/>
      <c r="AC11" s="44">
        <v>103</v>
      </c>
      <c r="AD11" s="44"/>
      <c r="AE11" s="44">
        <v>14</v>
      </c>
      <c r="AF11" s="44">
        <v>338</v>
      </c>
      <c r="AG11" s="44">
        <v>19</v>
      </c>
      <c r="AH11" s="44"/>
      <c r="AI11" s="44"/>
      <c r="AJ11" s="44"/>
      <c r="AK11" s="44"/>
      <c r="AL11" s="44"/>
      <c r="AM11" s="44"/>
      <c r="AN11" s="11"/>
      <c r="AP11" s="6"/>
      <c r="AW11" s="18"/>
      <c r="AX11" s="18"/>
      <c r="AY11" s="18"/>
      <c r="AZ11" s="18"/>
      <c r="BA11" s="18"/>
      <c r="BB11" s="18"/>
      <c r="BC11" s="18"/>
      <c r="BD11" s="18"/>
    </row>
    <row r="12" spans="2:56" ht="12.75">
      <c r="B12" s="6" t="s">
        <v>334</v>
      </c>
      <c r="C12" s="12">
        <v>14</v>
      </c>
      <c r="D12" s="12">
        <v>3</v>
      </c>
      <c r="E12" s="12">
        <v>3685</v>
      </c>
      <c r="F12" s="12">
        <v>2028</v>
      </c>
      <c r="G12" s="28">
        <f>F12/E12*100</f>
        <v>55.033921302578015</v>
      </c>
      <c r="K12" s="13" t="s">
        <v>40</v>
      </c>
      <c r="L12" s="17">
        <v>2294</v>
      </c>
      <c r="M12" s="17">
        <v>2288</v>
      </c>
      <c r="N12" s="17">
        <v>6</v>
      </c>
      <c r="O12" s="17">
        <v>60</v>
      </c>
      <c r="P12" s="30">
        <v>35</v>
      </c>
      <c r="S12" s="35" t="s">
        <v>335</v>
      </c>
      <c r="T12" s="44">
        <v>994</v>
      </c>
      <c r="U12" s="44">
        <v>457</v>
      </c>
      <c r="V12" s="44"/>
      <c r="W12" s="44">
        <v>22</v>
      </c>
      <c r="X12" s="44">
        <v>5</v>
      </c>
      <c r="Y12" s="44">
        <v>26</v>
      </c>
      <c r="Z12" s="44">
        <v>42</v>
      </c>
      <c r="AA12" s="44"/>
      <c r="AB12" s="44"/>
      <c r="AC12" s="44">
        <v>95</v>
      </c>
      <c r="AD12" s="44"/>
      <c r="AE12" s="44">
        <v>25</v>
      </c>
      <c r="AF12" s="44">
        <v>315</v>
      </c>
      <c r="AG12" s="44">
        <v>36</v>
      </c>
      <c r="AH12" s="44"/>
      <c r="AI12" s="44"/>
      <c r="AJ12" s="44"/>
      <c r="AK12" s="44"/>
      <c r="AL12" s="44"/>
      <c r="AM12" s="44"/>
      <c r="AN12" s="11"/>
      <c r="AP12" s="6"/>
      <c r="AW12" s="18"/>
      <c r="AX12" s="18"/>
      <c r="AY12" s="18"/>
      <c r="AZ12" s="18"/>
      <c r="BA12" s="18"/>
      <c r="BB12" s="18"/>
      <c r="BC12" s="18"/>
      <c r="BD12" s="18"/>
    </row>
    <row r="13" spans="2:56" ht="12.75">
      <c r="B13" s="6" t="s">
        <v>343</v>
      </c>
      <c r="C13" s="12">
        <v>14</v>
      </c>
      <c r="D13" s="12">
        <v>4</v>
      </c>
      <c r="E13" s="12">
        <v>8589</v>
      </c>
      <c r="F13" s="12">
        <v>4844</v>
      </c>
      <c r="G13" s="28">
        <f aca="true" t="shared" si="0" ref="G13:G30">F13/E13*100</f>
        <v>56.39771801140995</v>
      </c>
      <c r="K13" s="2" t="s">
        <v>533</v>
      </c>
      <c r="L13" s="7">
        <v>179</v>
      </c>
      <c r="M13" s="7">
        <v>3</v>
      </c>
      <c r="N13" s="7">
        <v>1</v>
      </c>
      <c r="O13" s="7">
        <v>9</v>
      </c>
      <c r="P13" s="27">
        <v>9</v>
      </c>
      <c r="S13" s="35" t="s">
        <v>344</v>
      </c>
      <c r="T13" s="44">
        <v>564</v>
      </c>
      <c r="U13" s="44">
        <v>287</v>
      </c>
      <c r="V13" s="44"/>
      <c r="W13" s="44">
        <v>35</v>
      </c>
      <c r="X13" s="44">
        <v>2</v>
      </c>
      <c r="Y13" s="44">
        <v>19</v>
      </c>
      <c r="Z13" s="44">
        <v>38</v>
      </c>
      <c r="AA13" s="44"/>
      <c r="AB13" s="44"/>
      <c r="AC13" s="44">
        <v>51</v>
      </c>
      <c r="AD13" s="44"/>
      <c r="AE13" s="44">
        <v>22</v>
      </c>
      <c r="AF13" s="44">
        <v>51</v>
      </c>
      <c r="AG13" s="44">
        <v>23</v>
      </c>
      <c r="AH13" s="44"/>
      <c r="AI13" s="44"/>
      <c r="AJ13" s="44"/>
      <c r="AK13" s="44"/>
      <c r="AL13" s="44"/>
      <c r="AM13" s="44"/>
      <c r="AN13" s="11"/>
      <c r="AP13" s="6"/>
      <c r="AW13" s="18"/>
      <c r="AX13" s="18"/>
      <c r="AY13" s="18"/>
      <c r="AZ13" s="18"/>
      <c r="BA13" s="18"/>
      <c r="BB13" s="18"/>
      <c r="BC13" s="18"/>
      <c r="BD13" s="18"/>
    </row>
    <row r="14" spans="2:42" ht="12.75">
      <c r="B14" s="6" t="s">
        <v>411</v>
      </c>
      <c r="C14" s="12">
        <v>30</v>
      </c>
      <c r="D14" s="12">
        <v>6</v>
      </c>
      <c r="E14" s="12">
        <v>9783</v>
      </c>
      <c r="F14" s="12">
        <v>4524</v>
      </c>
      <c r="G14" s="28">
        <f t="shared" si="0"/>
        <v>46.24348359398957</v>
      </c>
      <c r="K14" s="6" t="s">
        <v>231</v>
      </c>
      <c r="L14" s="12">
        <v>360</v>
      </c>
      <c r="M14" s="12">
        <v>356</v>
      </c>
      <c r="N14" s="12">
        <v>2</v>
      </c>
      <c r="O14" s="12">
        <v>11</v>
      </c>
      <c r="P14" s="29">
        <v>9</v>
      </c>
      <c r="S14" s="35" t="s">
        <v>412</v>
      </c>
      <c r="T14" s="44">
        <v>647</v>
      </c>
      <c r="U14" s="44">
        <v>206</v>
      </c>
      <c r="V14" s="44">
        <v>75</v>
      </c>
      <c r="W14" s="44">
        <v>18</v>
      </c>
      <c r="X14" s="44">
        <v>33</v>
      </c>
      <c r="Y14" s="44">
        <v>3</v>
      </c>
      <c r="Z14" s="44">
        <v>17</v>
      </c>
      <c r="AA14" s="44">
        <v>285</v>
      </c>
      <c r="AB14" s="44">
        <v>2</v>
      </c>
      <c r="AC14" s="44">
        <v>75</v>
      </c>
      <c r="AD14" s="44">
        <v>40</v>
      </c>
      <c r="AE14" s="44">
        <v>23</v>
      </c>
      <c r="AF14" s="44">
        <v>42</v>
      </c>
      <c r="AG14" s="44">
        <v>33</v>
      </c>
      <c r="AH14" s="44">
        <v>3</v>
      </c>
      <c r="AI14" s="44">
        <v>2</v>
      </c>
      <c r="AJ14" s="44">
        <v>17</v>
      </c>
      <c r="AK14" s="44"/>
      <c r="AL14" s="44"/>
      <c r="AM14" s="44"/>
      <c r="AN14" s="11"/>
      <c r="AP14" s="6"/>
    </row>
    <row r="15" spans="2:42" ht="12.75">
      <c r="B15" s="6" t="s">
        <v>457</v>
      </c>
      <c r="C15" s="12">
        <v>16</v>
      </c>
      <c r="D15" s="12">
        <v>2</v>
      </c>
      <c r="E15" s="12">
        <v>3103</v>
      </c>
      <c r="F15" s="12">
        <v>1345</v>
      </c>
      <c r="G15" s="28">
        <f t="shared" si="0"/>
        <v>43.345149854979056</v>
      </c>
      <c r="K15" s="6" t="s">
        <v>114</v>
      </c>
      <c r="L15" s="12">
        <v>558</v>
      </c>
      <c r="M15" s="12">
        <v>553</v>
      </c>
      <c r="N15" s="12">
        <v>2</v>
      </c>
      <c r="O15" s="12">
        <v>20</v>
      </c>
      <c r="P15" s="29">
        <v>13</v>
      </c>
      <c r="S15" s="37" t="s">
        <v>87</v>
      </c>
      <c r="T15" s="45">
        <v>585</v>
      </c>
      <c r="U15" s="45">
        <v>121</v>
      </c>
      <c r="V15" s="45">
        <v>79</v>
      </c>
      <c r="W15" s="45">
        <v>15</v>
      </c>
      <c r="X15" s="45">
        <v>33</v>
      </c>
      <c r="Y15" s="45">
        <v>11</v>
      </c>
      <c r="Z15" s="45">
        <v>13</v>
      </c>
      <c r="AA15" s="45">
        <v>303</v>
      </c>
      <c r="AB15" s="45">
        <v>4</v>
      </c>
      <c r="AC15" s="45">
        <v>54</v>
      </c>
      <c r="AD15" s="45">
        <v>15</v>
      </c>
      <c r="AE15" s="45">
        <v>26</v>
      </c>
      <c r="AF15" s="45">
        <v>32</v>
      </c>
      <c r="AG15" s="45">
        <v>23</v>
      </c>
      <c r="AH15" s="45">
        <v>1</v>
      </c>
      <c r="AI15" s="45"/>
      <c r="AJ15" s="45">
        <v>23</v>
      </c>
      <c r="AK15" s="45">
        <v>2</v>
      </c>
      <c r="AL15" s="45">
        <v>3</v>
      </c>
      <c r="AM15" s="45"/>
      <c r="AN15" s="16"/>
      <c r="AO15" s="24"/>
      <c r="AP15" s="6"/>
    </row>
    <row r="16" spans="2:42" ht="12.75">
      <c r="B16" s="6" t="s">
        <v>458</v>
      </c>
      <c r="C16" s="12">
        <v>30</v>
      </c>
      <c r="D16" s="12">
        <v>7</v>
      </c>
      <c r="E16" s="12">
        <v>15645</v>
      </c>
      <c r="F16" s="12">
        <v>4137</v>
      </c>
      <c r="G16" s="28">
        <f t="shared" si="0"/>
        <v>26.44295302013423</v>
      </c>
      <c r="K16" s="6" t="s">
        <v>45</v>
      </c>
      <c r="L16" s="12">
        <v>783</v>
      </c>
      <c r="M16" s="12">
        <v>779</v>
      </c>
      <c r="N16" s="12">
        <v>2</v>
      </c>
      <c r="O16" s="12">
        <v>33</v>
      </c>
      <c r="P16" s="29">
        <v>17</v>
      </c>
      <c r="S16" s="40" t="s">
        <v>533</v>
      </c>
      <c r="T16" s="47">
        <f aca="true" t="shared" si="1" ref="T16:T26">SUM(U16:AL16)</f>
        <v>52</v>
      </c>
      <c r="U16" s="47">
        <v>9</v>
      </c>
      <c r="V16" s="47">
        <v>12</v>
      </c>
      <c r="W16" s="47">
        <v>3</v>
      </c>
      <c r="X16" s="47">
        <v>16</v>
      </c>
      <c r="Y16" s="47"/>
      <c r="Z16" s="47">
        <v>1</v>
      </c>
      <c r="AA16" s="47">
        <v>2</v>
      </c>
      <c r="AB16" s="47">
        <v>1</v>
      </c>
      <c r="AC16" s="47">
        <v>4</v>
      </c>
      <c r="AD16" s="47">
        <v>2</v>
      </c>
      <c r="AE16" s="47"/>
      <c r="AF16" s="47"/>
      <c r="AG16" s="47">
        <v>2</v>
      </c>
      <c r="AH16" s="47"/>
      <c r="AI16" s="47"/>
      <c r="AJ16" s="47"/>
      <c r="AK16" s="47"/>
      <c r="AL16" s="47"/>
      <c r="AM16" s="47"/>
      <c r="AN16" s="11"/>
      <c r="AP16" s="6"/>
    </row>
    <row r="17" spans="2:64" ht="12.75">
      <c r="B17" s="6" t="s">
        <v>489</v>
      </c>
      <c r="C17" s="12">
        <v>12</v>
      </c>
      <c r="D17" s="12">
        <v>3</v>
      </c>
      <c r="E17" s="12">
        <v>6255</v>
      </c>
      <c r="F17" s="12">
        <v>2461</v>
      </c>
      <c r="G17" s="28">
        <f t="shared" si="0"/>
        <v>39.344524380495606</v>
      </c>
      <c r="K17" s="6" t="s">
        <v>324</v>
      </c>
      <c r="L17" s="12">
        <v>984</v>
      </c>
      <c r="M17" s="12">
        <v>978</v>
      </c>
      <c r="N17" s="12">
        <v>3</v>
      </c>
      <c r="O17" s="12">
        <v>39</v>
      </c>
      <c r="P17" s="29">
        <v>20</v>
      </c>
      <c r="S17" s="35" t="s">
        <v>231</v>
      </c>
      <c r="T17" s="44">
        <f t="shared" si="1"/>
        <v>132</v>
      </c>
      <c r="U17" s="44">
        <v>23</v>
      </c>
      <c r="V17" s="44">
        <v>25</v>
      </c>
      <c r="W17" s="44">
        <v>8</v>
      </c>
      <c r="X17" s="44">
        <v>27</v>
      </c>
      <c r="Y17" s="44"/>
      <c r="Z17" s="44">
        <v>2</v>
      </c>
      <c r="AA17" s="44">
        <v>33</v>
      </c>
      <c r="AB17" s="44">
        <v>2</v>
      </c>
      <c r="AC17" s="44">
        <v>4</v>
      </c>
      <c r="AD17" s="44">
        <v>2</v>
      </c>
      <c r="AE17" s="44"/>
      <c r="AF17" s="44">
        <v>3</v>
      </c>
      <c r="AG17" s="44">
        <v>3</v>
      </c>
      <c r="AH17" s="44"/>
      <c r="AI17" s="44"/>
      <c r="AJ17" s="44"/>
      <c r="AK17" s="44"/>
      <c r="AL17" s="44"/>
      <c r="AM17" s="44">
        <v>1</v>
      </c>
      <c r="AN17" s="11"/>
      <c r="AO17" s="11"/>
      <c r="AP17" s="6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2:64" ht="12.75">
      <c r="B18" s="6" t="s">
        <v>320</v>
      </c>
      <c r="C18" s="12">
        <v>12</v>
      </c>
      <c r="D18" s="12">
        <v>3</v>
      </c>
      <c r="E18" s="12">
        <v>6266</v>
      </c>
      <c r="F18" s="12">
        <v>1700</v>
      </c>
      <c r="G18" s="28">
        <f t="shared" si="0"/>
        <v>27.130545802744972</v>
      </c>
      <c r="K18" s="6" t="s">
        <v>9</v>
      </c>
      <c r="L18" s="12">
        <v>1189</v>
      </c>
      <c r="M18" s="12">
        <v>1182</v>
      </c>
      <c r="N18" s="12">
        <v>3</v>
      </c>
      <c r="O18" s="12">
        <v>46</v>
      </c>
      <c r="P18" s="29">
        <v>21</v>
      </c>
      <c r="Q18" s="11"/>
      <c r="R18" s="11"/>
      <c r="S18" s="35" t="s">
        <v>114</v>
      </c>
      <c r="T18" s="44">
        <f t="shared" si="1"/>
        <v>187</v>
      </c>
      <c r="U18" s="44">
        <v>35</v>
      </c>
      <c r="V18" s="44">
        <v>37</v>
      </c>
      <c r="W18" s="44">
        <v>9</v>
      </c>
      <c r="X18" s="44">
        <v>31</v>
      </c>
      <c r="Y18" s="44">
        <v>2</v>
      </c>
      <c r="Z18" s="44">
        <v>3</v>
      </c>
      <c r="AA18" s="44">
        <v>41</v>
      </c>
      <c r="AB18" s="44">
        <v>2</v>
      </c>
      <c r="AC18" s="44">
        <v>10</v>
      </c>
      <c r="AD18" s="44">
        <v>3</v>
      </c>
      <c r="AE18" s="44">
        <v>2</v>
      </c>
      <c r="AF18" s="44">
        <v>9</v>
      </c>
      <c r="AG18" s="44">
        <v>3</v>
      </c>
      <c r="AH18" s="44"/>
      <c r="AI18" s="44"/>
      <c r="AJ18" s="44"/>
      <c r="AK18" s="44"/>
      <c r="AL18" s="44"/>
      <c r="AM18" s="44"/>
      <c r="AN18" s="11"/>
      <c r="AO18" s="11"/>
      <c r="AP18" s="6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2:42" ht="12.75">
      <c r="B19" s="6" t="s">
        <v>321</v>
      </c>
      <c r="C19" s="12">
        <v>14</v>
      </c>
      <c r="D19" s="12">
        <v>3</v>
      </c>
      <c r="E19" s="12">
        <v>3667</v>
      </c>
      <c r="F19" s="12">
        <v>1220</v>
      </c>
      <c r="G19" s="28">
        <f t="shared" si="0"/>
        <v>33.26970275429507</v>
      </c>
      <c r="K19" s="6" t="s">
        <v>175</v>
      </c>
      <c r="L19" s="12">
        <v>1377</v>
      </c>
      <c r="M19" s="12">
        <v>1372</v>
      </c>
      <c r="N19" s="12">
        <v>4</v>
      </c>
      <c r="O19" s="12">
        <v>48</v>
      </c>
      <c r="P19" s="29">
        <v>24</v>
      </c>
      <c r="Q19" s="11"/>
      <c r="R19" s="11"/>
      <c r="S19" s="35" t="s">
        <v>639</v>
      </c>
      <c r="T19" s="44">
        <f t="shared" si="1"/>
        <v>231</v>
      </c>
      <c r="U19" s="44">
        <v>45</v>
      </c>
      <c r="V19" s="44">
        <v>54</v>
      </c>
      <c r="W19" s="44">
        <v>11</v>
      </c>
      <c r="X19" s="44">
        <v>32</v>
      </c>
      <c r="Y19" s="44">
        <v>2</v>
      </c>
      <c r="Z19" s="44">
        <v>3</v>
      </c>
      <c r="AA19" s="44">
        <v>41</v>
      </c>
      <c r="AB19" s="44">
        <v>2</v>
      </c>
      <c r="AC19" s="44">
        <v>12</v>
      </c>
      <c r="AD19" s="44">
        <v>5</v>
      </c>
      <c r="AE19" s="44">
        <v>2</v>
      </c>
      <c r="AF19" s="44">
        <v>13</v>
      </c>
      <c r="AG19" s="44">
        <v>8</v>
      </c>
      <c r="AH19" s="44"/>
      <c r="AI19" s="44"/>
      <c r="AJ19" s="44"/>
      <c r="AK19" s="44">
        <v>1</v>
      </c>
      <c r="AL19" s="44"/>
      <c r="AM19" s="44">
        <v>1</v>
      </c>
      <c r="AN19" s="11"/>
      <c r="AP19" s="6"/>
    </row>
    <row r="20" spans="2:42" ht="12.75">
      <c r="B20" s="6" t="s">
        <v>572</v>
      </c>
      <c r="C20" s="12">
        <v>18</v>
      </c>
      <c r="D20" s="12">
        <v>4</v>
      </c>
      <c r="E20" s="12">
        <v>8039</v>
      </c>
      <c r="F20" s="12">
        <v>3783</v>
      </c>
      <c r="G20" s="28">
        <f t="shared" si="0"/>
        <v>47.05809180246299</v>
      </c>
      <c r="K20" s="6" t="s">
        <v>599</v>
      </c>
      <c r="L20" s="12">
        <v>1579</v>
      </c>
      <c r="M20" s="12">
        <v>1575</v>
      </c>
      <c r="N20" s="12">
        <v>4</v>
      </c>
      <c r="O20" s="12">
        <v>49</v>
      </c>
      <c r="P20" s="29">
        <v>26</v>
      </c>
      <c r="Q20" s="11"/>
      <c r="R20" s="11"/>
      <c r="S20" s="35" t="s">
        <v>324</v>
      </c>
      <c r="T20" s="44">
        <f t="shared" si="1"/>
        <v>316</v>
      </c>
      <c r="U20" s="44">
        <v>57</v>
      </c>
      <c r="V20" s="44">
        <v>68</v>
      </c>
      <c r="W20" s="44">
        <v>13</v>
      </c>
      <c r="X20" s="44">
        <v>32</v>
      </c>
      <c r="Y20" s="44">
        <v>4</v>
      </c>
      <c r="Z20" s="44">
        <v>7</v>
      </c>
      <c r="AA20" s="44">
        <v>68</v>
      </c>
      <c r="AB20" s="44">
        <v>2</v>
      </c>
      <c r="AC20" s="44">
        <v>20</v>
      </c>
      <c r="AD20" s="44">
        <v>7</v>
      </c>
      <c r="AE20" s="44">
        <v>10</v>
      </c>
      <c r="AF20" s="44">
        <v>16</v>
      </c>
      <c r="AG20" s="44">
        <v>12</v>
      </c>
      <c r="AH20" s="44"/>
      <c r="AI20" s="44"/>
      <c r="AJ20" s="44"/>
      <c r="AK20" s="44"/>
      <c r="AL20" s="44"/>
      <c r="AM20" s="44"/>
      <c r="AN20" s="11"/>
      <c r="AP20" s="6"/>
    </row>
    <row r="21" spans="2:42" ht="12.75">
      <c r="B21" s="6" t="s">
        <v>534</v>
      </c>
      <c r="C21" s="12">
        <v>12</v>
      </c>
      <c r="D21" s="12">
        <v>3</v>
      </c>
      <c r="E21" s="12">
        <v>5133</v>
      </c>
      <c r="F21" s="12">
        <v>2161</v>
      </c>
      <c r="G21" s="28">
        <f t="shared" si="0"/>
        <v>42.10013637249172</v>
      </c>
      <c r="K21" s="6" t="s">
        <v>428</v>
      </c>
      <c r="L21" s="12">
        <v>1770</v>
      </c>
      <c r="M21" s="12">
        <v>1764</v>
      </c>
      <c r="N21" s="12">
        <v>5</v>
      </c>
      <c r="O21" s="12">
        <v>51</v>
      </c>
      <c r="P21" s="29">
        <v>27</v>
      </c>
      <c r="Q21" s="11"/>
      <c r="R21" s="11"/>
      <c r="S21" s="35" t="s">
        <v>43</v>
      </c>
      <c r="T21" s="44">
        <f t="shared" si="1"/>
        <v>356</v>
      </c>
      <c r="U21" s="44">
        <v>64</v>
      </c>
      <c r="V21" s="44">
        <v>75</v>
      </c>
      <c r="W21" s="44">
        <v>13</v>
      </c>
      <c r="X21" s="44">
        <v>32</v>
      </c>
      <c r="Y21" s="44">
        <v>10</v>
      </c>
      <c r="Z21" s="44">
        <v>8</v>
      </c>
      <c r="AA21" s="44">
        <v>69</v>
      </c>
      <c r="AB21" s="44">
        <v>2</v>
      </c>
      <c r="AC21" s="44">
        <v>28</v>
      </c>
      <c r="AD21" s="44">
        <v>7</v>
      </c>
      <c r="AE21" s="44">
        <v>12</v>
      </c>
      <c r="AF21" s="44">
        <v>17</v>
      </c>
      <c r="AG21" s="44">
        <v>14</v>
      </c>
      <c r="AH21" s="44"/>
      <c r="AI21" s="44"/>
      <c r="AJ21" s="44">
        <v>5</v>
      </c>
      <c r="AK21" s="44"/>
      <c r="AL21" s="44"/>
      <c r="AM21" s="44"/>
      <c r="AN21" s="11"/>
      <c r="AP21" s="6"/>
    </row>
    <row r="22" spans="2:59" ht="12.75">
      <c r="B22" s="6" t="s">
        <v>408</v>
      </c>
      <c r="C22" s="12">
        <v>12</v>
      </c>
      <c r="D22" s="12">
        <v>1</v>
      </c>
      <c r="E22" s="12">
        <v>3134</v>
      </c>
      <c r="F22" s="12">
        <v>1246</v>
      </c>
      <c r="G22" s="28">
        <f t="shared" si="0"/>
        <v>39.75749840459476</v>
      </c>
      <c r="K22" s="6" t="s">
        <v>606</v>
      </c>
      <c r="L22" s="12">
        <v>1926</v>
      </c>
      <c r="M22" s="12">
        <v>1920</v>
      </c>
      <c r="N22" s="12">
        <v>5</v>
      </c>
      <c r="O22" s="12">
        <v>54</v>
      </c>
      <c r="P22" s="29">
        <v>30</v>
      </c>
      <c r="Q22" s="11"/>
      <c r="R22" s="11"/>
      <c r="S22" s="35" t="s">
        <v>374</v>
      </c>
      <c r="T22" s="44">
        <f t="shared" si="1"/>
        <v>373</v>
      </c>
      <c r="U22" s="44">
        <v>67</v>
      </c>
      <c r="V22" s="44">
        <v>75</v>
      </c>
      <c r="W22" s="44">
        <v>13</v>
      </c>
      <c r="X22" s="44">
        <v>32</v>
      </c>
      <c r="Y22" s="44">
        <v>10</v>
      </c>
      <c r="Z22" s="44">
        <v>9</v>
      </c>
      <c r="AA22" s="44">
        <v>69</v>
      </c>
      <c r="AB22" s="44">
        <v>3</v>
      </c>
      <c r="AC22" s="44">
        <v>37</v>
      </c>
      <c r="AD22" s="44">
        <v>8</v>
      </c>
      <c r="AE22" s="44">
        <v>13</v>
      </c>
      <c r="AF22" s="44">
        <v>18</v>
      </c>
      <c r="AG22" s="44">
        <v>14</v>
      </c>
      <c r="AH22" s="44"/>
      <c r="AI22" s="44"/>
      <c r="AJ22" s="44">
        <v>5</v>
      </c>
      <c r="AK22" s="44"/>
      <c r="AL22" s="44"/>
      <c r="AM22" s="44"/>
      <c r="AN22" s="11"/>
      <c r="AO22" s="11"/>
      <c r="AP22" s="6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2:42" ht="12.75" hidden="1">
      <c r="B23" s="6" t="s">
        <v>409</v>
      </c>
      <c r="C23" s="12">
        <v>12</v>
      </c>
      <c r="D23" s="12">
        <v>3</v>
      </c>
      <c r="E23" s="12">
        <v>8292</v>
      </c>
      <c r="F23" s="12">
        <v>3663</v>
      </c>
      <c r="G23" s="28">
        <f t="shared" si="0"/>
        <v>44.175108538350216</v>
      </c>
      <c r="K23" s="13" t="s">
        <v>628</v>
      </c>
      <c r="L23" s="17">
        <v>2110</v>
      </c>
      <c r="M23" s="17">
        <v>2102</v>
      </c>
      <c r="N23" s="17">
        <v>6</v>
      </c>
      <c r="O23" s="17">
        <v>60</v>
      </c>
      <c r="P23" s="30">
        <v>35</v>
      </c>
      <c r="Q23" s="11"/>
      <c r="R23" s="11"/>
      <c r="S23" s="35" t="s">
        <v>599</v>
      </c>
      <c r="T23" s="44">
        <f t="shared" si="1"/>
        <v>443</v>
      </c>
      <c r="U23" s="44">
        <v>76</v>
      </c>
      <c r="V23" s="44">
        <v>75</v>
      </c>
      <c r="W23" s="44">
        <v>15</v>
      </c>
      <c r="X23" s="44">
        <v>32</v>
      </c>
      <c r="Y23" s="44">
        <v>11</v>
      </c>
      <c r="Z23" s="44">
        <v>13</v>
      </c>
      <c r="AA23" s="44">
        <v>108</v>
      </c>
      <c r="AB23" s="44">
        <v>3</v>
      </c>
      <c r="AC23" s="44">
        <v>42</v>
      </c>
      <c r="AD23" s="44">
        <v>9</v>
      </c>
      <c r="AE23" s="44">
        <v>18</v>
      </c>
      <c r="AF23" s="44">
        <v>20</v>
      </c>
      <c r="AG23" s="44">
        <v>15</v>
      </c>
      <c r="AH23" s="44"/>
      <c r="AI23" s="44"/>
      <c r="AJ23" s="44">
        <v>6</v>
      </c>
      <c r="AK23" s="44"/>
      <c r="AL23" s="44"/>
      <c r="AM23" s="44"/>
      <c r="AN23" s="11"/>
      <c r="AP23" s="6"/>
    </row>
    <row r="24" spans="2:42" ht="12.75">
      <c r="B24" s="6" t="s">
        <v>410</v>
      </c>
      <c r="C24" s="12">
        <v>16</v>
      </c>
      <c r="D24" s="12">
        <v>3</v>
      </c>
      <c r="E24" s="12">
        <v>5310</v>
      </c>
      <c r="F24" s="12">
        <v>2578</v>
      </c>
      <c r="G24" s="28">
        <f t="shared" si="0"/>
        <v>48.54990583804143</v>
      </c>
      <c r="K24" s="2" t="s">
        <v>655</v>
      </c>
      <c r="L24" s="7">
        <v>203</v>
      </c>
      <c r="M24" s="7">
        <v>198</v>
      </c>
      <c r="N24" s="7"/>
      <c r="O24" s="7">
        <v>2</v>
      </c>
      <c r="P24" s="27"/>
      <c r="Q24" s="11"/>
      <c r="R24" s="11"/>
      <c r="S24" s="35" t="s">
        <v>428</v>
      </c>
      <c r="T24" s="44">
        <f t="shared" si="1"/>
        <v>631</v>
      </c>
      <c r="U24" s="44">
        <v>82</v>
      </c>
      <c r="V24" s="44">
        <v>75</v>
      </c>
      <c r="W24" s="44">
        <v>15</v>
      </c>
      <c r="X24" s="44">
        <v>32</v>
      </c>
      <c r="Y24" s="44">
        <v>11</v>
      </c>
      <c r="Z24" s="44">
        <v>13</v>
      </c>
      <c r="AA24" s="44">
        <v>279</v>
      </c>
      <c r="AB24" s="44">
        <v>4</v>
      </c>
      <c r="AC24" s="44">
        <v>44</v>
      </c>
      <c r="AD24" s="44">
        <v>10</v>
      </c>
      <c r="AE24" s="44">
        <v>20</v>
      </c>
      <c r="AF24" s="44">
        <v>24</v>
      </c>
      <c r="AG24" s="44">
        <v>16</v>
      </c>
      <c r="AH24" s="44"/>
      <c r="AI24" s="44"/>
      <c r="AJ24" s="44">
        <v>6</v>
      </c>
      <c r="AK24" s="44"/>
      <c r="AL24" s="44"/>
      <c r="AM24" s="44"/>
      <c r="AN24" s="11"/>
      <c r="AP24" s="6"/>
    </row>
    <row r="25" spans="2:42" ht="12.75">
      <c r="B25" s="6" t="s">
        <v>454</v>
      </c>
      <c r="C25" s="12">
        <v>14</v>
      </c>
      <c r="D25" s="12">
        <v>2</v>
      </c>
      <c r="E25" s="12">
        <v>3971</v>
      </c>
      <c r="F25" s="12">
        <v>1764</v>
      </c>
      <c r="G25" s="28">
        <f t="shared" si="0"/>
        <v>44.42205993452531</v>
      </c>
      <c r="K25" s="6" t="s">
        <v>232</v>
      </c>
      <c r="L25" s="32">
        <v>394</v>
      </c>
      <c r="M25" s="32">
        <v>393</v>
      </c>
      <c r="N25" s="32"/>
      <c r="O25" s="32">
        <v>10</v>
      </c>
      <c r="P25" s="33">
        <v>1</v>
      </c>
      <c r="Q25" s="11"/>
      <c r="R25" s="11"/>
      <c r="S25" s="35" t="s">
        <v>606</v>
      </c>
      <c r="T25" s="44">
        <f t="shared" si="1"/>
        <v>629</v>
      </c>
      <c r="U25" s="44">
        <v>94</v>
      </c>
      <c r="V25" s="44">
        <v>75</v>
      </c>
      <c r="W25" s="44">
        <v>15</v>
      </c>
      <c r="X25" s="44">
        <v>5</v>
      </c>
      <c r="Y25" s="44">
        <v>11</v>
      </c>
      <c r="Z25" s="44">
        <v>13</v>
      </c>
      <c r="AA25" s="44">
        <v>286</v>
      </c>
      <c r="AB25" s="44">
        <v>4</v>
      </c>
      <c r="AC25" s="44">
        <v>46</v>
      </c>
      <c r="AD25" s="44">
        <v>10</v>
      </c>
      <c r="AE25" s="44">
        <v>20</v>
      </c>
      <c r="AF25" s="44">
        <v>24</v>
      </c>
      <c r="AG25" s="44">
        <v>16</v>
      </c>
      <c r="AH25" s="44"/>
      <c r="AI25" s="44"/>
      <c r="AJ25" s="44">
        <v>6</v>
      </c>
      <c r="AK25" s="44">
        <v>1</v>
      </c>
      <c r="AL25" s="44">
        <v>3</v>
      </c>
      <c r="AM25" s="44"/>
      <c r="AN25" s="11"/>
      <c r="AP25" s="6"/>
    </row>
    <row r="26" spans="2:42" ht="12.75">
      <c r="B26" s="6" t="s">
        <v>455</v>
      </c>
      <c r="C26" s="12">
        <v>12</v>
      </c>
      <c r="D26" s="12">
        <v>3</v>
      </c>
      <c r="E26" s="12">
        <v>15939</v>
      </c>
      <c r="F26" s="12">
        <v>5583</v>
      </c>
      <c r="G26" s="28">
        <f t="shared" si="0"/>
        <v>35.02729154903068</v>
      </c>
      <c r="K26" s="6" t="s">
        <v>115</v>
      </c>
      <c r="L26" s="32">
        <v>631</v>
      </c>
      <c r="M26" s="32">
        <v>631</v>
      </c>
      <c r="N26" s="32">
        <v>1</v>
      </c>
      <c r="O26" s="32">
        <v>20</v>
      </c>
      <c r="P26" s="33">
        <v>3</v>
      </c>
      <c r="Q26" s="11"/>
      <c r="R26" s="11"/>
      <c r="S26" s="35" t="s">
        <v>628</v>
      </c>
      <c r="T26" s="44">
        <f t="shared" si="1"/>
        <v>753</v>
      </c>
      <c r="U26" s="44">
        <v>121</v>
      </c>
      <c r="V26" s="44">
        <v>79</v>
      </c>
      <c r="W26" s="44">
        <v>15</v>
      </c>
      <c r="X26" s="44">
        <v>32</v>
      </c>
      <c r="Y26" s="44">
        <v>11</v>
      </c>
      <c r="Z26" s="44">
        <v>13</v>
      </c>
      <c r="AA26" s="44">
        <v>303</v>
      </c>
      <c r="AB26" s="44">
        <v>4</v>
      </c>
      <c r="AC26" s="44">
        <v>54</v>
      </c>
      <c r="AD26" s="44">
        <v>15</v>
      </c>
      <c r="AE26" s="44">
        <v>23</v>
      </c>
      <c r="AF26" s="44">
        <v>32</v>
      </c>
      <c r="AG26" s="44">
        <v>23</v>
      </c>
      <c r="AH26" s="44"/>
      <c r="AI26" s="44"/>
      <c r="AJ26" s="44">
        <v>23</v>
      </c>
      <c r="AK26" s="44">
        <v>2</v>
      </c>
      <c r="AL26" s="44">
        <v>3</v>
      </c>
      <c r="AM26" s="44"/>
      <c r="AN26" s="11"/>
      <c r="AO26" s="23"/>
      <c r="AP26" s="6"/>
    </row>
    <row r="27" spans="2:42" ht="12.75">
      <c r="B27" s="6" t="s">
        <v>456</v>
      </c>
      <c r="C27" s="12">
        <v>10</v>
      </c>
      <c r="D27" s="12">
        <v>2</v>
      </c>
      <c r="E27" s="12">
        <v>4584</v>
      </c>
      <c r="F27" s="12">
        <v>3124</v>
      </c>
      <c r="G27" s="28">
        <f t="shared" si="0"/>
        <v>68.15008726003491</v>
      </c>
      <c r="K27" s="6" t="s">
        <v>46</v>
      </c>
      <c r="L27" s="12">
        <v>842</v>
      </c>
      <c r="M27" s="12">
        <v>842</v>
      </c>
      <c r="N27" s="12">
        <v>1</v>
      </c>
      <c r="O27" s="12">
        <v>25</v>
      </c>
      <c r="P27" s="29">
        <v>6</v>
      </c>
      <c r="Q27" s="11"/>
      <c r="R27" s="11"/>
      <c r="S27" s="2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24"/>
      <c r="AP27" s="11"/>
    </row>
    <row r="28" spans="2:42" ht="12.75">
      <c r="B28" s="6" t="s">
        <v>313</v>
      </c>
      <c r="C28" s="12">
        <v>344</v>
      </c>
      <c r="D28" s="12">
        <v>36</v>
      </c>
      <c r="E28" s="12">
        <v>147470</v>
      </c>
      <c r="F28" s="12">
        <v>66467</v>
      </c>
      <c r="G28" s="28">
        <f t="shared" si="0"/>
        <v>45.07153997423205</v>
      </c>
      <c r="K28" s="6" t="s">
        <v>325</v>
      </c>
      <c r="L28" s="12">
        <v>1013</v>
      </c>
      <c r="M28" s="12">
        <v>1015</v>
      </c>
      <c r="N28" s="12">
        <v>1</v>
      </c>
      <c r="O28" s="32">
        <v>32</v>
      </c>
      <c r="P28" s="33">
        <v>8</v>
      </c>
      <c r="Q28" s="11"/>
      <c r="R28" s="11"/>
      <c r="S28" s="35" t="s">
        <v>655</v>
      </c>
      <c r="T28" s="44">
        <f aca="true" t="shared" si="2" ref="T28:T36">SUM(U28:AO28)</f>
        <v>47</v>
      </c>
      <c r="U28" s="44">
        <v>11</v>
      </c>
      <c r="V28" s="44">
        <v>5</v>
      </c>
      <c r="W28" s="44">
        <v>1</v>
      </c>
      <c r="X28" s="44"/>
      <c r="Y28" s="44"/>
      <c r="Z28" s="44"/>
      <c r="AA28" s="44">
        <v>14</v>
      </c>
      <c r="AB28" s="44"/>
      <c r="AC28" s="44">
        <v>1</v>
      </c>
      <c r="AD28" s="44">
        <v>2</v>
      </c>
      <c r="AE28" s="44">
        <v>1</v>
      </c>
      <c r="AF28" s="44">
        <v>1</v>
      </c>
      <c r="AG28" s="44">
        <v>9</v>
      </c>
      <c r="AH28" s="44"/>
      <c r="AI28" s="44"/>
      <c r="AJ28" s="44">
        <v>2</v>
      </c>
      <c r="AK28" s="44"/>
      <c r="AL28" s="44"/>
      <c r="AM28" s="44"/>
      <c r="AN28" s="11"/>
      <c r="AP28" s="6"/>
    </row>
    <row r="29" spans="2:42" ht="12.75">
      <c r="B29" s="6" t="s">
        <v>450</v>
      </c>
      <c r="C29" s="12">
        <v>12</v>
      </c>
      <c r="D29" s="12">
        <v>3</v>
      </c>
      <c r="E29" s="12">
        <v>6675</v>
      </c>
      <c r="F29" s="12">
        <v>3668</v>
      </c>
      <c r="G29" s="28">
        <f t="shared" si="0"/>
        <v>54.95131086142322</v>
      </c>
      <c r="K29" s="20" t="s">
        <v>88</v>
      </c>
      <c r="L29" s="32">
        <v>1191</v>
      </c>
      <c r="M29" s="32">
        <v>1192</v>
      </c>
      <c r="N29" s="32">
        <v>1</v>
      </c>
      <c r="O29" s="32">
        <v>32</v>
      </c>
      <c r="P29" s="33">
        <v>13</v>
      </c>
      <c r="S29" s="35" t="s">
        <v>232</v>
      </c>
      <c r="T29" s="44">
        <f t="shared" si="2"/>
        <v>83</v>
      </c>
      <c r="U29" s="44">
        <v>26</v>
      </c>
      <c r="V29" s="44">
        <v>5</v>
      </c>
      <c r="W29" s="44">
        <v>3</v>
      </c>
      <c r="X29" s="44"/>
      <c r="Y29" s="44">
        <v>1</v>
      </c>
      <c r="Z29" s="44"/>
      <c r="AA29" s="44">
        <v>17</v>
      </c>
      <c r="AB29" s="44"/>
      <c r="AC29" s="44">
        <v>5</v>
      </c>
      <c r="AD29" s="44">
        <v>2</v>
      </c>
      <c r="AE29" s="44">
        <v>4</v>
      </c>
      <c r="AF29" s="44">
        <v>1</v>
      </c>
      <c r="AG29" s="44">
        <v>14</v>
      </c>
      <c r="AH29" s="44"/>
      <c r="AI29" s="44"/>
      <c r="AJ29" s="44">
        <v>5</v>
      </c>
      <c r="AK29" s="44"/>
      <c r="AL29" s="44"/>
      <c r="AM29" s="44">
        <v>0</v>
      </c>
      <c r="AN29" s="11"/>
      <c r="AP29" s="6"/>
    </row>
    <row r="30" spans="2:42" ht="12.75">
      <c r="B30" s="13" t="s">
        <v>451</v>
      </c>
      <c r="C30" s="17">
        <f>SUM(C11:C29)</f>
        <v>620</v>
      </c>
      <c r="D30" s="17">
        <f>SUM(D11:D29)</f>
        <v>95</v>
      </c>
      <c r="E30" s="17">
        <f>SUM(E11:E29)</f>
        <v>276021</v>
      </c>
      <c r="F30" s="17">
        <f>SUM(F11:F29)</f>
        <v>124489</v>
      </c>
      <c r="G30" s="31">
        <f t="shared" si="0"/>
        <v>45.10127852590926</v>
      </c>
      <c r="K30" s="20" t="s">
        <v>473</v>
      </c>
      <c r="L30" s="32">
        <v>1385</v>
      </c>
      <c r="M30" s="32">
        <v>1387</v>
      </c>
      <c r="N30" s="32">
        <v>1</v>
      </c>
      <c r="O30" s="32">
        <v>37</v>
      </c>
      <c r="P30" s="33">
        <v>13</v>
      </c>
      <c r="Q30" s="11"/>
      <c r="R30" s="11"/>
      <c r="S30" s="35" t="s">
        <v>115</v>
      </c>
      <c r="T30" s="44">
        <f t="shared" si="2"/>
        <v>126</v>
      </c>
      <c r="U30" s="44">
        <v>33</v>
      </c>
      <c r="V30" s="44">
        <v>7</v>
      </c>
      <c r="W30" s="44">
        <v>4</v>
      </c>
      <c r="X30" s="44"/>
      <c r="Y30" s="44">
        <v>1</v>
      </c>
      <c r="Z30" s="44"/>
      <c r="AA30" s="44">
        <v>17</v>
      </c>
      <c r="AB30" s="44"/>
      <c r="AC30" s="44">
        <v>11</v>
      </c>
      <c r="AD30" s="44">
        <v>2</v>
      </c>
      <c r="AE30" s="44">
        <v>5</v>
      </c>
      <c r="AF30" s="44">
        <v>9</v>
      </c>
      <c r="AG30" s="44">
        <v>23</v>
      </c>
      <c r="AH30" s="44"/>
      <c r="AI30" s="44"/>
      <c r="AJ30" s="44">
        <v>14</v>
      </c>
      <c r="AK30" s="44"/>
      <c r="AL30" s="44"/>
      <c r="AM30" s="44"/>
      <c r="AN30" s="11"/>
      <c r="AP30" s="6"/>
    </row>
    <row r="31" spans="11:42" ht="12.75">
      <c r="K31" s="20" t="s">
        <v>600</v>
      </c>
      <c r="L31" s="32">
        <v>1580</v>
      </c>
      <c r="M31" s="32">
        <v>1583</v>
      </c>
      <c r="N31" s="32">
        <v>2</v>
      </c>
      <c r="O31" s="32">
        <v>41</v>
      </c>
      <c r="P31" s="33">
        <v>16</v>
      </c>
      <c r="Q31" s="11"/>
      <c r="R31" s="11"/>
      <c r="S31" s="35" t="s">
        <v>46</v>
      </c>
      <c r="T31" s="44">
        <f t="shared" si="2"/>
        <v>167</v>
      </c>
      <c r="U31" s="44">
        <v>51</v>
      </c>
      <c r="V31" s="44">
        <v>7</v>
      </c>
      <c r="W31" s="44">
        <v>8</v>
      </c>
      <c r="X31" s="44"/>
      <c r="Y31" s="44">
        <v>1</v>
      </c>
      <c r="Z31" s="44">
        <v>1</v>
      </c>
      <c r="AA31" s="44">
        <v>17</v>
      </c>
      <c r="AB31" s="44"/>
      <c r="AC31" s="44">
        <v>20</v>
      </c>
      <c r="AD31" s="44">
        <v>2</v>
      </c>
      <c r="AE31" s="44">
        <v>5</v>
      </c>
      <c r="AF31" s="44">
        <v>16</v>
      </c>
      <c r="AG31" s="44">
        <v>25</v>
      </c>
      <c r="AH31" s="44"/>
      <c r="AI31" s="44"/>
      <c r="AJ31" s="44">
        <v>14</v>
      </c>
      <c r="AK31" s="44"/>
      <c r="AL31" s="44"/>
      <c r="AM31" s="44"/>
      <c r="AN31" s="11"/>
      <c r="AP31" s="6"/>
    </row>
    <row r="32" spans="11:42" ht="12.75">
      <c r="K32" s="20" t="s">
        <v>293</v>
      </c>
      <c r="L32" s="32">
        <v>1774</v>
      </c>
      <c r="M32" s="32">
        <v>1779</v>
      </c>
      <c r="N32" s="32">
        <v>2</v>
      </c>
      <c r="O32" s="32">
        <v>41</v>
      </c>
      <c r="P32" s="33">
        <v>16</v>
      </c>
      <c r="Q32" s="11"/>
      <c r="R32" s="11"/>
      <c r="S32" s="35" t="s">
        <v>325</v>
      </c>
      <c r="T32" s="44">
        <f t="shared" si="2"/>
        <v>236</v>
      </c>
      <c r="U32" s="44">
        <v>60</v>
      </c>
      <c r="V32" s="44">
        <v>7</v>
      </c>
      <c r="W32" s="44">
        <v>10</v>
      </c>
      <c r="X32" s="44"/>
      <c r="Y32" s="44">
        <v>1</v>
      </c>
      <c r="Z32" s="44">
        <v>2</v>
      </c>
      <c r="AA32" s="44">
        <v>23</v>
      </c>
      <c r="AB32" s="44">
        <v>0</v>
      </c>
      <c r="AC32" s="44">
        <v>29</v>
      </c>
      <c r="AD32" s="44">
        <v>3</v>
      </c>
      <c r="AE32" s="44">
        <v>8</v>
      </c>
      <c r="AF32" s="44">
        <v>22</v>
      </c>
      <c r="AG32" s="44">
        <v>29</v>
      </c>
      <c r="AH32" s="44"/>
      <c r="AI32" s="44"/>
      <c r="AJ32" s="44">
        <v>42</v>
      </c>
      <c r="AK32" s="44"/>
      <c r="AL32" s="44"/>
      <c r="AM32" s="44"/>
      <c r="AN32" s="11"/>
      <c r="AP32" s="6"/>
    </row>
    <row r="33" spans="2:42" ht="12.75">
      <c r="B33" s="1" t="s">
        <v>557</v>
      </c>
      <c r="K33" s="20" t="s">
        <v>123</v>
      </c>
      <c r="L33" s="32">
        <v>1934</v>
      </c>
      <c r="M33" s="32">
        <v>1939</v>
      </c>
      <c r="N33" s="32">
        <v>2</v>
      </c>
      <c r="O33" s="32">
        <v>44</v>
      </c>
      <c r="P33" s="33">
        <v>16</v>
      </c>
      <c r="Q33" s="11"/>
      <c r="R33" s="11"/>
      <c r="S33" s="35" t="s">
        <v>88</v>
      </c>
      <c r="T33" s="44">
        <f t="shared" si="2"/>
        <v>264</v>
      </c>
      <c r="U33" s="44">
        <v>72</v>
      </c>
      <c r="V33" s="44">
        <v>9</v>
      </c>
      <c r="W33" s="44">
        <v>10</v>
      </c>
      <c r="X33" s="44">
        <v>3</v>
      </c>
      <c r="Y33" s="44">
        <v>3</v>
      </c>
      <c r="Z33" s="44">
        <v>2</v>
      </c>
      <c r="AA33" s="44">
        <v>23</v>
      </c>
      <c r="AB33" s="44"/>
      <c r="AC33" s="44">
        <v>33</v>
      </c>
      <c r="AD33" s="44">
        <v>4</v>
      </c>
      <c r="AE33" s="44">
        <v>8</v>
      </c>
      <c r="AF33" s="44">
        <v>24</v>
      </c>
      <c r="AG33" s="44">
        <v>31</v>
      </c>
      <c r="AH33" s="44"/>
      <c r="AI33" s="44"/>
      <c r="AJ33" s="44">
        <v>42</v>
      </c>
      <c r="AK33" s="44"/>
      <c r="AL33" s="44"/>
      <c r="AM33" s="44"/>
      <c r="AN33" s="11"/>
      <c r="AP33" s="6"/>
    </row>
    <row r="34" spans="5:42" ht="12.75">
      <c r="E34" s="1160" t="s">
        <v>558</v>
      </c>
      <c r="F34" s="1162"/>
      <c r="G34" s="1162"/>
      <c r="H34" s="1162"/>
      <c r="K34" s="20" t="s">
        <v>629</v>
      </c>
      <c r="L34" s="32">
        <v>2111</v>
      </c>
      <c r="M34" s="32">
        <v>2113</v>
      </c>
      <c r="N34" s="32">
        <v>2</v>
      </c>
      <c r="O34" s="32">
        <v>49</v>
      </c>
      <c r="P34" s="33">
        <v>18</v>
      </c>
      <c r="Q34" s="11"/>
      <c r="R34" s="11"/>
      <c r="S34" s="35" t="s">
        <v>473</v>
      </c>
      <c r="T34" s="44">
        <f t="shared" si="2"/>
        <v>305</v>
      </c>
      <c r="U34" s="44">
        <v>79</v>
      </c>
      <c r="V34" s="44">
        <v>9</v>
      </c>
      <c r="W34" s="44">
        <v>10</v>
      </c>
      <c r="X34" s="44">
        <v>3</v>
      </c>
      <c r="Y34" s="44">
        <v>3</v>
      </c>
      <c r="Z34" s="44">
        <v>2</v>
      </c>
      <c r="AA34" s="44">
        <v>52</v>
      </c>
      <c r="AB34" s="44"/>
      <c r="AC34" s="44">
        <v>34</v>
      </c>
      <c r="AD34" s="44">
        <v>5</v>
      </c>
      <c r="AE34" s="44">
        <v>10</v>
      </c>
      <c r="AF34" s="44">
        <v>24</v>
      </c>
      <c r="AG34" s="44">
        <v>32</v>
      </c>
      <c r="AH34" s="44"/>
      <c r="AI34" s="44"/>
      <c r="AJ34" s="44">
        <v>42</v>
      </c>
      <c r="AK34" s="44"/>
      <c r="AL34" s="44"/>
      <c r="AM34" s="44"/>
      <c r="AN34" s="11"/>
      <c r="AP34" s="6"/>
    </row>
    <row r="35" spans="11:42" ht="12.75">
      <c r="K35" s="21" t="s">
        <v>614</v>
      </c>
      <c r="L35" s="26">
        <v>2282</v>
      </c>
      <c r="M35" s="26">
        <v>2262</v>
      </c>
      <c r="N35" s="26">
        <v>4</v>
      </c>
      <c r="O35" s="26">
        <v>53</v>
      </c>
      <c r="P35" s="39">
        <v>21</v>
      </c>
      <c r="S35" s="35" t="s">
        <v>600</v>
      </c>
      <c r="T35" s="44">
        <f t="shared" si="2"/>
        <v>425</v>
      </c>
      <c r="U35" s="44">
        <v>82</v>
      </c>
      <c r="V35" s="44">
        <v>9</v>
      </c>
      <c r="W35" s="44">
        <v>11</v>
      </c>
      <c r="X35" s="44">
        <v>3</v>
      </c>
      <c r="Y35" s="44">
        <v>5</v>
      </c>
      <c r="Z35" s="44">
        <v>2</v>
      </c>
      <c r="AA35" s="44">
        <v>158</v>
      </c>
      <c r="AB35" s="44"/>
      <c r="AC35" s="44">
        <v>37</v>
      </c>
      <c r="AD35" s="44">
        <v>5</v>
      </c>
      <c r="AE35" s="44">
        <v>13</v>
      </c>
      <c r="AF35" s="44">
        <v>25</v>
      </c>
      <c r="AG35" s="44">
        <v>32</v>
      </c>
      <c r="AH35" s="44"/>
      <c r="AI35" s="44"/>
      <c r="AJ35" s="44">
        <v>43</v>
      </c>
      <c r="AK35" s="44"/>
      <c r="AL35" s="44"/>
      <c r="AM35" s="44"/>
      <c r="AN35" s="11"/>
      <c r="AP35" s="6"/>
    </row>
    <row r="36" spans="3:42" ht="12.75">
      <c r="C36" s="1" t="s">
        <v>15</v>
      </c>
      <c r="S36" s="35" t="s">
        <v>293</v>
      </c>
      <c r="T36" s="44">
        <f t="shared" si="2"/>
        <v>452</v>
      </c>
      <c r="U36" s="44">
        <v>98</v>
      </c>
      <c r="V36" s="44">
        <v>9</v>
      </c>
      <c r="W36" s="44">
        <v>12</v>
      </c>
      <c r="X36" s="44">
        <v>3</v>
      </c>
      <c r="Y36" s="44">
        <v>5</v>
      </c>
      <c r="Z36" s="44">
        <v>2</v>
      </c>
      <c r="AA36" s="44">
        <v>163</v>
      </c>
      <c r="AB36" s="44"/>
      <c r="AC36" s="44">
        <v>42</v>
      </c>
      <c r="AD36" s="44">
        <v>5</v>
      </c>
      <c r="AE36" s="44">
        <v>13</v>
      </c>
      <c r="AF36" s="44">
        <v>25</v>
      </c>
      <c r="AG36" s="44">
        <v>32</v>
      </c>
      <c r="AH36" s="44"/>
      <c r="AI36" s="44"/>
      <c r="AJ36" s="44">
        <v>43</v>
      </c>
      <c r="AK36" s="44"/>
      <c r="AL36" s="44"/>
      <c r="AM36" s="44"/>
      <c r="AN36" s="11"/>
      <c r="AP36" s="6"/>
    </row>
    <row r="37" spans="3:42" ht="12.75">
      <c r="C37" s="1" t="s">
        <v>448</v>
      </c>
      <c r="S37" s="35" t="s">
        <v>123</v>
      </c>
      <c r="T37" s="44">
        <f>SUM(U37:AO37)</f>
        <v>522</v>
      </c>
      <c r="U37" s="44">
        <v>116</v>
      </c>
      <c r="V37" s="44">
        <v>9</v>
      </c>
      <c r="W37" s="44">
        <v>12</v>
      </c>
      <c r="X37" s="44">
        <v>3</v>
      </c>
      <c r="Y37" s="44">
        <v>5</v>
      </c>
      <c r="Z37" s="44">
        <v>3</v>
      </c>
      <c r="AA37" s="44">
        <v>166</v>
      </c>
      <c r="AB37" s="44">
        <v>0</v>
      </c>
      <c r="AC37" s="44">
        <v>54</v>
      </c>
      <c r="AD37" s="44">
        <v>7</v>
      </c>
      <c r="AE37" s="44">
        <v>14</v>
      </c>
      <c r="AF37" s="44">
        <v>31</v>
      </c>
      <c r="AG37" s="44">
        <v>39</v>
      </c>
      <c r="AH37" s="44"/>
      <c r="AI37" s="44"/>
      <c r="AJ37" s="44">
        <v>61</v>
      </c>
      <c r="AK37" s="44"/>
      <c r="AL37" s="44">
        <v>2</v>
      </c>
      <c r="AM37" s="44"/>
      <c r="AN37" s="11"/>
      <c r="AP37" s="6"/>
    </row>
    <row r="38" spans="19:41" ht="12.75">
      <c r="S38" s="37" t="s">
        <v>629</v>
      </c>
      <c r="T38" s="45">
        <f>SUM(U38:AO38)</f>
        <v>666</v>
      </c>
      <c r="U38" s="45">
        <v>139</v>
      </c>
      <c r="V38" s="45">
        <v>9</v>
      </c>
      <c r="W38" s="45">
        <v>12</v>
      </c>
      <c r="X38" s="45">
        <v>3</v>
      </c>
      <c r="Y38" s="45">
        <v>6</v>
      </c>
      <c r="Z38" s="45">
        <v>3</v>
      </c>
      <c r="AA38" s="45">
        <v>182</v>
      </c>
      <c r="AB38" s="45"/>
      <c r="AC38" s="45">
        <v>54</v>
      </c>
      <c r="AD38" s="45">
        <v>8</v>
      </c>
      <c r="AE38" s="45">
        <v>17</v>
      </c>
      <c r="AF38" s="45">
        <v>40</v>
      </c>
      <c r="AG38" s="45">
        <v>45</v>
      </c>
      <c r="AH38" s="45"/>
      <c r="AI38" s="45"/>
      <c r="AJ38" s="45">
        <v>65</v>
      </c>
      <c r="AK38" s="45"/>
      <c r="AL38" s="45">
        <v>2</v>
      </c>
      <c r="AM38" s="45">
        <v>1</v>
      </c>
      <c r="AN38" s="45">
        <v>5</v>
      </c>
      <c r="AO38" s="46">
        <v>75</v>
      </c>
    </row>
    <row r="39" spans="1:29" ht="12.75">
      <c r="A39" s="1161">
        <v>40</v>
      </c>
      <c r="B39" s="1161"/>
      <c r="C39" s="1161"/>
      <c r="D39" s="1161"/>
      <c r="E39" s="1161"/>
      <c r="F39" s="1161"/>
      <c r="G39" s="1161"/>
      <c r="H39" s="1161"/>
      <c r="I39" s="1161"/>
      <c r="K39" s="1161">
        <v>42</v>
      </c>
      <c r="L39" s="1161"/>
      <c r="M39" s="1161"/>
      <c r="N39" s="1161"/>
      <c r="O39" s="1161"/>
      <c r="P39" s="1161"/>
      <c r="AC39" s="1">
        <v>45</v>
      </c>
    </row>
    <row r="40" ht="12.75">
      <c r="AC40" s="1" t="s">
        <v>449</v>
      </c>
    </row>
    <row r="41" spans="37:41" ht="12.75">
      <c r="AK41" s="1" t="s">
        <v>449</v>
      </c>
      <c r="AM41" s="1" t="s">
        <v>449</v>
      </c>
      <c r="AO41" s="1" t="s">
        <v>449</v>
      </c>
    </row>
    <row r="78" ht="12.75">
      <c r="E78" s="19">
        <v>39</v>
      </c>
    </row>
  </sheetData>
  <sheetProtection/>
  <mergeCells count="5">
    <mergeCell ref="D2:E2"/>
    <mergeCell ref="D3:E3"/>
    <mergeCell ref="K39:P39"/>
    <mergeCell ref="E34:H34"/>
    <mergeCell ref="A39:I39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240" verticalDpi="240" orientation="landscape" paperSize="9" r:id="rId1"/>
  <headerFooter alignWithMargins="0">
    <oddHeader>&amp;LXII õýñýã: Ýð¿¿ë ìýíä&amp;RSection XII: Health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61"/>
  <sheetViews>
    <sheetView zoomScale="123" zoomScaleNormal="123" zoomScalePageLayoutView="0" workbookViewId="0" topLeftCell="A1">
      <selection activeCell="A17" sqref="A17"/>
    </sheetView>
  </sheetViews>
  <sheetFormatPr defaultColWidth="9.00390625" defaultRowHeight="12.75"/>
  <cols>
    <col min="1" max="1" width="2.00390625" style="266" customWidth="1"/>
    <col min="2" max="2" width="7.25390625" style="266" customWidth="1"/>
    <col min="3" max="3" width="8.75390625" style="266" customWidth="1"/>
    <col min="4" max="4" width="7.875" style="266" customWidth="1"/>
    <col min="5" max="5" width="11.75390625" style="266" customWidth="1"/>
    <col min="6" max="6" width="14.75390625" style="266" customWidth="1"/>
    <col min="7" max="7" width="10.375" style="266" customWidth="1"/>
    <col min="8" max="8" width="9.125" style="266" customWidth="1"/>
    <col min="9" max="9" width="5.00390625" style="266" customWidth="1"/>
    <col min="10" max="10" width="27.25390625" style="266" customWidth="1"/>
    <col min="11" max="11" width="9.00390625" style="266" customWidth="1"/>
    <col min="12" max="12" width="8.375" style="266" customWidth="1"/>
    <col min="13" max="13" width="16.00390625" style="266" customWidth="1"/>
    <col min="14" max="16" width="9.125" style="266" customWidth="1"/>
    <col min="17" max="17" width="25.375" style="266" customWidth="1"/>
    <col min="18" max="16384" width="9.125" style="266" customWidth="1"/>
  </cols>
  <sheetData>
    <row r="1" spans="1:22" ht="12">
      <c r="A1" s="266" t="s">
        <v>449</v>
      </c>
      <c r="D1" s="316"/>
      <c r="F1" s="317"/>
      <c r="G1" s="318" t="s">
        <v>861</v>
      </c>
      <c r="N1" s="319"/>
      <c r="O1" s="269"/>
      <c r="P1" s="269"/>
      <c r="Q1" s="269"/>
      <c r="R1" s="269"/>
      <c r="S1" s="269"/>
      <c r="T1" s="269"/>
      <c r="U1" s="269"/>
      <c r="V1" s="269"/>
    </row>
    <row r="2" spans="4:22" ht="10.5" customHeight="1">
      <c r="D2" s="320"/>
      <c r="F2" s="317"/>
      <c r="G2" s="321" t="s">
        <v>746</v>
      </c>
      <c r="O2" s="269"/>
      <c r="P2" s="269"/>
      <c r="Q2" s="269"/>
      <c r="R2" s="269"/>
      <c r="S2" s="269"/>
      <c r="T2" s="269"/>
      <c r="U2" s="269"/>
      <c r="V2" s="269"/>
    </row>
    <row r="3" spans="7:22" ht="4.5" customHeight="1">
      <c r="G3" s="323"/>
      <c r="O3" s="269"/>
      <c r="P3" s="269"/>
      <c r="Q3" s="327"/>
      <c r="R3" s="325"/>
      <c r="S3" s="326"/>
      <c r="T3" s="269"/>
      <c r="U3" s="269"/>
      <c r="V3" s="269"/>
    </row>
    <row r="4" spans="2:22" ht="12.75" customHeight="1">
      <c r="B4" s="318" t="s">
        <v>860</v>
      </c>
      <c r="C4" s="328"/>
      <c r="D4" s="323"/>
      <c r="E4" s="323"/>
      <c r="G4" s="329" t="s">
        <v>747</v>
      </c>
      <c r="L4" s="268"/>
      <c r="O4" s="269"/>
      <c r="P4" s="269"/>
      <c r="Q4" s="269"/>
      <c r="R4" s="269"/>
      <c r="S4" s="269"/>
      <c r="T4" s="269"/>
      <c r="U4" s="269"/>
      <c r="V4" s="269"/>
    </row>
    <row r="5" spans="1:22" ht="12.75" customHeight="1">
      <c r="A5" s="269"/>
      <c r="B5" s="330"/>
      <c r="C5" s="331"/>
      <c r="D5" s="332"/>
      <c r="E5" s="333"/>
      <c r="F5" s="334"/>
      <c r="G5" s="330"/>
      <c r="H5" s="330"/>
      <c r="I5" s="330"/>
      <c r="J5" s="374" t="s">
        <v>837</v>
      </c>
      <c r="K5" s="1163" t="s">
        <v>830</v>
      </c>
      <c r="L5" s="1164"/>
      <c r="M5" s="269"/>
      <c r="O5" s="269"/>
      <c r="P5" s="269"/>
      <c r="Q5" s="269"/>
      <c r="R5" s="1166"/>
      <c r="S5" s="1166"/>
      <c r="T5" s="265"/>
      <c r="U5" s="269"/>
      <c r="V5" s="269"/>
    </row>
    <row r="6" spans="1:22" ht="9" customHeight="1">
      <c r="A6" s="269"/>
      <c r="B6" s="268"/>
      <c r="C6" s="268"/>
      <c r="D6" s="268"/>
      <c r="E6" s="335"/>
      <c r="F6" s="336"/>
      <c r="G6" s="268"/>
      <c r="H6" s="268"/>
      <c r="I6" s="268"/>
      <c r="J6" s="337" t="s">
        <v>73</v>
      </c>
      <c r="K6" s="1165" t="s">
        <v>657</v>
      </c>
      <c r="L6" s="1165"/>
      <c r="M6" s="269"/>
      <c r="O6" s="269"/>
      <c r="P6" s="269"/>
      <c r="Q6" s="269"/>
      <c r="R6" s="1166"/>
      <c r="S6" s="1166"/>
      <c r="T6" s="340"/>
      <c r="U6" s="269"/>
      <c r="V6" s="269"/>
    </row>
    <row r="7" spans="2:22" ht="9" customHeight="1">
      <c r="B7" s="269" t="s">
        <v>859</v>
      </c>
      <c r="C7" s="269"/>
      <c r="D7" s="269"/>
      <c r="E7" s="274"/>
      <c r="F7" s="273" t="s">
        <v>59</v>
      </c>
      <c r="G7" s="269"/>
      <c r="J7" s="341">
        <v>827</v>
      </c>
      <c r="K7" s="342">
        <v>432</v>
      </c>
      <c r="L7" s="342"/>
      <c r="O7" s="274"/>
      <c r="P7" s="269"/>
      <c r="Q7" s="269"/>
      <c r="R7" s="269"/>
      <c r="S7" s="269"/>
      <c r="T7" s="265"/>
      <c r="U7" s="269"/>
      <c r="V7" s="269"/>
    </row>
    <row r="8" spans="2:22" ht="9">
      <c r="B8" s="275" t="s">
        <v>858</v>
      </c>
      <c r="C8" s="344"/>
      <c r="D8" s="344"/>
      <c r="E8" s="344"/>
      <c r="F8" s="345" t="s">
        <v>60</v>
      </c>
      <c r="G8" s="272"/>
      <c r="H8" s="275"/>
      <c r="I8" s="275"/>
      <c r="J8" s="346">
        <f>J9+J10+J11+J12+J13+J14+J15+J16</f>
        <v>583</v>
      </c>
      <c r="K8" s="347">
        <f>K9+K10+K11+K12+K13+K14+K15+K16</f>
        <v>267</v>
      </c>
      <c r="L8" s="348"/>
      <c r="O8" s="274"/>
      <c r="P8" s="269"/>
      <c r="Q8" s="274"/>
      <c r="R8" s="269"/>
      <c r="S8" s="269"/>
      <c r="T8" s="265"/>
      <c r="U8" s="269"/>
      <c r="V8" s="269"/>
    </row>
    <row r="9" spans="2:22" ht="7.5" customHeight="1">
      <c r="B9" s="266" t="s">
        <v>857</v>
      </c>
      <c r="C9" s="341"/>
      <c r="D9" s="341"/>
      <c r="E9" s="341"/>
      <c r="F9" s="273" t="s">
        <v>61</v>
      </c>
      <c r="J9" s="341">
        <v>15</v>
      </c>
      <c r="K9" s="348">
        <v>4</v>
      </c>
      <c r="L9" s="348"/>
      <c r="O9" s="265"/>
      <c r="P9" s="269"/>
      <c r="Q9" s="269"/>
      <c r="R9" s="269"/>
      <c r="S9" s="269"/>
      <c r="T9" s="265"/>
      <c r="U9" s="269"/>
      <c r="V9" s="269"/>
    </row>
    <row r="10" spans="2:22" ht="9">
      <c r="B10" s="266" t="s">
        <v>856</v>
      </c>
      <c r="C10" s="341"/>
      <c r="D10" s="341"/>
      <c r="E10" s="341"/>
      <c r="F10" s="273" t="s">
        <v>54</v>
      </c>
      <c r="J10" s="341">
        <v>7</v>
      </c>
      <c r="K10" s="348">
        <v>4</v>
      </c>
      <c r="L10" s="348"/>
      <c r="O10" s="265"/>
      <c r="P10" s="269"/>
      <c r="Q10" s="274"/>
      <c r="R10" s="269"/>
      <c r="S10" s="269"/>
      <c r="T10" s="265"/>
      <c r="U10" s="269"/>
      <c r="V10" s="269"/>
    </row>
    <row r="11" spans="2:22" ht="8.25" customHeight="1">
      <c r="B11" s="266" t="s">
        <v>855</v>
      </c>
      <c r="C11" s="341"/>
      <c r="D11" s="341"/>
      <c r="E11" s="341"/>
      <c r="F11" s="273" t="s">
        <v>217</v>
      </c>
      <c r="J11" s="341">
        <v>21</v>
      </c>
      <c r="K11" s="348">
        <v>11</v>
      </c>
      <c r="L11" s="348"/>
      <c r="O11" s="265"/>
      <c r="P11" s="269"/>
      <c r="Q11" s="269"/>
      <c r="R11" s="269"/>
      <c r="S11" s="269"/>
      <c r="T11" s="265"/>
      <c r="U11" s="269"/>
      <c r="V11" s="269"/>
    </row>
    <row r="12" spans="2:22" ht="8.25" customHeight="1">
      <c r="B12" s="266" t="s">
        <v>854</v>
      </c>
      <c r="C12" s="341"/>
      <c r="D12" s="341"/>
      <c r="E12" s="341"/>
      <c r="F12" s="273" t="s">
        <v>437</v>
      </c>
      <c r="J12" s="341">
        <v>62</v>
      </c>
      <c r="K12" s="348">
        <v>25</v>
      </c>
      <c r="L12" s="348"/>
      <c r="O12" s="265"/>
      <c r="P12" s="269"/>
      <c r="Q12" s="274"/>
      <c r="R12" s="269"/>
      <c r="S12" s="269"/>
      <c r="T12" s="265"/>
      <c r="U12" s="269"/>
      <c r="V12" s="269"/>
    </row>
    <row r="13" spans="2:22" ht="8.25" customHeight="1">
      <c r="B13" s="266" t="s">
        <v>853</v>
      </c>
      <c r="C13" s="341"/>
      <c r="D13" s="341"/>
      <c r="E13" s="341"/>
      <c r="F13" s="273" t="s">
        <v>474</v>
      </c>
      <c r="J13" s="341">
        <v>3</v>
      </c>
      <c r="K13" s="348"/>
      <c r="L13" s="348"/>
      <c r="O13" s="265"/>
      <c r="P13" s="269"/>
      <c r="Q13" s="269"/>
      <c r="R13" s="269"/>
      <c r="S13" s="269"/>
      <c r="T13" s="265"/>
      <c r="U13" s="269"/>
      <c r="V13" s="269"/>
    </row>
    <row r="14" spans="2:22" ht="18" customHeight="1">
      <c r="B14" s="1167" t="s">
        <v>852</v>
      </c>
      <c r="C14" s="1168"/>
      <c r="D14" s="1168"/>
      <c r="E14" s="1168"/>
      <c r="F14" s="273" t="s">
        <v>443</v>
      </c>
      <c r="J14" s="341">
        <v>86</v>
      </c>
      <c r="K14" s="348">
        <v>42</v>
      </c>
      <c r="L14" s="348"/>
      <c r="O14" s="265"/>
      <c r="P14" s="269"/>
      <c r="Q14" s="269"/>
      <c r="R14" s="269"/>
      <c r="S14" s="269"/>
      <c r="T14" s="265"/>
      <c r="U14" s="269"/>
      <c r="V14" s="269"/>
    </row>
    <row r="15" spans="2:22" ht="8.25" customHeight="1">
      <c r="B15" s="266" t="s">
        <v>851</v>
      </c>
      <c r="D15" s="273"/>
      <c r="E15" s="341"/>
      <c r="F15" s="273" t="s">
        <v>86</v>
      </c>
      <c r="J15" s="341">
        <v>248</v>
      </c>
      <c r="K15" s="348">
        <v>118</v>
      </c>
      <c r="L15" s="348"/>
      <c r="O15" s="265"/>
      <c r="P15" s="269"/>
      <c r="Q15" s="269"/>
      <c r="R15" s="269"/>
      <c r="S15" s="269"/>
      <c r="T15" s="265"/>
      <c r="U15" s="269"/>
      <c r="V15" s="269"/>
    </row>
    <row r="16" spans="2:22" ht="7.5" customHeight="1">
      <c r="B16" s="266" t="s">
        <v>850</v>
      </c>
      <c r="D16" s="273"/>
      <c r="E16" s="341"/>
      <c r="F16" s="273" t="s">
        <v>299</v>
      </c>
      <c r="J16" s="341">
        <v>141</v>
      </c>
      <c r="K16" s="348">
        <v>63</v>
      </c>
      <c r="L16" s="348"/>
      <c r="O16" s="265"/>
      <c r="P16" s="269"/>
      <c r="Q16" s="274"/>
      <c r="R16" s="269"/>
      <c r="S16" s="269"/>
      <c r="T16" s="265"/>
      <c r="U16" s="269"/>
      <c r="V16" s="269"/>
    </row>
    <row r="17" spans="2:22" ht="9" customHeight="1">
      <c r="B17" s="275" t="s">
        <v>765</v>
      </c>
      <c r="C17" s="275"/>
      <c r="D17" s="345"/>
      <c r="E17" s="346"/>
      <c r="F17" s="273"/>
      <c r="J17" s="341">
        <v>213</v>
      </c>
      <c r="K17" s="348">
        <v>119</v>
      </c>
      <c r="L17" s="348"/>
      <c r="O17" s="265"/>
      <c r="P17" s="269"/>
      <c r="Q17" s="274"/>
      <c r="R17" s="269"/>
      <c r="S17" s="269"/>
      <c r="T17" s="265"/>
      <c r="U17" s="269"/>
      <c r="V17" s="269"/>
    </row>
    <row r="18" spans="2:22" ht="9">
      <c r="B18" s="275" t="s">
        <v>849</v>
      </c>
      <c r="C18" s="275"/>
      <c r="D18" s="345"/>
      <c r="E18" s="346"/>
      <c r="F18" s="345" t="s">
        <v>233</v>
      </c>
      <c r="G18" s="275"/>
      <c r="H18" s="275"/>
      <c r="I18" s="275"/>
      <c r="J18" s="346">
        <f>J20+J21+J22+J23+J19</f>
        <v>64</v>
      </c>
      <c r="K18" s="347">
        <f>K20+K21+K22+K23+K19</f>
        <v>27</v>
      </c>
      <c r="L18" s="348"/>
      <c r="O18" s="265"/>
      <c r="P18" s="269"/>
      <c r="Q18" s="269"/>
      <c r="R18" s="269"/>
      <c r="S18" s="269"/>
      <c r="T18" s="265"/>
      <c r="U18" s="269"/>
      <c r="V18" s="269"/>
    </row>
    <row r="19" spans="2:22" ht="9" customHeight="1">
      <c r="B19" s="266" t="s">
        <v>848</v>
      </c>
      <c r="D19" s="273"/>
      <c r="E19" s="341"/>
      <c r="F19" s="273" t="s">
        <v>463</v>
      </c>
      <c r="J19" s="341"/>
      <c r="K19" s="348"/>
      <c r="L19" s="348"/>
      <c r="O19" s="265"/>
      <c r="P19" s="269"/>
      <c r="Q19" s="269"/>
      <c r="R19" s="269"/>
      <c r="S19" s="269"/>
      <c r="T19" s="265"/>
      <c r="U19" s="269"/>
      <c r="V19" s="269"/>
    </row>
    <row r="20" spans="2:22" ht="9" customHeight="1">
      <c r="B20" s="266" t="s">
        <v>847</v>
      </c>
      <c r="D20" s="273"/>
      <c r="E20" s="341"/>
      <c r="F20" s="273" t="s">
        <v>475</v>
      </c>
      <c r="J20" s="341"/>
      <c r="K20" s="348"/>
      <c r="L20" s="348"/>
      <c r="O20" s="265"/>
      <c r="P20" s="269"/>
      <c r="Q20" s="269"/>
      <c r="R20" s="269"/>
      <c r="S20" s="269"/>
      <c r="T20" s="265"/>
      <c r="U20" s="269"/>
      <c r="V20" s="269"/>
    </row>
    <row r="21" spans="2:22" ht="8.25" customHeight="1">
      <c r="B21" s="266" t="s">
        <v>846</v>
      </c>
      <c r="D21" s="273"/>
      <c r="E21" s="341"/>
      <c r="F21" s="273" t="s">
        <v>57</v>
      </c>
      <c r="J21" s="341"/>
      <c r="K21" s="348"/>
      <c r="L21" s="348"/>
      <c r="O21" s="265"/>
      <c r="P21" s="269"/>
      <c r="Q21" s="269"/>
      <c r="R21" s="269"/>
      <c r="S21" s="269"/>
      <c r="T21" s="265"/>
      <c r="U21" s="269"/>
      <c r="V21" s="269"/>
    </row>
    <row r="22" spans="2:22" ht="8.25" customHeight="1">
      <c r="B22" s="266" t="s">
        <v>845</v>
      </c>
      <c r="D22" s="273"/>
      <c r="E22" s="341"/>
      <c r="F22" s="273" t="s">
        <v>424</v>
      </c>
      <c r="J22" s="341">
        <v>2</v>
      </c>
      <c r="K22" s="348"/>
      <c r="L22" s="348"/>
      <c r="O22" s="265"/>
      <c r="P22" s="269"/>
      <c r="Q22" s="269"/>
      <c r="R22" s="269"/>
      <c r="S22" s="269"/>
      <c r="T22" s="269"/>
      <c r="U22" s="269"/>
      <c r="V22" s="269"/>
    </row>
    <row r="23" spans="2:22" ht="8.25" customHeight="1">
      <c r="B23" s="266" t="s">
        <v>844</v>
      </c>
      <c r="D23" s="273"/>
      <c r="E23" s="341"/>
      <c r="F23" s="273" t="s">
        <v>425</v>
      </c>
      <c r="J23" s="341">
        <v>62</v>
      </c>
      <c r="K23" s="348">
        <v>27</v>
      </c>
      <c r="L23" s="348"/>
      <c r="O23" s="265"/>
      <c r="P23" s="269"/>
      <c r="Q23" s="324"/>
      <c r="R23" s="324"/>
      <c r="S23" s="269"/>
      <c r="T23" s="269"/>
      <c r="U23" s="269"/>
      <c r="V23" s="269"/>
    </row>
    <row r="24" spans="2:22" ht="9">
      <c r="B24" s="275" t="s">
        <v>843</v>
      </c>
      <c r="C24" s="275"/>
      <c r="D24" s="345"/>
      <c r="E24" s="346"/>
      <c r="F24" s="345" t="s">
        <v>427</v>
      </c>
      <c r="G24" s="275"/>
      <c r="H24" s="275"/>
      <c r="I24" s="275"/>
      <c r="J24" s="346">
        <f>J7+J8-J18-J17</f>
        <v>1133</v>
      </c>
      <c r="K24" s="347">
        <f>K7+K8-K18-K17</f>
        <v>553</v>
      </c>
      <c r="L24" s="348"/>
      <c r="O24" s="265"/>
      <c r="P24" s="269"/>
      <c r="Q24" s="269"/>
      <c r="R24" s="269"/>
      <c r="S24" s="281"/>
      <c r="T24" s="265"/>
      <c r="U24" s="269"/>
      <c r="V24" s="269"/>
    </row>
    <row r="25" spans="2:22" ht="9">
      <c r="B25" s="266" t="s">
        <v>842</v>
      </c>
      <c r="D25" s="273"/>
      <c r="E25" s="341"/>
      <c r="F25" s="273" t="s">
        <v>745</v>
      </c>
      <c r="L25" s="348"/>
      <c r="O25" s="265"/>
      <c r="P25" s="269"/>
      <c r="Q25" s="269"/>
      <c r="R25" s="269"/>
      <c r="S25" s="349"/>
      <c r="T25" s="349"/>
      <c r="U25" s="269"/>
      <c r="V25" s="269"/>
    </row>
    <row r="26" spans="3:22" ht="9" customHeight="1">
      <c r="C26" s="341" t="s">
        <v>237</v>
      </c>
      <c r="D26" s="273"/>
      <c r="E26" s="341"/>
      <c r="F26" s="350" t="s">
        <v>237</v>
      </c>
      <c r="J26" s="341">
        <v>165</v>
      </c>
      <c r="K26" s="348">
        <v>69</v>
      </c>
      <c r="L26" s="348"/>
      <c r="O26" s="344"/>
      <c r="P26" s="269"/>
      <c r="Q26" s="269"/>
      <c r="R26" s="269"/>
      <c r="S26" s="269"/>
      <c r="T26" s="269"/>
      <c r="U26" s="269"/>
      <c r="V26" s="269"/>
    </row>
    <row r="27" spans="3:22" ht="8.25" customHeight="1">
      <c r="C27" s="341" t="s">
        <v>238</v>
      </c>
      <c r="D27" s="350"/>
      <c r="E27" s="341"/>
      <c r="F27" s="350" t="s">
        <v>238</v>
      </c>
      <c r="J27" s="341">
        <v>363</v>
      </c>
      <c r="K27" s="348">
        <v>191</v>
      </c>
      <c r="L27" s="348"/>
      <c r="O27" s="272"/>
      <c r="P27" s="269"/>
      <c r="Q27" s="269"/>
      <c r="R27" s="269"/>
      <c r="S27" s="269"/>
      <c r="T27" s="269"/>
      <c r="U27" s="269"/>
      <c r="V27" s="269"/>
    </row>
    <row r="28" spans="3:22" ht="8.25" customHeight="1">
      <c r="C28" s="341" t="s">
        <v>239</v>
      </c>
      <c r="D28" s="350"/>
      <c r="E28" s="341"/>
      <c r="F28" s="350" t="s">
        <v>239</v>
      </c>
      <c r="J28" s="341">
        <v>361</v>
      </c>
      <c r="K28" s="348">
        <v>184</v>
      </c>
      <c r="L28" s="348"/>
      <c r="O28" s="269"/>
      <c r="P28" s="269"/>
      <c r="Q28" s="269"/>
      <c r="R28" s="269"/>
      <c r="S28" s="269"/>
      <c r="T28" s="269"/>
      <c r="U28" s="269"/>
      <c r="V28" s="269"/>
    </row>
    <row r="29" spans="2:22" ht="9" customHeight="1">
      <c r="B29" s="268"/>
      <c r="C29" s="338" t="s">
        <v>240</v>
      </c>
      <c r="D29" s="351"/>
      <c r="E29" s="338"/>
      <c r="F29" s="351" t="s">
        <v>240</v>
      </c>
      <c r="G29" s="268"/>
      <c r="H29" s="268"/>
      <c r="I29" s="268"/>
      <c r="J29" s="338">
        <v>244</v>
      </c>
      <c r="K29" s="352">
        <v>109</v>
      </c>
      <c r="L29" s="352"/>
      <c r="O29" s="269"/>
      <c r="P29" s="269"/>
      <c r="Q29" s="269"/>
      <c r="R29" s="269"/>
      <c r="S29" s="269"/>
      <c r="T29" s="269"/>
      <c r="U29" s="269"/>
      <c r="V29" s="269"/>
    </row>
    <row r="30" spans="2:22" ht="9" customHeight="1">
      <c r="B30" s="269"/>
      <c r="C30" s="265"/>
      <c r="D30" s="340"/>
      <c r="E30" s="265"/>
      <c r="F30" s="340"/>
      <c r="G30" s="269"/>
      <c r="H30" s="269"/>
      <c r="I30" s="269"/>
      <c r="J30" s="265"/>
      <c r="K30" s="353"/>
      <c r="L30" s="353"/>
      <c r="O30" s="269"/>
      <c r="P30" s="269"/>
      <c r="Q30" s="269"/>
      <c r="R30" s="269"/>
      <c r="S30" s="269"/>
      <c r="T30" s="269"/>
      <c r="U30" s="269"/>
      <c r="V30" s="269"/>
    </row>
    <row r="31" spans="2:22" ht="11.25">
      <c r="B31" s="277" t="s">
        <v>841</v>
      </c>
      <c r="D31" s="354"/>
      <c r="F31" s="322" t="s">
        <v>748</v>
      </c>
      <c r="J31" s="319" t="s">
        <v>840</v>
      </c>
      <c r="O31" s="269"/>
      <c r="P31" s="269"/>
      <c r="Q31" s="269"/>
      <c r="R31" s="269"/>
      <c r="S31" s="269"/>
      <c r="T31" s="269"/>
      <c r="U31" s="269"/>
      <c r="V31" s="269"/>
    </row>
    <row r="32" spans="8:22" ht="3" customHeight="1" hidden="1">
      <c r="H32" s="266" t="s">
        <v>149</v>
      </c>
      <c r="O32" s="269"/>
      <c r="P32" s="269"/>
      <c r="Q32" s="269"/>
      <c r="R32" s="269"/>
      <c r="S32" s="269"/>
      <c r="T32" s="269"/>
      <c r="U32" s="269"/>
      <c r="V32" s="269"/>
    </row>
    <row r="33" spans="1:22" ht="10.5">
      <c r="A33" s="269"/>
      <c r="B33" s="1172" t="s">
        <v>839</v>
      </c>
      <c r="C33" s="1172" t="s">
        <v>773</v>
      </c>
      <c r="D33" s="1169" t="s">
        <v>902</v>
      </c>
      <c r="E33" s="1175" t="s">
        <v>903</v>
      </c>
      <c r="F33" s="1176"/>
      <c r="G33" s="1169" t="s">
        <v>881</v>
      </c>
      <c r="H33" s="339" t="s">
        <v>838</v>
      </c>
      <c r="I33" s="269"/>
      <c r="J33" s="322" t="s">
        <v>749</v>
      </c>
      <c r="N33" s="269"/>
      <c r="O33" s="269"/>
      <c r="P33" s="269"/>
      <c r="Q33" s="269"/>
      <c r="R33" s="269"/>
      <c r="S33" s="269"/>
      <c r="T33" s="269"/>
      <c r="U33" s="269"/>
      <c r="V33" s="269"/>
    </row>
    <row r="34" spans="1:22" ht="6.75" customHeight="1">
      <c r="A34" s="269"/>
      <c r="B34" s="1173"/>
      <c r="C34" s="1173"/>
      <c r="D34" s="1170"/>
      <c r="E34" s="1177"/>
      <c r="F34" s="1178"/>
      <c r="G34" s="1170"/>
      <c r="H34" s="355" t="s">
        <v>169</v>
      </c>
      <c r="I34" s="269"/>
      <c r="N34" s="269"/>
      <c r="O34" s="269"/>
      <c r="P34" s="269"/>
      <c r="Q34" s="269"/>
      <c r="R34" s="269"/>
      <c r="S34" s="269"/>
      <c r="T34" s="269"/>
      <c r="U34" s="269"/>
      <c r="V34" s="269"/>
    </row>
    <row r="35" spans="1:22" ht="9">
      <c r="A35" s="269"/>
      <c r="B35" s="1173"/>
      <c r="C35" s="1173"/>
      <c r="D35" s="1170"/>
      <c r="E35" s="355" t="s">
        <v>837</v>
      </c>
      <c r="F35" s="339" t="s">
        <v>836</v>
      </c>
      <c r="G35" s="1170"/>
      <c r="H35" s="356" t="s">
        <v>615</v>
      </c>
      <c r="I35" s="269"/>
      <c r="J35" s="330"/>
      <c r="K35" s="380" t="s">
        <v>902</v>
      </c>
      <c r="L35" s="380" t="s">
        <v>904</v>
      </c>
      <c r="M35" s="357" t="s">
        <v>835</v>
      </c>
      <c r="O35" s="269"/>
      <c r="P35" s="269"/>
      <c r="Q35" s="269"/>
      <c r="R35" s="269"/>
      <c r="S35" s="269"/>
      <c r="T35" s="269"/>
      <c r="U35" s="269"/>
      <c r="V35" s="269"/>
    </row>
    <row r="36" spans="1:13" ht="9">
      <c r="A36" s="269"/>
      <c r="B36" s="1174"/>
      <c r="C36" s="1174"/>
      <c r="D36" s="1171"/>
      <c r="E36" s="343" t="s">
        <v>515</v>
      </c>
      <c r="F36" s="343" t="s">
        <v>516</v>
      </c>
      <c r="G36" s="1171"/>
      <c r="H36" s="343" t="s">
        <v>633</v>
      </c>
      <c r="I36" s="269"/>
      <c r="J36" s="268"/>
      <c r="K36" s="358"/>
      <c r="L36" s="358"/>
      <c r="M36" s="359" t="s">
        <v>638</v>
      </c>
    </row>
    <row r="37" spans="2:13" ht="9">
      <c r="B37" s="266" t="s">
        <v>834</v>
      </c>
      <c r="C37" s="360" t="s">
        <v>468</v>
      </c>
      <c r="D37" s="266">
        <v>50</v>
      </c>
      <c r="E37" s="266">
        <v>47</v>
      </c>
      <c r="F37" s="266">
        <v>21</v>
      </c>
      <c r="G37" s="304">
        <f aca="true" t="shared" si="0" ref="G37:G55">E37/D37*100</f>
        <v>94</v>
      </c>
      <c r="H37" s="348">
        <f aca="true" t="shared" si="1" ref="H37:H55">E37-D37</f>
        <v>-3</v>
      </c>
      <c r="J37" s="275" t="s">
        <v>833</v>
      </c>
      <c r="K37" s="347">
        <f>K43+K44+K45+K47+K48+K49+K50</f>
        <v>1025</v>
      </c>
      <c r="L37" s="347">
        <f>L43+L44+L45+L47+L48+L49+L50</f>
        <v>1133</v>
      </c>
      <c r="M37" s="346">
        <f>L37-K37</f>
        <v>108</v>
      </c>
    </row>
    <row r="38" spans="2:13" ht="9">
      <c r="B38" s="266" t="s">
        <v>832</v>
      </c>
      <c r="C38" s="360" t="s">
        <v>192</v>
      </c>
      <c r="D38" s="266">
        <v>39</v>
      </c>
      <c r="E38" s="266">
        <v>30</v>
      </c>
      <c r="F38" s="266">
        <v>14</v>
      </c>
      <c r="G38" s="304">
        <f t="shared" si="0"/>
        <v>76.92307692307693</v>
      </c>
      <c r="H38" s="348">
        <f t="shared" si="1"/>
        <v>-9</v>
      </c>
      <c r="J38" s="273" t="s">
        <v>656</v>
      </c>
      <c r="K38" s="348"/>
      <c r="L38" s="348"/>
      <c r="M38" s="341"/>
    </row>
    <row r="39" spans="2:13" ht="9.75" customHeight="1">
      <c r="B39" s="266" t="s">
        <v>831</v>
      </c>
      <c r="C39" s="360" t="s">
        <v>193</v>
      </c>
      <c r="D39" s="266">
        <v>31</v>
      </c>
      <c r="E39" s="266">
        <v>37</v>
      </c>
      <c r="F39" s="266">
        <v>18</v>
      </c>
      <c r="G39" s="304">
        <f t="shared" si="0"/>
        <v>119.35483870967742</v>
      </c>
      <c r="H39" s="348">
        <f t="shared" si="1"/>
        <v>6</v>
      </c>
      <c r="J39" s="266" t="s">
        <v>830</v>
      </c>
      <c r="K39" s="348">
        <v>475</v>
      </c>
      <c r="L39" s="348">
        <v>553</v>
      </c>
      <c r="M39" s="341">
        <f>L39-K39</f>
        <v>78</v>
      </c>
    </row>
    <row r="40" spans="2:13" ht="9">
      <c r="B40" s="266" t="s">
        <v>829</v>
      </c>
      <c r="C40" s="360" t="s">
        <v>194</v>
      </c>
      <c r="D40" s="266">
        <v>54</v>
      </c>
      <c r="E40" s="266">
        <v>30</v>
      </c>
      <c r="F40" s="266">
        <v>13</v>
      </c>
      <c r="G40" s="304">
        <f t="shared" si="0"/>
        <v>55.55555555555556</v>
      </c>
      <c r="H40" s="348">
        <f t="shared" si="1"/>
        <v>-24</v>
      </c>
      <c r="J40" s="273" t="s">
        <v>657</v>
      </c>
      <c r="K40" s="348"/>
      <c r="L40" s="348"/>
      <c r="M40" s="341"/>
    </row>
    <row r="41" spans="2:13" ht="9">
      <c r="B41" s="266" t="s">
        <v>828</v>
      </c>
      <c r="C41" s="360" t="s">
        <v>195</v>
      </c>
      <c r="D41" s="266">
        <v>44</v>
      </c>
      <c r="E41" s="266">
        <v>103</v>
      </c>
      <c r="F41" s="266">
        <v>47</v>
      </c>
      <c r="G41" s="304">
        <f t="shared" si="0"/>
        <v>234.0909090909091</v>
      </c>
      <c r="H41" s="348">
        <f t="shared" si="1"/>
        <v>59</v>
      </c>
      <c r="J41" s="266" t="s">
        <v>827</v>
      </c>
      <c r="K41" s="348"/>
      <c r="L41" s="348"/>
      <c r="M41" s="341"/>
    </row>
    <row r="42" spans="2:13" ht="9">
      <c r="B42" s="266" t="s">
        <v>826</v>
      </c>
      <c r="C42" s="360" t="s">
        <v>196</v>
      </c>
      <c r="D42" s="266">
        <v>53</v>
      </c>
      <c r="E42" s="266">
        <v>41</v>
      </c>
      <c r="F42" s="266">
        <v>20</v>
      </c>
      <c r="G42" s="304">
        <f t="shared" si="0"/>
        <v>77.35849056603774</v>
      </c>
      <c r="H42" s="348">
        <f t="shared" si="1"/>
        <v>-12</v>
      </c>
      <c r="J42" s="273" t="s">
        <v>658</v>
      </c>
      <c r="K42" s="348"/>
      <c r="L42" s="348"/>
      <c r="M42" s="341"/>
    </row>
    <row r="43" spans="2:13" ht="9">
      <c r="B43" s="266" t="s">
        <v>825</v>
      </c>
      <c r="C43" s="360" t="s">
        <v>197</v>
      </c>
      <c r="D43" s="266">
        <v>55</v>
      </c>
      <c r="E43" s="266">
        <v>36</v>
      </c>
      <c r="F43" s="266">
        <v>21</v>
      </c>
      <c r="G43" s="304">
        <f t="shared" si="0"/>
        <v>65.45454545454545</v>
      </c>
      <c r="H43" s="348">
        <f t="shared" si="1"/>
        <v>-19</v>
      </c>
      <c r="J43" s="266" t="s">
        <v>824</v>
      </c>
      <c r="K43" s="348">
        <v>111</v>
      </c>
      <c r="L43" s="348">
        <v>137</v>
      </c>
      <c r="M43" s="341">
        <f>L43-K43</f>
        <v>26</v>
      </c>
    </row>
    <row r="44" spans="2:13" ht="9">
      <c r="B44" s="266" t="s">
        <v>823</v>
      </c>
      <c r="C44" s="360" t="s">
        <v>198</v>
      </c>
      <c r="D44" s="266">
        <v>41</v>
      </c>
      <c r="E44" s="266">
        <v>24</v>
      </c>
      <c r="F44" s="266">
        <v>12</v>
      </c>
      <c r="G44" s="304">
        <f t="shared" si="0"/>
        <v>58.536585365853654</v>
      </c>
      <c r="H44" s="348">
        <f t="shared" si="1"/>
        <v>-17</v>
      </c>
      <c r="J44" s="266" t="s">
        <v>822</v>
      </c>
      <c r="K44" s="348">
        <v>27</v>
      </c>
      <c r="L44" s="348">
        <v>30</v>
      </c>
      <c r="M44" s="341">
        <f>L44-K44</f>
        <v>3</v>
      </c>
    </row>
    <row r="45" spans="2:13" ht="9">
      <c r="B45" s="266" t="s">
        <v>821</v>
      </c>
      <c r="C45" s="360" t="s">
        <v>199</v>
      </c>
      <c r="D45" s="266">
        <v>40</v>
      </c>
      <c r="E45" s="266">
        <v>28</v>
      </c>
      <c r="F45" s="266">
        <v>16</v>
      </c>
      <c r="G45" s="304">
        <f t="shared" si="0"/>
        <v>70</v>
      </c>
      <c r="H45" s="348">
        <f t="shared" si="1"/>
        <v>-12</v>
      </c>
      <c r="J45" s="266" t="s">
        <v>820</v>
      </c>
      <c r="K45" s="348">
        <v>35</v>
      </c>
      <c r="L45" s="348">
        <v>34</v>
      </c>
      <c r="M45" s="341">
        <f>L45-K45</f>
        <v>-1</v>
      </c>
    </row>
    <row r="46" spans="2:13" ht="9">
      <c r="B46" s="266" t="s">
        <v>819</v>
      </c>
      <c r="C46" s="360" t="s">
        <v>200</v>
      </c>
      <c r="D46" s="266">
        <v>61</v>
      </c>
      <c r="E46" s="266">
        <v>38</v>
      </c>
      <c r="F46" s="266">
        <v>24</v>
      </c>
      <c r="G46" s="304">
        <f t="shared" si="0"/>
        <v>62.295081967213115</v>
      </c>
      <c r="H46" s="348">
        <f t="shared" si="1"/>
        <v>-23</v>
      </c>
      <c r="J46" s="273" t="s">
        <v>547</v>
      </c>
      <c r="K46" s="348"/>
      <c r="L46" s="348"/>
      <c r="M46" s="341" t="s">
        <v>449</v>
      </c>
    </row>
    <row r="47" spans="2:13" ht="9">
      <c r="B47" s="266" t="s">
        <v>818</v>
      </c>
      <c r="C47" s="360" t="s">
        <v>201</v>
      </c>
      <c r="D47" s="266">
        <v>15</v>
      </c>
      <c r="E47" s="266">
        <v>28</v>
      </c>
      <c r="F47" s="266">
        <v>18</v>
      </c>
      <c r="G47" s="304">
        <f t="shared" si="0"/>
        <v>186.66666666666666</v>
      </c>
      <c r="H47" s="348">
        <f t="shared" si="1"/>
        <v>13</v>
      </c>
      <c r="J47" s="266" t="s">
        <v>817</v>
      </c>
      <c r="K47" s="348">
        <v>649</v>
      </c>
      <c r="L47" s="348">
        <v>621</v>
      </c>
      <c r="M47" s="341">
        <f>L47-K47</f>
        <v>-28</v>
      </c>
    </row>
    <row r="48" spans="2:13" ht="9">
      <c r="B48" s="266" t="s">
        <v>816</v>
      </c>
      <c r="C48" s="360" t="s">
        <v>202</v>
      </c>
      <c r="D48" s="266">
        <v>14</v>
      </c>
      <c r="E48" s="266">
        <v>23</v>
      </c>
      <c r="F48" s="266">
        <v>12</v>
      </c>
      <c r="G48" s="304">
        <f t="shared" si="0"/>
        <v>164.28571428571428</v>
      </c>
      <c r="H48" s="348">
        <f t="shared" si="1"/>
        <v>9</v>
      </c>
      <c r="J48" s="266" t="s">
        <v>815</v>
      </c>
      <c r="K48" s="348">
        <v>137</v>
      </c>
      <c r="L48" s="348">
        <v>176</v>
      </c>
      <c r="M48" s="341">
        <f>L48-K48</f>
        <v>39</v>
      </c>
    </row>
    <row r="49" spans="2:13" ht="9">
      <c r="B49" s="266" t="s">
        <v>814</v>
      </c>
      <c r="C49" s="360" t="s">
        <v>203</v>
      </c>
      <c r="D49" s="266">
        <v>71</v>
      </c>
      <c r="E49" s="266">
        <v>126</v>
      </c>
      <c r="F49" s="266">
        <v>78</v>
      </c>
      <c r="G49" s="304">
        <f t="shared" si="0"/>
        <v>177.46478873239437</v>
      </c>
      <c r="H49" s="348">
        <f t="shared" si="1"/>
        <v>55</v>
      </c>
      <c r="J49" s="266" t="s">
        <v>813</v>
      </c>
      <c r="K49" s="348">
        <v>54</v>
      </c>
      <c r="L49" s="348">
        <v>120</v>
      </c>
      <c r="M49" s="341">
        <f>L49-K49</f>
        <v>66</v>
      </c>
    </row>
    <row r="50" spans="2:13" ht="8.25" customHeight="1">
      <c r="B50" s="266" t="s">
        <v>812</v>
      </c>
      <c r="C50" s="360" t="s">
        <v>204</v>
      </c>
      <c r="D50" s="266">
        <v>42</v>
      </c>
      <c r="E50" s="266">
        <v>58</v>
      </c>
      <c r="F50" s="266">
        <v>20</v>
      </c>
      <c r="G50" s="304">
        <f t="shared" si="0"/>
        <v>138.0952380952381</v>
      </c>
      <c r="H50" s="348">
        <f t="shared" si="1"/>
        <v>16</v>
      </c>
      <c r="J50" s="268" t="s">
        <v>811</v>
      </c>
      <c r="K50" s="352">
        <v>12</v>
      </c>
      <c r="L50" s="352">
        <v>15</v>
      </c>
      <c r="M50" s="338">
        <f>L50-K50</f>
        <v>3</v>
      </c>
    </row>
    <row r="51" spans="2:13" ht="9">
      <c r="B51" s="266" t="s">
        <v>810</v>
      </c>
      <c r="C51" s="360" t="s">
        <v>205</v>
      </c>
      <c r="D51" s="266">
        <v>69</v>
      </c>
      <c r="E51" s="266">
        <v>44</v>
      </c>
      <c r="F51" s="266">
        <v>25</v>
      </c>
      <c r="G51" s="304">
        <f t="shared" si="0"/>
        <v>63.76811594202898</v>
      </c>
      <c r="H51" s="348">
        <f t="shared" si="1"/>
        <v>-25</v>
      </c>
      <c r="J51" s="269"/>
      <c r="K51" s="269"/>
      <c r="L51" s="269"/>
      <c r="M51" s="265"/>
    </row>
    <row r="52" spans="2:13" ht="9">
      <c r="B52" s="266" t="s">
        <v>809</v>
      </c>
      <c r="C52" s="360" t="s">
        <v>206</v>
      </c>
      <c r="D52" s="266">
        <v>3</v>
      </c>
      <c r="E52" s="266">
        <v>26</v>
      </c>
      <c r="F52" s="266">
        <v>11</v>
      </c>
      <c r="G52" s="304"/>
      <c r="H52" s="348">
        <f t="shared" si="1"/>
        <v>23</v>
      </c>
      <c r="J52" s="269"/>
      <c r="K52" s="269"/>
      <c r="L52" s="281"/>
      <c r="M52" s="265"/>
    </row>
    <row r="53" spans="2:13" ht="9">
      <c r="B53" s="266" t="s">
        <v>808</v>
      </c>
      <c r="C53" s="360" t="s">
        <v>207</v>
      </c>
      <c r="D53" s="266">
        <v>21</v>
      </c>
      <c r="E53" s="266">
        <v>16</v>
      </c>
      <c r="F53" s="266">
        <v>7</v>
      </c>
      <c r="G53" s="304">
        <f t="shared" si="0"/>
        <v>76.19047619047619</v>
      </c>
      <c r="H53" s="348">
        <f t="shared" si="1"/>
        <v>-5</v>
      </c>
      <c r="I53" s="269"/>
      <c r="J53" s="269"/>
      <c r="K53" s="269"/>
      <c r="L53" s="349"/>
      <c r="M53" s="349"/>
    </row>
    <row r="54" spans="2:13" ht="9">
      <c r="B54" s="266" t="s">
        <v>807</v>
      </c>
      <c r="C54" s="360" t="s">
        <v>208</v>
      </c>
      <c r="D54" s="266">
        <v>297</v>
      </c>
      <c r="E54" s="266">
        <v>364</v>
      </c>
      <c r="F54" s="266">
        <v>164</v>
      </c>
      <c r="G54" s="304">
        <f t="shared" si="0"/>
        <v>122.55892255892256</v>
      </c>
      <c r="H54" s="348">
        <f t="shared" si="1"/>
        <v>67</v>
      </c>
      <c r="I54" s="269"/>
      <c r="J54" s="269"/>
      <c r="K54" s="269"/>
      <c r="L54" s="349"/>
      <c r="M54" s="349"/>
    </row>
    <row r="55" spans="2:13" ht="9">
      <c r="B55" s="266" t="s">
        <v>806</v>
      </c>
      <c r="C55" s="360" t="s">
        <v>209</v>
      </c>
      <c r="D55" s="266">
        <v>25</v>
      </c>
      <c r="E55" s="266">
        <v>34</v>
      </c>
      <c r="F55" s="266">
        <v>12</v>
      </c>
      <c r="G55" s="304">
        <f t="shared" si="0"/>
        <v>136</v>
      </c>
      <c r="H55" s="348">
        <f t="shared" si="1"/>
        <v>9</v>
      </c>
      <c r="I55" s="269"/>
      <c r="J55" s="269"/>
      <c r="K55" s="269"/>
      <c r="L55" s="349"/>
      <c r="M55" s="349"/>
    </row>
    <row r="56" spans="7:13" ht="7.5" customHeight="1">
      <c r="G56" s="266" t="s">
        <v>449</v>
      </c>
      <c r="H56" s="348"/>
      <c r="I56" s="269"/>
      <c r="J56" s="269"/>
      <c r="K56" s="269"/>
      <c r="L56" s="269"/>
      <c r="M56" s="269"/>
    </row>
    <row r="57" spans="2:9" ht="9">
      <c r="B57" s="361" t="s">
        <v>805</v>
      </c>
      <c r="C57" s="362" t="s">
        <v>73</v>
      </c>
      <c r="D57" s="361">
        <f>SUM(D37:D56)</f>
        <v>1025</v>
      </c>
      <c r="E57" s="361">
        <f>SUM(E37:E56)</f>
        <v>1133</v>
      </c>
      <c r="F57" s="361">
        <f>SUM(F37:F56)</f>
        <v>553</v>
      </c>
      <c r="G57" s="363">
        <f>E57/D57*100</f>
        <v>110.53658536585367</v>
      </c>
      <c r="H57" s="364">
        <f>E57-D57</f>
        <v>108</v>
      </c>
      <c r="I57" s="269"/>
    </row>
    <row r="58" spans="2:8" ht="9">
      <c r="B58" s="275"/>
      <c r="C58" s="275"/>
      <c r="D58" s="275"/>
      <c r="E58" s="275"/>
      <c r="F58" s="275"/>
      <c r="G58" s="275"/>
      <c r="H58" s="275"/>
    </row>
    <row r="59" ht="9">
      <c r="E59" s="266" t="s">
        <v>804</v>
      </c>
    </row>
    <row r="61" ht="9">
      <c r="L61" s="266" t="s">
        <v>449</v>
      </c>
    </row>
  </sheetData>
  <sheetProtection/>
  <mergeCells count="10">
    <mergeCell ref="K5:L5"/>
    <mergeCell ref="K6:L6"/>
    <mergeCell ref="R5:R6"/>
    <mergeCell ref="S5:S6"/>
    <mergeCell ref="B14:E14"/>
    <mergeCell ref="G33:G36"/>
    <mergeCell ref="B33:B36"/>
    <mergeCell ref="C33:C36"/>
    <mergeCell ref="D33:D36"/>
    <mergeCell ref="E33:F34"/>
  </mergeCells>
  <printOptions/>
  <pageMargins left="0.393700787401575" right="0.196850393700787" top="0.29" bottom="0.196850393700787" header="0.18" footer="0.196850393700787"/>
  <pageSetup horizontalDpi="600" verticalDpi="600" orientation="landscape" paperSize="9" r:id="rId4"/>
  <headerFooter alignWithMargins="0">
    <oddHeader xml:space="preserve">&amp;R&amp;8&amp;UБүлэг5. Ажилгүйдэл </oddHeader>
    <oddFooter>&amp;L&amp;18 &amp;R&amp;18 18</oddFooter>
  </headerFooter>
  <legacyDrawing r:id="rId3"/>
  <oleObjects>
    <oleObject progId="Equation.3" shapeId="284254" r:id="rId1"/>
    <oleObject progId="Equation.3" shapeId="284255" r:id="rId2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35" sqref="A35:C54"/>
    </sheetView>
  </sheetViews>
  <sheetFormatPr defaultColWidth="9.00390625" defaultRowHeight="12.75"/>
  <cols>
    <col min="1" max="1" width="12.625" style="264" customWidth="1"/>
    <col min="2" max="2" width="4.75390625" style="264" customWidth="1"/>
    <col min="3" max="3" width="6.625" style="264" customWidth="1"/>
    <col min="4" max="4" width="6.00390625" style="264" customWidth="1"/>
    <col min="5" max="6" width="8.75390625" style="264" customWidth="1"/>
    <col min="7" max="7" width="6.75390625" style="264" customWidth="1"/>
    <col min="8" max="8" width="8.75390625" style="264" customWidth="1"/>
    <col min="9" max="9" width="7.00390625" style="264" customWidth="1"/>
    <col min="10" max="10" width="8.00390625" style="264" customWidth="1"/>
    <col min="11" max="14" width="8.75390625" style="264" customWidth="1"/>
    <col min="15" max="15" width="8.625" style="264" customWidth="1"/>
    <col min="16" max="16" width="8.75390625" style="264" customWidth="1"/>
    <col min="17" max="17" width="7.00390625" style="264" customWidth="1"/>
    <col min="18" max="16384" width="9.125" style="264" customWidth="1"/>
  </cols>
  <sheetData>
    <row r="1" spans="1:17" ht="12.7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2.7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5.75">
      <c r="A3" s="91"/>
      <c r="B3" s="91"/>
      <c r="C3" s="91"/>
      <c r="D3" s="91"/>
      <c r="E3" s="91"/>
      <c r="F3" s="299" t="s">
        <v>799</v>
      </c>
      <c r="G3" s="91"/>
      <c r="H3" s="91"/>
      <c r="I3" s="299"/>
      <c r="J3" s="299"/>
      <c r="K3" s="299"/>
      <c r="L3" s="299"/>
      <c r="M3" s="299"/>
      <c r="N3" s="299"/>
      <c r="O3" s="299"/>
      <c r="P3" s="299"/>
      <c r="Q3" s="299"/>
    </row>
    <row r="4" spans="1:17" ht="15.75">
      <c r="A4" s="91"/>
      <c r="B4" s="91"/>
      <c r="C4" s="91"/>
      <c r="D4" s="91"/>
      <c r="E4" s="91"/>
      <c r="F4" s="91"/>
      <c r="G4" s="91"/>
      <c r="H4" s="299"/>
      <c r="I4" s="299"/>
      <c r="J4" s="299"/>
      <c r="K4" s="299"/>
      <c r="L4" s="299"/>
      <c r="M4" s="299"/>
      <c r="N4" s="299"/>
      <c r="O4" s="299"/>
      <c r="P4" s="299"/>
      <c r="Q4" s="299"/>
    </row>
    <row r="5" spans="1:17" ht="15.75">
      <c r="A5" s="300"/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</row>
    <row r="6" spans="1:17" ht="12.75" customHeight="1">
      <c r="A6" s="1179" t="s">
        <v>294</v>
      </c>
      <c r="B6" s="1184" t="s">
        <v>72</v>
      </c>
      <c r="C6" s="1180" t="s">
        <v>676</v>
      </c>
      <c r="D6" s="1180"/>
      <c r="E6" s="1180"/>
      <c r="F6" s="1180"/>
      <c r="G6" s="1180"/>
      <c r="H6" s="1180"/>
      <c r="I6" s="1180"/>
      <c r="J6" s="1180"/>
      <c r="K6" s="1180"/>
      <c r="L6" s="1180"/>
      <c r="M6" s="1180"/>
      <c r="N6" s="1180"/>
      <c r="O6" s="1180"/>
      <c r="P6" s="1180"/>
      <c r="Q6" s="1180"/>
    </row>
    <row r="7" spans="1:17" ht="12.75" customHeight="1">
      <c r="A7" s="1185"/>
      <c r="B7" s="1184"/>
      <c r="C7" s="1179" t="s">
        <v>665</v>
      </c>
      <c r="D7" s="1179" t="s">
        <v>666</v>
      </c>
      <c r="E7" s="1179" t="s">
        <v>667</v>
      </c>
      <c r="F7" s="1179" t="s">
        <v>668</v>
      </c>
      <c r="G7" s="1179" t="s">
        <v>669</v>
      </c>
      <c r="H7" s="1179" t="s">
        <v>670</v>
      </c>
      <c r="I7" s="1179" t="s">
        <v>190</v>
      </c>
      <c r="J7" s="1179" t="s">
        <v>798</v>
      </c>
      <c r="K7" s="1181" t="s">
        <v>797</v>
      </c>
      <c r="L7" s="1179" t="s">
        <v>671</v>
      </c>
      <c r="M7" s="1179" t="s">
        <v>672</v>
      </c>
      <c r="N7" s="1179" t="s">
        <v>673</v>
      </c>
      <c r="O7" s="1179" t="s">
        <v>191</v>
      </c>
      <c r="P7" s="1179" t="s">
        <v>674</v>
      </c>
      <c r="Q7" s="1181" t="s">
        <v>675</v>
      </c>
    </row>
    <row r="8" spans="1:17" ht="12.75">
      <c r="A8" s="1185"/>
      <c r="B8" s="1184"/>
      <c r="C8" s="1179"/>
      <c r="D8" s="1179"/>
      <c r="E8" s="1179"/>
      <c r="F8" s="1179"/>
      <c r="G8" s="1179"/>
      <c r="H8" s="1179"/>
      <c r="I8" s="1179"/>
      <c r="J8" s="1179"/>
      <c r="K8" s="1182"/>
      <c r="L8" s="1179"/>
      <c r="M8" s="1179"/>
      <c r="N8" s="1179"/>
      <c r="O8" s="1179"/>
      <c r="P8" s="1179"/>
      <c r="Q8" s="1182"/>
    </row>
    <row r="9" spans="1:17" ht="74.25" customHeight="1">
      <c r="A9" s="1185"/>
      <c r="B9" s="1184"/>
      <c r="C9" s="1179"/>
      <c r="D9" s="1179"/>
      <c r="E9" s="1179"/>
      <c r="F9" s="1179"/>
      <c r="G9" s="1179"/>
      <c r="H9" s="1179"/>
      <c r="I9" s="1179"/>
      <c r="J9" s="1179"/>
      <c r="K9" s="1183"/>
      <c r="L9" s="1179"/>
      <c r="M9" s="1179"/>
      <c r="N9" s="1179"/>
      <c r="O9" s="1179"/>
      <c r="P9" s="1179"/>
      <c r="Q9" s="1183"/>
    </row>
    <row r="10" spans="1:17" ht="12.75">
      <c r="A10" s="368" t="s">
        <v>795</v>
      </c>
      <c r="B10" s="301">
        <f aca="true" t="shared" si="0" ref="B10:B29">SUM(C10:Q10)</f>
        <v>1</v>
      </c>
      <c r="C10" s="82">
        <v>1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1" spans="1:17" ht="12.75">
      <c r="A11" s="366" t="s">
        <v>794</v>
      </c>
      <c r="B11" s="177">
        <f t="shared" si="0"/>
        <v>12</v>
      </c>
      <c r="C11" s="82"/>
      <c r="D11" s="82"/>
      <c r="E11" s="82">
        <v>1</v>
      </c>
      <c r="F11" s="82"/>
      <c r="G11" s="82"/>
      <c r="H11" s="82"/>
      <c r="I11" s="82"/>
      <c r="J11" s="82"/>
      <c r="K11" s="82"/>
      <c r="L11" s="82"/>
      <c r="M11" s="82"/>
      <c r="N11" s="82">
        <v>11</v>
      </c>
      <c r="O11" s="82"/>
      <c r="P11" s="82"/>
      <c r="Q11" s="82"/>
    </row>
    <row r="12" spans="1:17" ht="12.75">
      <c r="A12" s="366" t="s">
        <v>793</v>
      </c>
      <c r="B12" s="177">
        <f t="shared" si="0"/>
        <v>32</v>
      </c>
      <c r="C12" s="82">
        <v>15</v>
      </c>
      <c r="D12" s="82"/>
      <c r="E12" s="82">
        <v>9</v>
      </c>
      <c r="F12" s="82"/>
      <c r="G12" s="82"/>
      <c r="H12" s="82">
        <v>8</v>
      </c>
      <c r="I12" s="82"/>
      <c r="J12" s="82"/>
      <c r="K12" s="82"/>
      <c r="L12" s="82"/>
      <c r="M12" s="82"/>
      <c r="N12" s="82"/>
      <c r="O12" s="82"/>
      <c r="P12" s="82"/>
      <c r="Q12" s="82"/>
    </row>
    <row r="13" spans="1:17" ht="12.75">
      <c r="A13" s="367" t="s">
        <v>792</v>
      </c>
      <c r="B13" s="177">
        <f t="shared" si="0"/>
        <v>15</v>
      </c>
      <c r="C13" s="82">
        <v>4</v>
      </c>
      <c r="D13" s="82"/>
      <c r="E13" s="82">
        <v>9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>
        <v>2</v>
      </c>
    </row>
    <row r="14" spans="1:17" ht="12.75">
      <c r="A14" s="366" t="s">
        <v>791</v>
      </c>
      <c r="B14" s="177">
        <f t="shared" si="0"/>
        <v>1</v>
      </c>
      <c r="C14" s="82"/>
      <c r="D14" s="82"/>
      <c r="E14" s="82">
        <v>1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pans="1:17" ht="12.75">
      <c r="A15" s="366" t="s">
        <v>790</v>
      </c>
      <c r="B15" s="177">
        <f t="shared" si="0"/>
        <v>2</v>
      </c>
      <c r="C15" s="82">
        <v>1</v>
      </c>
      <c r="D15" s="82"/>
      <c r="E15" s="82">
        <v>1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7" ht="12.75">
      <c r="A16" s="366" t="s">
        <v>789</v>
      </c>
      <c r="B16" s="177">
        <f t="shared" si="0"/>
        <v>1</v>
      </c>
      <c r="C16" s="82"/>
      <c r="D16" s="82"/>
      <c r="E16" s="82">
        <v>1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</row>
    <row r="17" spans="1:17" ht="12.75">
      <c r="A17" s="366" t="s">
        <v>788</v>
      </c>
      <c r="B17" s="177">
        <f t="shared" si="0"/>
        <v>10</v>
      </c>
      <c r="C17" s="82">
        <v>2</v>
      </c>
      <c r="D17" s="82"/>
      <c r="E17" s="82">
        <v>2</v>
      </c>
      <c r="F17" s="82"/>
      <c r="G17" s="82"/>
      <c r="H17" s="82">
        <v>3</v>
      </c>
      <c r="I17" s="82"/>
      <c r="J17" s="82"/>
      <c r="K17" s="82"/>
      <c r="L17" s="82"/>
      <c r="M17" s="82"/>
      <c r="N17" s="82"/>
      <c r="O17" s="82"/>
      <c r="P17" s="82"/>
      <c r="Q17" s="82">
        <v>3</v>
      </c>
    </row>
    <row r="18" spans="1:17" ht="12.75">
      <c r="A18" s="366" t="s">
        <v>787</v>
      </c>
      <c r="B18" s="177">
        <f t="shared" si="0"/>
        <v>15</v>
      </c>
      <c r="C18" s="82">
        <v>5</v>
      </c>
      <c r="D18" s="82"/>
      <c r="E18" s="82">
        <v>7</v>
      </c>
      <c r="F18" s="82"/>
      <c r="G18" s="82"/>
      <c r="H18" s="82">
        <v>3</v>
      </c>
      <c r="I18" s="82"/>
      <c r="J18" s="82"/>
      <c r="K18" s="82"/>
      <c r="L18" s="82"/>
      <c r="M18" s="82"/>
      <c r="N18" s="82"/>
      <c r="O18" s="82"/>
      <c r="P18" s="82"/>
      <c r="Q18" s="82"/>
    </row>
    <row r="19" spans="1:17" ht="12.75">
      <c r="A19" s="366" t="s">
        <v>786</v>
      </c>
      <c r="B19" s="177">
        <f t="shared" si="0"/>
        <v>18</v>
      </c>
      <c r="C19" s="82">
        <v>5</v>
      </c>
      <c r="D19" s="82"/>
      <c r="E19" s="82">
        <v>3</v>
      </c>
      <c r="F19" s="82"/>
      <c r="G19" s="82"/>
      <c r="H19" s="82">
        <v>4</v>
      </c>
      <c r="I19" s="82"/>
      <c r="J19" s="82"/>
      <c r="K19" s="82"/>
      <c r="L19" s="82"/>
      <c r="M19" s="82"/>
      <c r="N19" s="82">
        <v>1</v>
      </c>
      <c r="O19" s="82">
        <v>1</v>
      </c>
      <c r="P19" s="82">
        <v>2</v>
      </c>
      <c r="Q19" s="82">
        <v>2</v>
      </c>
    </row>
    <row r="20" spans="1:17" ht="12.75">
      <c r="A20" s="366" t="s">
        <v>785</v>
      </c>
      <c r="B20" s="177">
        <f t="shared" si="0"/>
        <v>1</v>
      </c>
      <c r="C20" s="82"/>
      <c r="D20" s="82"/>
      <c r="E20" s="82">
        <v>1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1:17" ht="12.75">
      <c r="A21" s="366" t="s">
        <v>784</v>
      </c>
      <c r="B21" s="177">
        <f t="shared" si="0"/>
        <v>25</v>
      </c>
      <c r="C21" s="82">
        <v>23</v>
      </c>
      <c r="D21" s="82"/>
      <c r="E21" s="82">
        <v>1</v>
      </c>
      <c r="F21" s="82"/>
      <c r="G21" s="82"/>
      <c r="H21" s="82"/>
      <c r="I21" s="82"/>
      <c r="J21" s="82"/>
      <c r="K21" s="82"/>
      <c r="L21" s="82"/>
      <c r="M21" s="82"/>
      <c r="N21" s="82">
        <v>1</v>
      </c>
      <c r="O21" s="82"/>
      <c r="P21" s="82"/>
      <c r="Q21" s="82"/>
    </row>
    <row r="22" spans="1:17" ht="12.75">
      <c r="A22" s="366" t="s">
        <v>783</v>
      </c>
      <c r="B22" s="177">
        <f t="shared" si="0"/>
        <v>1</v>
      </c>
      <c r="C22" s="82">
        <v>1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ht="12.75">
      <c r="A23" s="366" t="s">
        <v>782</v>
      </c>
      <c r="B23" s="177">
        <f t="shared" si="0"/>
        <v>6</v>
      </c>
      <c r="C23" s="82">
        <v>2</v>
      </c>
      <c r="D23" s="82"/>
      <c r="E23" s="82">
        <v>3</v>
      </c>
      <c r="F23" s="82"/>
      <c r="G23" s="82"/>
      <c r="H23" s="82">
        <v>1</v>
      </c>
      <c r="I23" s="82"/>
      <c r="J23" s="82"/>
      <c r="K23" s="82"/>
      <c r="L23" s="82"/>
      <c r="M23" s="82"/>
      <c r="N23" s="82"/>
      <c r="O23" s="82"/>
      <c r="P23" s="82"/>
      <c r="Q23" s="82"/>
    </row>
    <row r="24" spans="1:17" ht="12.75">
      <c r="A24" s="366" t="s">
        <v>781</v>
      </c>
      <c r="B24" s="177">
        <f t="shared" si="0"/>
        <v>2</v>
      </c>
      <c r="C24" s="82"/>
      <c r="D24" s="82"/>
      <c r="E24" s="82">
        <v>2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12.75">
      <c r="A25" s="366" t="s">
        <v>780</v>
      </c>
      <c r="B25" s="177">
        <f t="shared" si="0"/>
        <v>3</v>
      </c>
      <c r="C25" s="82"/>
      <c r="D25" s="82"/>
      <c r="E25" s="82">
        <v>3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</row>
    <row r="26" spans="1:17" ht="12.75">
      <c r="A26" s="366" t="s">
        <v>779</v>
      </c>
      <c r="B26" s="177">
        <f t="shared" si="0"/>
        <v>2</v>
      </c>
      <c r="C26" s="82">
        <v>1</v>
      </c>
      <c r="D26" s="82"/>
      <c r="E26" s="82"/>
      <c r="F26" s="82"/>
      <c r="G26" s="82"/>
      <c r="H26" s="82">
        <v>1</v>
      </c>
      <c r="I26" s="82"/>
      <c r="J26" s="82"/>
      <c r="K26" s="82"/>
      <c r="L26" s="82"/>
      <c r="M26" s="82"/>
      <c r="N26" s="82"/>
      <c r="O26" s="82"/>
      <c r="P26" s="82"/>
      <c r="Q26" s="82"/>
    </row>
    <row r="27" spans="1:17" ht="12.75">
      <c r="A27" s="366" t="s">
        <v>778</v>
      </c>
      <c r="B27" s="177">
        <f t="shared" si="0"/>
        <v>131</v>
      </c>
      <c r="C27" s="82">
        <v>5</v>
      </c>
      <c r="D27" s="82"/>
      <c r="E27" s="82">
        <v>31</v>
      </c>
      <c r="F27" s="82">
        <v>1</v>
      </c>
      <c r="G27" s="82">
        <v>72</v>
      </c>
      <c r="H27" s="82">
        <v>6</v>
      </c>
      <c r="I27" s="82">
        <v>1</v>
      </c>
      <c r="J27" s="82">
        <v>1</v>
      </c>
      <c r="K27" s="82"/>
      <c r="L27" s="82">
        <v>1</v>
      </c>
      <c r="M27" s="82"/>
      <c r="N27" s="82"/>
      <c r="O27" s="82"/>
      <c r="P27" s="82">
        <v>6</v>
      </c>
      <c r="Q27" s="82">
        <v>7</v>
      </c>
    </row>
    <row r="28" spans="1:17" ht="12.75">
      <c r="A28" s="365" t="s">
        <v>777</v>
      </c>
      <c r="B28" s="129">
        <f t="shared" si="0"/>
        <v>14</v>
      </c>
      <c r="C28" s="88">
        <v>10</v>
      </c>
      <c r="D28" s="88"/>
      <c r="E28" s="88"/>
      <c r="F28" s="88"/>
      <c r="G28" s="88"/>
      <c r="H28" s="88"/>
      <c r="I28" s="88">
        <v>2</v>
      </c>
      <c r="J28" s="88"/>
      <c r="K28" s="88"/>
      <c r="L28" s="88"/>
      <c r="M28" s="88"/>
      <c r="N28" s="88"/>
      <c r="O28" s="88"/>
      <c r="P28" s="88">
        <v>2</v>
      </c>
      <c r="Q28" s="94"/>
    </row>
    <row r="29" spans="1:17" ht="12.75">
      <c r="A29" s="302" t="s">
        <v>82</v>
      </c>
      <c r="B29" s="298">
        <f t="shared" si="0"/>
        <v>292</v>
      </c>
      <c r="C29" s="297">
        <f aca="true" t="shared" si="1" ref="C29:Q29">SUM(C10:C28)</f>
        <v>75</v>
      </c>
      <c r="D29" s="297">
        <f t="shared" si="1"/>
        <v>0</v>
      </c>
      <c r="E29" s="297">
        <f t="shared" si="1"/>
        <v>75</v>
      </c>
      <c r="F29" s="297">
        <f t="shared" si="1"/>
        <v>1</v>
      </c>
      <c r="G29" s="297">
        <f t="shared" si="1"/>
        <v>72</v>
      </c>
      <c r="H29" s="297">
        <f t="shared" si="1"/>
        <v>26</v>
      </c>
      <c r="I29" s="297">
        <f t="shared" si="1"/>
        <v>3</v>
      </c>
      <c r="J29" s="297">
        <f t="shared" si="1"/>
        <v>1</v>
      </c>
      <c r="K29" s="297">
        <f t="shared" si="1"/>
        <v>0</v>
      </c>
      <c r="L29" s="297">
        <f t="shared" si="1"/>
        <v>1</v>
      </c>
      <c r="M29" s="297">
        <f t="shared" si="1"/>
        <v>0</v>
      </c>
      <c r="N29" s="297">
        <f t="shared" si="1"/>
        <v>13</v>
      </c>
      <c r="O29" s="297">
        <f t="shared" si="1"/>
        <v>1</v>
      </c>
      <c r="P29" s="297">
        <f t="shared" si="1"/>
        <v>10</v>
      </c>
      <c r="Q29" s="298">
        <f t="shared" si="1"/>
        <v>14</v>
      </c>
    </row>
    <row r="30" spans="1:17" ht="12.75">
      <c r="A30" s="289" t="s">
        <v>680</v>
      </c>
      <c r="B30" s="298">
        <v>473</v>
      </c>
      <c r="C30" s="297">
        <v>105</v>
      </c>
      <c r="D30" s="297">
        <v>0</v>
      </c>
      <c r="E30" s="297">
        <v>212</v>
      </c>
      <c r="F30" s="297">
        <v>4</v>
      </c>
      <c r="G30" s="297">
        <v>97</v>
      </c>
      <c r="H30" s="297">
        <v>26</v>
      </c>
      <c r="I30" s="297">
        <v>5</v>
      </c>
      <c r="J30" s="297">
        <v>4</v>
      </c>
      <c r="K30" s="297">
        <v>0</v>
      </c>
      <c r="L30" s="297">
        <v>0</v>
      </c>
      <c r="M30" s="297">
        <v>0</v>
      </c>
      <c r="N30" s="297">
        <v>0</v>
      </c>
      <c r="O30" s="297">
        <v>5</v>
      </c>
      <c r="P30" s="297">
        <v>0</v>
      </c>
      <c r="Q30" s="298">
        <v>15</v>
      </c>
    </row>
    <row r="31" spans="1:17" ht="12.75">
      <c r="A31" s="180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</row>
    <row r="32" spans="1:17" ht="15.75">
      <c r="A32" s="300"/>
      <c r="B32" s="300"/>
      <c r="C32" s="300"/>
      <c r="D32" s="77" t="s">
        <v>796</v>
      </c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</row>
  </sheetData>
  <sheetProtection/>
  <mergeCells count="18">
    <mergeCell ref="A6:A9"/>
    <mergeCell ref="N7:N9"/>
    <mergeCell ref="O7:O9"/>
    <mergeCell ref="P7:P9"/>
    <mergeCell ref="I7:I9"/>
    <mergeCell ref="J7:J9"/>
    <mergeCell ref="L7:L9"/>
    <mergeCell ref="M7:M9"/>
    <mergeCell ref="F7:F9"/>
    <mergeCell ref="G7:G9"/>
    <mergeCell ref="H7:H9"/>
    <mergeCell ref="C6:Q6"/>
    <mergeCell ref="Q7:Q9"/>
    <mergeCell ref="B6:B9"/>
    <mergeCell ref="C7:C9"/>
    <mergeCell ref="D7:D9"/>
    <mergeCell ref="E7:E9"/>
    <mergeCell ref="K7:K9"/>
  </mergeCells>
  <printOptions/>
  <pageMargins left="0.1" right="0" top="1" bottom="1" header="0.5" footer="0.5"/>
  <pageSetup horizontalDpi="600" verticalDpi="600" orientation="landscape" r:id="rId1"/>
  <headerFooter alignWithMargins="0">
    <oddHeader>&amp;L&amp;8&amp;USection 5.Unemployment</oddHeader>
    <oddFooter xml:space="preserve">&amp;L&amp;18 19&amp;R&amp;18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D29"/>
  <sheetViews>
    <sheetView zoomScalePageLayoutView="0" workbookViewId="0" topLeftCell="A1">
      <selection activeCell="N36" sqref="M35:N36"/>
    </sheetView>
  </sheetViews>
  <sheetFormatPr defaultColWidth="9.00390625" defaultRowHeight="12.75"/>
  <cols>
    <col min="1" max="1" width="6.00390625" style="0" customWidth="1"/>
    <col min="2" max="2" width="5.875" style="0" customWidth="1"/>
    <col min="3" max="3" width="11.125" style="0" customWidth="1"/>
    <col min="16" max="16" width="6.00390625" style="0" customWidth="1"/>
    <col min="17" max="17" width="7.625" style="0" customWidth="1"/>
    <col min="25" max="25" width="7.375" style="0" customWidth="1"/>
    <col min="28" max="28" width="9.00390625" style="0" customWidth="1"/>
    <col min="29" max="29" width="7.625" style="0" customWidth="1"/>
  </cols>
  <sheetData>
    <row r="1" spans="1:30" ht="12.75">
      <c r="A1" s="49" t="s">
        <v>449</v>
      </c>
      <c r="B1" s="49"/>
      <c r="C1" s="49"/>
      <c r="D1" s="49"/>
      <c r="E1" s="49"/>
      <c r="F1" s="164" t="s">
        <v>916</v>
      </c>
      <c r="G1" s="164"/>
      <c r="H1" s="164"/>
      <c r="I1" s="164"/>
      <c r="J1" s="164"/>
      <c r="K1" s="49"/>
      <c r="L1" s="49"/>
      <c r="M1" s="49"/>
      <c r="N1" s="49"/>
      <c r="O1" s="49"/>
      <c r="P1" s="49"/>
      <c r="Q1" s="49"/>
      <c r="R1" s="49"/>
      <c r="S1" s="49"/>
      <c r="T1" s="164" t="s">
        <v>917</v>
      </c>
      <c r="U1" s="141"/>
      <c r="V1" s="141"/>
      <c r="W1" s="141"/>
      <c r="X1" s="141"/>
      <c r="Y1" s="49"/>
      <c r="Z1" s="49"/>
      <c r="AA1" s="49"/>
      <c r="AB1" s="49"/>
      <c r="AC1" s="49"/>
      <c r="AD1" s="49"/>
    </row>
    <row r="2" spans="1:30" ht="12.75">
      <c r="A2" s="49"/>
      <c r="B2" s="49"/>
      <c r="C2" s="49"/>
      <c r="D2" s="49"/>
      <c r="E2" s="49"/>
      <c r="F2" s="204" t="s">
        <v>918</v>
      </c>
      <c r="G2" s="204"/>
      <c r="H2" s="204"/>
      <c r="I2" s="204"/>
      <c r="J2" s="164"/>
      <c r="K2" s="49"/>
      <c r="L2" s="49"/>
      <c r="M2" s="49"/>
      <c r="N2" s="49"/>
      <c r="O2" s="49"/>
      <c r="P2" s="49"/>
      <c r="Q2" s="49"/>
      <c r="R2" s="49"/>
      <c r="S2" s="49"/>
      <c r="T2" s="204" t="s">
        <v>919</v>
      </c>
      <c r="U2" s="141"/>
      <c r="V2" s="141"/>
      <c r="W2" s="141"/>
      <c r="X2" s="141"/>
      <c r="Y2" s="49"/>
      <c r="Z2" s="49"/>
      <c r="AA2" s="49"/>
      <c r="AB2" s="49"/>
      <c r="AC2" s="49"/>
      <c r="AD2" s="49"/>
    </row>
    <row r="3" spans="1:30" ht="12.75">
      <c r="A3" s="49"/>
      <c r="B3" s="49"/>
      <c r="C3" s="49"/>
      <c r="D3" s="49"/>
      <c r="E3" s="49"/>
      <c r="F3" s="49"/>
      <c r="G3" s="49"/>
      <c r="H3" s="49"/>
      <c r="I3" s="49"/>
      <c r="J3" s="204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</row>
    <row r="4" spans="1:30" ht="15.75" customHeight="1">
      <c r="A4" s="220"/>
      <c r="B4" s="215"/>
      <c r="C4" s="391" t="s">
        <v>920</v>
      </c>
      <c r="D4" s="392" t="s">
        <v>921</v>
      </c>
      <c r="E4" s="387"/>
      <c r="F4" s="387"/>
      <c r="G4" s="387"/>
      <c r="H4" s="387"/>
      <c r="I4" s="388"/>
      <c r="J4" s="392" t="s">
        <v>922</v>
      </c>
      <c r="K4" s="387"/>
      <c r="L4" s="387"/>
      <c r="M4" s="387"/>
      <c r="N4" s="387"/>
      <c r="O4" s="387"/>
      <c r="P4" s="391"/>
      <c r="Q4" s="393"/>
      <c r="R4" s="392"/>
      <c r="S4" s="387" t="s">
        <v>923</v>
      </c>
      <c r="T4" s="387"/>
      <c r="U4" s="387"/>
      <c r="V4" s="387"/>
      <c r="W4" s="387"/>
      <c r="X4" s="392" t="s">
        <v>924</v>
      </c>
      <c r="Y4" s="387"/>
      <c r="Z4" s="387"/>
      <c r="AA4" s="387"/>
      <c r="AB4" s="387"/>
      <c r="AC4" s="388"/>
      <c r="AD4" s="213" t="s">
        <v>925</v>
      </c>
    </row>
    <row r="5" spans="1:30" ht="15.75" customHeight="1">
      <c r="A5" s="192"/>
      <c r="B5" s="284"/>
      <c r="C5" s="394" t="s">
        <v>926</v>
      </c>
      <c r="D5" s="395" t="s">
        <v>604</v>
      </c>
      <c r="E5" s="392"/>
      <c r="F5" s="387" t="s">
        <v>927</v>
      </c>
      <c r="G5" s="387"/>
      <c r="H5" s="387"/>
      <c r="I5" s="388"/>
      <c r="J5" s="391"/>
      <c r="K5" s="392"/>
      <c r="L5" s="387" t="s">
        <v>928</v>
      </c>
      <c r="M5" s="387"/>
      <c r="N5" s="387"/>
      <c r="O5" s="387"/>
      <c r="P5" s="396" t="s">
        <v>540</v>
      </c>
      <c r="Q5" s="397" t="s">
        <v>39</v>
      </c>
      <c r="R5" s="391"/>
      <c r="S5" s="392"/>
      <c r="T5" s="387" t="s">
        <v>929</v>
      </c>
      <c r="U5" s="387"/>
      <c r="V5" s="387"/>
      <c r="W5" s="387"/>
      <c r="X5" s="391"/>
      <c r="Y5" s="392"/>
      <c r="Z5" s="387" t="s">
        <v>930</v>
      </c>
      <c r="AA5" s="387"/>
      <c r="AB5" s="387"/>
      <c r="AC5" s="388"/>
      <c r="AD5" s="54" t="s">
        <v>931</v>
      </c>
    </row>
    <row r="6" spans="1:30" ht="15.75" customHeight="1">
      <c r="A6" s="398" t="s">
        <v>540</v>
      </c>
      <c r="B6" s="399" t="s">
        <v>39</v>
      </c>
      <c r="C6" s="394" t="s">
        <v>932</v>
      </c>
      <c r="D6" s="394" t="s">
        <v>73</v>
      </c>
      <c r="E6" s="134" t="s">
        <v>933</v>
      </c>
      <c r="F6" s="395" t="s">
        <v>934</v>
      </c>
      <c r="G6" s="255" t="s">
        <v>935</v>
      </c>
      <c r="H6" s="395" t="s">
        <v>936</v>
      </c>
      <c r="I6" s="134" t="s">
        <v>937</v>
      </c>
      <c r="J6" s="395" t="s">
        <v>938</v>
      </c>
      <c r="K6" s="391" t="s">
        <v>939</v>
      </c>
      <c r="L6" s="391" t="s">
        <v>940</v>
      </c>
      <c r="M6" s="391" t="s">
        <v>941</v>
      </c>
      <c r="N6" s="391" t="s">
        <v>942</v>
      </c>
      <c r="O6" s="400" t="s">
        <v>943</v>
      </c>
      <c r="P6" s="395"/>
      <c r="Q6" s="134"/>
      <c r="R6" s="395" t="s">
        <v>944</v>
      </c>
      <c r="S6" s="134" t="s">
        <v>939</v>
      </c>
      <c r="T6" s="391" t="s">
        <v>945</v>
      </c>
      <c r="U6" s="134" t="s">
        <v>946</v>
      </c>
      <c r="V6" s="391" t="s">
        <v>947</v>
      </c>
      <c r="W6" s="134" t="s">
        <v>948</v>
      </c>
      <c r="X6" s="395" t="s">
        <v>938</v>
      </c>
      <c r="Y6" s="134" t="s">
        <v>939</v>
      </c>
      <c r="Z6" s="391" t="s">
        <v>940</v>
      </c>
      <c r="AA6" s="400" t="s">
        <v>941</v>
      </c>
      <c r="AB6" s="391" t="s">
        <v>942</v>
      </c>
      <c r="AC6" s="401" t="s">
        <v>943</v>
      </c>
      <c r="AD6" s="150" t="s">
        <v>949</v>
      </c>
    </row>
    <row r="7" spans="1:30" ht="15.75" customHeight="1">
      <c r="A7" s="201"/>
      <c r="B7" s="200"/>
      <c r="C7" s="402"/>
      <c r="D7" s="135"/>
      <c r="E7" s="394" t="s">
        <v>950</v>
      </c>
      <c r="F7" s="394" t="s">
        <v>951</v>
      </c>
      <c r="G7" s="403" t="s">
        <v>952</v>
      </c>
      <c r="H7" s="394" t="s">
        <v>953</v>
      </c>
      <c r="I7" s="403" t="s">
        <v>309</v>
      </c>
      <c r="J7" s="394" t="s">
        <v>73</v>
      </c>
      <c r="K7" s="394" t="s">
        <v>954</v>
      </c>
      <c r="L7" s="394" t="s">
        <v>955</v>
      </c>
      <c r="M7" s="394" t="s">
        <v>956</v>
      </c>
      <c r="N7" s="394" t="s">
        <v>957</v>
      </c>
      <c r="O7" s="404" t="s">
        <v>958</v>
      </c>
      <c r="P7" s="395"/>
      <c r="Q7" s="396"/>
      <c r="R7" s="394" t="s">
        <v>515</v>
      </c>
      <c r="S7" s="404" t="s">
        <v>954</v>
      </c>
      <c r="T7" s="394" t="s">
        <v>955</v>
      </c>
      <c r="U7" s="403" t="s">
        <v>956</v>
      </c>
      <c r="V7" s="394" t="s">
        <v>957</v>
      </c>
      <c r="W7" s="405" t="s">
        <v>958</v>
      </c>
      <c r="X7" s="404" t="s">
        <v>73</v>
      </c>
      <c r="Y7" s="404" t="s">
        <v>954</v>
      </c>
      <c r="Z7" s="394" t="s">
        <v>955</v>
      </c>
      <c r="AA7" s="404" t="s">
        <v>956</v>
      </c>
      <c r="AB7" s="394" t="s">
        <v>957</v>
      </c>
      <c r="AC7" s="405" t="s">
        <v>958</v>
      </c>
      <c r="AD7" s="150" t="s">
        <v>959</v>
      </c>
    </row>
    <row r="8" spans="1:30" ht="15.75" customHeight="1">
      <c r="A8" s="194"/>
      <c r="B8" s="200"/>
      <c r="C8" s="135"/>
      <c r="D8" s="135"/>
      <c r="E8" s="404" t="s">
        <v>960</v>
      </c>
      <c r="F8" s="135"/>
      <c r="G8" s="135"/>
      <c r="H8" s="135"/>
      <c r="I8" s="404" t="s">
        <v>961</v>
      </c>
      <c r="J8" s="395"/>
      <c r="K8" s="394" t="s">
        <v>962</v>
      </c>
      <c r="L8" s="395"/>
      <c r="M8" s="395"/>
      <c r="N8" s="395"/>
      <c r="O8" s="135"/>
      <c r="P8" s="395"/>
      <c r="Q8" s="406"/>
      <c r="R8" s="395"/>
      <c r="S8" s="404" t="s">
        <v>962</v>
      </c>
      <c r="T8" s="395"/>
      <c r="U8" s="135"/>
      <c r="V8" s="135"/>
      <c r="W8" s="395"/>
      <c r="X8" s="395"/>
      <c r="Y8" s="394" t="s">
        <v>962</v>
      </c>
      <c r="Z8" s="395"/>
      <c r="AA8" s="135"/>
      <c r="AB8" s="135"/>
      <c r="AC8" s="395"/>
      <c r="AD8" s="191" t="s">
        <v>963</v>
      </c>
    </row>
    <row r="9" spans="1:30" ht="15.75" customHeight="1">
      <c r="A9" s="407" t="s">
        <v>807</v>
      </c>
      <c r="B9" s="408" t="s">
        <v>208</v>
      </c>
      <c r="C9" s="382">
        <f>(J9+R9)-D9</f>
        <v>0</v>
      </c>
      <c r="D9" s="409">
        <f>E9+F9+G9+H9+I9</f>
        <v>53509</v>
      </c>
      <c r="E9" s="410"/>
      <c r="F9" s="410">
        <v>2390</v>
      </c>
      <c r="G9" s="410">
        <v>4784</v>
      </c>
      <c r="H9" s="410">
        <v>27852</v>
      </c>
      <c r="I9" s="410">
        <v>18483</v>
      </c>
      <c r="J9" s="410">
        <f>K9+L9+M9+N9+O9</f>
        <v>3224</v>
      </c>
      <c r="K9" s="410"/>
      <c r="L9" s="410">
        <v>40</v>
      </c>
      <c r="M9" s="410">
        <v>57</v>
      </c>
      <c r="N9" s="410">
        <v>508</v>
      </c>
      <c r="O9" s="410">
        <v>2619</v>
      </c>
      <c r="P9" s="407" t="s">
        <v>807</v>
      </c>
      <c r="Q9" s="408" t="s">
        <v>208</v>
      </c>
      <c r="R9" s="411">
        <f>S9+T9+U9+V9+W9</f>
        <v>50285</v>
      </c>
      <c r="S9" s="410"/>
      <c r="T9" s="410">
        <v>2350</v>
      </c>
      <c r="U9" s="410">
        <v>4727</v>
      </c>
      <c r="V9" s="410">
        <v>27344</v>
      </c>
      <c r="W9" s="410">
        <v>15864</v>
      </c>
      <c r="X9" s="412">
        <f>R9/(J9+R9)*100</f>
        <v>93.97484535311817</v>
      </c>
      <c r="Y9" s="412"/>
      <c r="Z9" s="412">
        <f aca="true" t="shared" si="0" ref="Y9:AC28">T9/(L9+T9)*100</f>
        <v>98.32635983263597</v>
      </c>
      <c r="AA9" s="412">
        <f t="shared" si="0"/>
        <v>98.80852842809364</v>
      </c>
      <c r="AB9" s="412">
        <f t="shared" si="0"/>
        <v>98.17607353152377</v>
      </c>
      <c r="AC9" s="412">
        <f t="shared" si="0"/>
        <v>85.83022236649894</v>
      </c>
      <c r="AD9" s="410">
        <v>79.6</v>
      </c>
    </row>
    <row r="10" spans="1:30" ht="15.75" customHeight="1">
      <c r="A10" s="413" t="s">
        <v>819</v>
      </c>
      <c r="B10" s="414" t="s">
        <v>200</v>
      </c>
      <c r="C10" s="194">
        <f aca="true" t="shared" si="1" ref="C10:C28">(J10+R10)-D10</f>
        <v>0</v>
      </c>
      <c r="D10" s="415">
        <f aca="true" t="shared" si="2" ref="D10:D27">E10+F10+G10+H10+I10</f>
        <v>108645</v>
      </c>
      <c r="E10" s="416">
        <v>4</v>
      </c>
      <c r="F10" s="416">
        <v>5182</v>
      </c>
      <c r="G10" s="416">
        <v>6119</v>
      </c>
      <c r="H10" s="416">
        <v>63075</v>
      </c>
      <c r="I10" s="416">
        <v>34265</v>
      </c>
      <c r="J10" s="416">
        <f aca="true" t="shared" si="3" ref="J10:J27">K10+L10+M10+N10+O10</f>
        <v>5831</v>
      </c>
      <c r="K10" s="416"/>
      <c r="L10" s="416">
        <v>279</v>
      </c>
      <c r="M10" s="416">
        <v>234</v>
      </c>
      <c r="N10" s="416">
        <v>2532</v>
      </c>
      <c r="O10" s="416">
        <v>2786</v>
      </c>
      <c r="P10" s="413" t="s">
        <v>819</v>
      </c>
      <c r="Q10" s="414" t="s">
        <v>200</v>
      </c>
      <c r="R10" s="417">
        <f aca="true" t="shared" si="4" ref="R10:R27">S10+T10+U10+V10+W10</f>
        <v>102814</v>
      </c>
      <c r="S10" s="416">
        <v>4</v>
      </c>
      <c r="T10" s="416">
        <v>4903</v>
      </c>
      <c r="U10" s="416">
        <v>5885</v>
      </c>
      <c r="V10" s="416">
        <v>60543</v>
      </c>
      <c r="W10" s="416">
        <v>31479</v>
      </c>
      <c r="X10" s="197">
        <f aca="true" t="shared" si="5" ref="X10:X27">R10/(J10+R10)*100</f>
        <v>94.63297896819918</v>
      </c>
      <c r="Y10" s="197">
        <f>S10/(K10+S10)*100</f>
        <v>100</v>
      </c>
      <c r="Z10" s="197">
        <f t="shared" si="0"/>
        <v>94.61597838672327</v>
      </c>
      <c r="AA10" s="197">
        <f t="shared" si="0"/>
        <v>96.17584572642589</v>
      </c>
      <c r="AB10" s="197">
        <f t="shared" si="0"/>
        <v>95.98573127229488</v>
      </c>
      <c r="AC10" s="197">
        <f t="shared" si="0"/>
        <v>91.86925434116445</v>
      </c>
      <c r="AD10" s="416">
        <v>87.5</v>
      </c>
    </row>
    <row r="11" spans="1:30" ht="15.75" customHeight="1">
      <c r="A11" s="413" t="s">
        <v>808</v>
      </c>
      <c r="B11" s="414" t="s">
        <v>207</v>
      </c>
      <c r="C11" s="194">
        <f t="shared" si="1"/>
        <v>0</v>
      </c>
      <c r="D11" s="415">
        <f t="shared" si="2"/>
        <v>27403</v>
      </c>
      <c r="E11" s="416"/>
      <c r="F11" s="416">
        <v>1444</v>
      </c>
      <c r="G11" s="416">
        <v>5840</v>
      </c>
      <c r="H11" s="416">
        <v>9608</v>
      </c>
      <c r="I11" s="416">
        <v>10511</v>
      </c>
      <c r="J11" s="416">
        <f t="shared" si="3"/>
        <v>1429</v>
      </c>
      <c r="K11" s="416"/>
      <c r="L11" s="416">
        <v>49</v>
      </c>
      <c r="M11" s="416">
        <v>140</v>
      </c>
      <c r="N11" s="416">
        <v>332</v>
      </c>
      <c r="O11" s="416">
        <v>908</v>
      </c>
      <c r="P11" s="413" t="s">
        <v>808</v>
      </c>
      <c r="Q11" s="414" t="s">
        <v>207</v>
      </c>
      <c r="R11" s="417">
        <f t="shared" si="4"/>
        <v>25974</v>
      </c>
      <c r="S11" s="416"/>
      <c r="T11" s="416">
        <v>1395</v>
      </c>
      <c r="U11" s="416">
        <v>5700</v>
      </c>
      <c r="V11" s="416">
        <v>9276</v>
      </c>
      <c r="W11" s="416">
        <v>9603</v>
      </c>
      <c r="X11" s="197">
        <f t="shared" si="5"/>
        <v>94.78524249169799</v>
      </c>
      <c r="Y11" s="197"/>
      <c r="Z11" s="197">
        <f t="shared" si="0"/>
        <v>96.60664819944598</v>
      </c>
      <c r="AA11" s="197">
        <f t="shared" si="0"/>
        <v>97.6027397260274</v>
      </c>
      <c r="AB11" s="197">
        <f t="shared" si="0"/>
        <v>96.54454621149043</v>
      </c>
      <c r="AC11" s="197">
        <f t="shared" si="0"/>
        <v>91.36143088193322</v>
      </c>
      <c r="AD11" s="418">
        <v>66</v>
      </c>
    </row>
    <row r="12" spans="1:30" ht="15.75" customHeight="1">
      <c r="A12" s="413" t="s">
        <v>825</v>
      </c>
      <c r="B12" s="414" t="s">
        <v>197</v>
      </c>
      <c r="C12" s="194">
        <f t="shared" si="1"/>
        <v>0</v>
      </c>
      <c r="D12" s="415">
        <f t="shared" si="2"/>
        <v>91094</v>
      </c>
      <c r="E12" s="416"/>
      <c r="F12" s="416">
        <v>2058</v>
      </c>
      <c r="G12" s="416">
        <v>6975</v>
      </c>
      <c r="H12" s="416">
        <v>51460</v>
      </c>
      <c r="I12" s="416">
        <v>30601</v>
      </c>
      <c r="J12" s="416">
        <f t="shared" si="3"/>
        <v>2968</v>
      </c>
      <c r="K12" s="416"/>
      <c r="L12" s="416">
        <v>58</v>
      </c>
      <c r="M12" s="416">
        <v>190</v>
      </c>
      <c r="N12" s="416">
        <v>1530</v>
      </c>
      <c r="O12" s="416">
        <v>1190</v>
      </c>
      <c r="P12" s="413" t="s">
        <v>825</v>
      </c>
      <c r="Q12" s="414" t="s">
        <v>197</v>
      </c>
      <c r="R12" s="417">
        <f t="shared" si="4"/>
        <v>88126</v>
      </c>
      <c r="S12" s="416"/>
      <c r="T12" s="416">
        <v>2000</v>
      </c>
      <c r="U12" s="416">
        <v>6785</v>
      </c>
      <c r="V12" s="416">
        <v>49930</v>
      </c>
      <c r="W12" s="416">
        <v>29411</v>
      </c>
      <c r="X12" s="197">
        <f t="shared" si="5"/>
        <v>96.74182712363053</v>
      </c>
      <c r="Y12" s="197"/>
      <c r="Z12" s="197">
        <f t="shared" si="0"/>
        <v>97.18172983479107</v>
      </c>
      <c r="AA12" s="197">
        <f t="shared" si="0"/>
        <v>97.27598566308244</v>
      </c>
      <c r="AB12" s="197">
        <f t="shared" si="0"/>
        <v>97.02681694520015</v>
      </c>
      <c r="AC12" s="197">
        <f t="shared" si="0"/>
        <v>96.11123819483024</v>
      </c>
      <c r="AD12" s="416">
        <v>96.4</v>
      </c>
    </row>
    <row r="13" spans="1:30" ht="15.75" customHeight="1">
      <c r="A13" s="413" t="s">
        <v>834</v>
      </c>
      <c r="B13" s="414" t="s">
        <v>468</v>
      </c>
      <c r="C13" s="194">
        <f t="shared" si="1"/>
        <v>0</v>
      </c>
      <c r="D13" s="415">
        <f t="shared" si="2"/>
        <v>103034</v>
      </c>
      <c r="E13" s="416"/>
      <c r="F13" s="416">
        <v>4110</v>
      </c>
      <c r="G13" s="416">
        <v>12110</v>
      </c>
      <c r="H13" s="416">
        <v>57640</v>
      </c>
      <c r="I13" s="416">
        <v>29174</v>
      </c>
      <c r="J13" s="416">
        <f t="shared" si="3"/>
        <v>7485</v>
      </c>
      <c r="K13" s="416"/>
      <c r="L13" s="416">
        <v>145</v>
      </c>
      <c r="M13" s="416">
        <v>810</v>
      </c>
      <c r="N13" s="416">
        <v>3410</v>
      </c>
      <c r="O13" s="416">
        <v>3120</v>
      </c>
      <c r="P13" s="413" t="s">
        <v>834</v>
      </c>
      <c r="Q13" s="414" t="s">
        <v>468</v>
      </c>
      <c r="R13" s="417">
        <f t="shared" si="4"/>
        <v>95549</v>
      </c>
      <c r="S13" s="416"/>
      <c r="T13" s="416">
        <v>3965</v>
      </c>
      <c r="U13" s="416">
        <v>11300</v>
      </c>
      <c r="V13" s="416">
        <v>54230</v>
      </c>
      <c r="W13" s="416">
        <v>26054</v>
      </c>
      <c r="X13" s="197">
        <f t="shared" si="5"/>
        <v>92.73540772948735</v>
      </c>
      <c r="Y13" s="197"/>
      <c r="Z13" s="197">
        <f t="shared" si="0"/>
        <v>96.47201946472019</v>
      </c>
      <c r="AA13" s="197">
        <f t="shared" si="0"/>
        <v>93.31131296449216</v>
      </c>
      <c r="AB13" s="197">
        <f t="shared" si="0"/>
        <v>94.08396946564885</v>
      </c>
      <c r="AC13" s="197">
        <f t="shared" si="0"/>
        <v>89.30554603414</v>
      </c>
      <c r="AD13" s="416">
        <v>78.7</v>
      </c>
    </row>
    <row r="14" spans="1:30" ht="15.75" customHeight="1">
      <c r="A14" s="413" t="s">
        <v>816</v>
      </c>
      <c r="B14" s="414" t="s">
        <v>202</v>
      </c>
      <c r="C14" s="194">
        <f t="shared" si="1"/>
        <v>0</v>
      </c>
      <c r="D14" s="415">
        <f t="shared" si="2"/>
        <v>86052</v>
      </c>
      <c r="E14" s="416">
        <v>72</v>
      </c>
      <c r="F14" s="416">
        <v>3046</v>
      </c>
      <c r="G14" s="416">
        <v>3285</v>
      </c>
      <c r="H14" s="416">
        <v>50468</v>
      </c>
      <c r="I14" s="416">
        <v>29181</v>
      </c>
      <c r="J14" s="416">
        <f t="shared" si="3"/>
        <v>1702</v>
      </c>
      <c r="K14" s="416"/>
      <c r="L14" s="416">
        <v>7</v>
      </c>
      <c r="M14" s="416">
        <v>18</v>
      </c>
      <c r="N14" s="416">
        <v>809</v>
      </c>
      <c r="O14" s="416">
        <v>868</v>
      </c>
      <c r="P14" s="413" t="s">
        <v>816</v>
      </c>
      <c r="Q14" s="414" t="s">
        <v>202</v>
      </c>
      <c r="R14" s="417">
        <f t="shared" si="4"/>
        <v>84350</v>
      </c>
      <c r="S14" s="416">
        <v>72</v>
      </c>
      <c r="T14" s="416">
        <v>3039</v>
      </c>
      <c r="U14" s="416">
        <v>3267</v>
      </c>
      <c r="V14" s="416">
        <v>49659</v>
      </c>
      <c r="W14" s="416">
        <v>28313</v>
      </c>
      <c r="X14" s="197">
        <f t="shared" si="5"/>
        <v>98.0221261562776</v>
      </c>
      <c r="Y14" s="197">
        <f t="shared" si="0"/>
        <v>100</v>
      </c>
      <c r="Z14" s="197">
        <f t="shared" si="0"/>
        <v>99.77019041365726</v>
      </c>
      <c r="AA14" s="197">
        <f t="shared" si="0"/>
        <v>99.45205479452055</v>
      </c>
      <c r="AB14" s="197">
        <f t="shared" si="0"/>
        <v>98.39700404216534</v>
      </c>
      <c r="AC14" s="197">
        <f t="shared" si="0"/>
        <v>97.02546177307153</v>
      </c>
      <c r="AD14" s="418">
        <v>84</v>
      </c>
    </row>
    <row r="15" spans="1:30" ht="15.75" customHeight="1">
      <c r="A15" s="413" t="s">
        <v>818</v>
      </c>
      <c r="B15" s="414" t="s">
        <v>201</v>
      </c>
      <c r="C15" s="194">
        <f t="shared" si="1"/>
        <v>0</v>
      </c>
      <c r="D15" s="415">
        <f t="shared" si="2"/>
        <v>87783</v>
      </c>
      <c r="E15" s="416">
        <v>55</v>
      </c>
      <c r="F15" s="416">
        <v>2558</v>
      </c>
      <c r="G15" s="416">
        <v>3960</v>
      </c>
      <c r="H15" s="416">
        <v>52580</v>
      </c>
      <c r="I15" s="416">
        <v>28630</v>
      </c>
      <c r="J15" s="416">
        <f t="shared" si="3"/>
        <v>5740</v>
      </c>
      <c r="K15" s="416"/>
      <c r="L15" s="416">
        <v>126</v>
      </c>
      <c r="M15" s="416">
        <v>119</v>
      </c>
      <c r="N15" s="416">
        <v>2810</v>
      </c>
      <c r="O15" s="416">
        <v>2685</v>
      </c>
      <c r="P15" s="413" t="s">
        <v>818</v>
      </c>
      <c r="Q15" s="414" t="s">
        <v>201</v>
      </c>
      <c r="R15" s="417">
        <f t="shared" si="4"/>
        <v>82043</v>
      </c>
      <c r="S15" s="416">
        <v>55</v>
      </c>
      <c r="T15" s="416">
        <v>2432</v>
      </c>
      <c r="U15" s="416">
        <v>3841</v>
      </c>
      <c r="V15" s="416">
        <v>49770</v>
      </c>
      <c r="W15" s="416">
        <v>25945</v>
      </c>
      <c r="X15" s="197">
        <f t="shared" si="5"/>
        <v>93.46114851394917</v>
      </c>
      <c r="Y15" s="197">
        <f t="shared" si="0"/>
        <v>100</v>
      </c>
      <c r="Z15" s="197">
        <f t="shared" si="0"/>
        <v>95.07427677873339</v>
      </c>
      <c r="AA15" s="197">
        <f t="shared" si="0"/>
        <v>96.9949494949495</v>
      </c>
      <c r="AB15" s="197">
        <f t="shared" si="0"/>
        <v>94.65576264739445</v>
      </c>
      <c r="AC15" s="197">
        <f t="shared" si="0"/>
        <v>90.62172546280127</v>
      </c>
      <c r="AD15" s="416">
        <v>81.1</v>
      </c>
    </row>
    <row r="16" spans="1:30" ht="15.75" customHeight="1">
      <c r="A16" s="413" t="s">
        <v>828</v>
      </c>
      <c r="B16" s="414" t="s">
        <v>195</v>
      </c>
      <c r="C16" s="194">
        <f t="shared" si="1"/>
        <v>0</v>
      </c>
      <c r="D16" s="415">
        <f t="shared" si="2"/>
        <v>110007</v>
      </c>
      <c r="E16" s="416"/>
      <c r="F16" s="416">
        <v>2872</v>
      </c>
      <c r="G16" s="416">
        <v>15900</v>
      </c>
      <c r="H16" s="416">
        <v>65188</v>
      </c>
      <c r="I16" s="416">
        <v>26047</v>
      </c>
      <c r="J16" s="416">
        <f t="shared" si="3"/>
        <v>3619</v>
      </c>
      <c r="K16" s="416"/>
      <c r="L16" s="416">
        <v>83</v>
      </c>
      <c r="M16" s="416">
        <v>257</v>
      </c>
      <c r="N16" s="416">
        <v>1752</v>
      </c>
      <c r="O16" s="416">
        <v>1527</v>
      </c>
      <c r="P16" s="413" t="s">
        <v>828</v>
      </c>
      <c r="Q16" s="414" t="s">
        <v>195</v>
      </c>
      <c r="R16" s="417">
        <f t="shared" si="4"/>
        <v>106388</v>
      </c>
      <c r="S16" s="416"/>
      <c r="T16" s="416">
        <v>2789</v>
      </c>
      <c r="U16" s="416">
        <v>15643</v>
      </c>
      <c r="V16" s="416">
        <v>63436</v>
      </c>
      <c r="W16" s="416">
        <v>24520</v>
      </c>
      <c r="X16" s="197">
        <f t="shared" si="5"/>
        <v>96.71020935031407</v>
      </c>
      <c r="Y16" s="197"/>
      <c r="Z16" s="197">
        <f t="shared" si="0"/>
        <v>97.1100278551532</v>
      </c>
      <c r="AA16" s="197">
        <f t="shared" si="0"/>
        <v>98.38364779874213</v>
      </c>
      <c r="AB16" s="197">
        <f t="shared" si="0"/>
        <v>97.31238878321163</v>
      </c>
      <c r="AC16" s="197">
        <f t="shared" si="0"/>
        <v>94.1375206357738</v>
      </c>
      <c r="AD16" s="416">
        <v>83.3</v>
      </c>
    </row>
    <row r="17" spans="1:30" ht="15.75" customHeight="1">
      <c r="A17" s="413" t="s">
        <v>829</v>
      </c>
      <c r="B17" s="414" t="s">
        <v>194</v>
      </c>
      <c r="C17" s="194">
        <f t="shared" si="1"/>
        <v>0</v>
      </c>
      <c r="D17" s="415">
        <f t="shared" si="2"/>
        <v>72014</v>
      </c>
      <c r="E17" s="416"/>
      <c r="F17" s="416">
        <v>1103</v>
      </c>
      <c r="G17" s="416">
        <v>7046</v>
      </c>
      <c r="H17" s="416">
        <v>42908</v>
      </c>
      <c r="I17" s="416">
        <v>20957</v>
      </c>
      <c r="J17" s="416">
        <f t="shared" si="3"/>
        <v>2541</v>
      </c>
      <c r="K17" s="416"/>
      <c r="L17" s="416">
        <v>108</v>
      </c>
      <c r="M17" s="416">
        <v>271</v>
      </c>
      <c r="N17" s="416">
        <v>1151</v>
      </c>
      <c r="O17" s="416">
        <v>1011</v>
      </c>
      <c r="P17" s="413" t="s">
        <v>829</v>
      </c>
      <c r="Q17" s="414" t="s">
        <v>194</v>
      </c>
      <c r="R17" s="417">
        <f t="shared" si="4"/>
        <v>69473</v>
      </c>
      <c r="S17" s="416"/>
      <c r="T17" s="416">
        <v>995</v>
      </c>
      <c r="U17" s="416">
        <v>6775</v>
      </c>
      <c r="V17" s="416">
        <v>41757</v>
      </c>
      <c r="W17" s="416">
        <v>19946</v>
      </c>
      <c r="X17" s="197">
        <f t="shared" si="5"/>
        <v>96.47151942677813</v>
      </c>
      <c r="Y17" s="197"/>
      <c r="Z17" s="197">
        <f t="shared" si="0"/>
        <v>90.2085222121487</v>
      </c>
      <c r="AA17" s="197">
        <f t="shared" si="0"/>
        <v>96.15384615384616</v>
      </c>
      <c r="AB17" s="197">
        <f t="shared" si="0"/>
        <v>97.31751654703086</v>
      </c>
      <c r="AC17" s="197">
        <f t="shared" si="0"/>
        <v>95.1758362361025</v>
      </c>
      <c r="AD17" s="416">
        <v>71.2</v>
      </c>
    </row>
    <row r="18" spans="1:30" ht="15.75" customHeight="1">
      <c r="A18" s="413" t="s">
        <v>809</v>
      </c>
      <c r="B18" s="414" t="s">
        <v>206</v>
      </c>
      <c r="C18" s="194">
        <f t="shared" si="1"/>
        <v>0</v>
      </c>
      <c r="D18" s="415">
        <f t="shared" si="2"/>
        <v>40030</v>
      </c>
      <c r="E18" s="416"/>
      <c r="F18" s="416">
        <v>1902</v>
      </c>
      <c r="G18" s="416">
        <v>3169</v>
      </c>
      <c r="H18" s="416">
        <v>20309</v>
      </c>
      <c r="I18" s="416">
        <v>14650</v>
      </c>
      <c r="J18" s="416">
        <f t="shared" si="3"/>
        <v>1445</v>
      </c>
      <c r="K18" s="416"/>
      <c r="L18" s="416">
        <v>4</v>
      </c>
      <c r="M18" s="416">
        <v>7</v>
      </c>
      <c r="N18" s="416">
        <v>471</v>
      </c>
      <c r="O18" s="416">
        <v>963</v>
      </c>
      <c r="P18" s="413" t="s">
        <v>809</v>
      </c>
      <c r="Q18" s="414" t="s">
        <v>206</v>
      </c>
      <c r="R18" s="417">
        <f t="shared" si="4"/>
        <v>38585</v>
      </c>
      <c r="S18" s="416"/>
      <c r="T18" s="416">
        <v>1898</v>
      </c>
      <c r="U18" s="416">
        <v>3162</v>
      </c>
      <c r="V18" s="416">
        <v>19838</v>
      </c>
      <c r="W18" s="416">
        <v>13687</v>
      </c>
      <c r="X18" s="197">
        <f t="shared" si="5"/>
        <v>96.39020734449163</v>
      </c>
      <c r="Y18" s="197"/>
      <c r="Z18" s="197">
        <f t="shared" si="0"/>
        <v>99.78969505783385</v>
      </c>
      <c r="AA18" s="197">
        <f t="shared" si="0"/>
        <v>99.77911012937835</v>
      </c>
      <c r="AB18" s="197">
        <f t="shared" si="0"/>
        <v>97.68083115859963</v>
      </c>
      <c r="AC18" s="197">
        <f t="shared" si="0"/>
        <v>93.42662116040955</v>
      </c>
      <c r="AD18" s="416">
        <v>85.1</v>
      </c>
    </row>
    <row r="19" spans="1:30" ht="15.75" customHeight="1">
      <c r="A19" s="413" t="s">
        <v>821</v>
      </c>
      <c r="B19" s="414" t="s">
        <v>199</v>
      </c>
      <c r="C19" s="194">
        <f t="shared" si="1"/>
        <v>0</v>
      </c>
      <c r="D19" s="415">
        <f t="shared" si="2"/>
        <v>106141</v>
      </c>
      <c r="E19" s="416"/>
      <c r="F19" s="416">
        <v>5607</v>
      </c>
      <c r="G19" s="416">
        <v>5642</v>
      </c>
      <c r="H19" s="416">
        <v>64589</v>
      </c>
      <c r="I19" s="416">
        <v>30303</v>
      </c>
      <c r="J19" s="416">
        <f t="shared" si="3"/>
        <v>16132</v>
      </c>
      <c r="K19" s="416"/>
      <c r="L19" s="416">
        <v>616</v>
      </c>
      <c r="M19" s="416">
        <v>462</v>
      </c>
      <c r="N19" s="416">
        <v>4036</v>
      </c>
      <c r="O19" s="416">
        <v>11018</v>
      </c>
      <c r="P19" s="413" t="s">
        <v>821</v>
      </c>
      <c r="Q19" s="414" t="s">
        <v>199</v>
      </c>
      <c r="R19" s="417">
        <f t="shared" si="4"/>
        <v>90009</v>
      </c>
      <c r="S19" s="416"/>
      <c r="T19" s="416">
        <v>4991</v>
      </c>
      <c r="U19" s="416">
        <v>5180</v>
      </c>
      <c r="V19" s="416">
        <v>60553</v>
      </c>
      <c r="W19" s="416">
        <v>19285</v>
      </c>
      <c r="X19" s="197">
        <f t="shared" si="5"/>
        <v>84.8013491487738</v>
      </c>
      <c r="Y19" s="197"/>
      <c r="Z19" s="197">
        <f t="shared" si="0"/>
        <v>89.01373283395755</v>
      </c>
      <c r="AA19" s="197">
        <f t="shared" si="0"/>
        <v>91.81141439205956</v>
      </c>
      <c r="AB19" s="197">
        <f t="shared" si="0"/>
        <v>93.7512579541408</v>
      </c>
      <c r="AC19" s="197">
        <f t="shared" si="0"/>
        <v>63.64056364056364</v>
      </c>
      <c r="AD19" s="416">
        <v>90.4</v>
      </c>
    </row>
    <row r="20" spans="1:30" ht="15.75" customHeight="1">
      <c r="A20" s="413" t="s">
        <v>831</v>
      </c>
      <c r="B20" s="414" t="s">
        <v>193</v>
      </c>
      <c r="C20" s="194">
        <f t="shared" si="1"/>
        <v>0</v>
      </c>
      <c r="D20" s="415">
        <f t="shared" si="2"/>
        <v>27262</v>
      </c>
      <c r="E20" s="416"/>
      <c r="F20" s="416">
        <v>439</v>
      </c>
      <c r="G20" s="416">
        <v>5936</v>
      </c>
      <c r="H20" s="416">
        <v>12943</v>
      </c>
      <c r="I20" s="416">
        <v>7944</v>
      </c>
      <c r="J20" s="416">
        <f t="shared" si="3"/>
        <v>661</v>
      </c>
      <c r="K20" s="416"/>
      <c r="L20" s="416">
        <v>4</v>
      </c>
      <c r="M20" s="416">
        <v>29</v>
      </c>
      <c r="N20" s="416">
        <v>335</v>
      </c>
      <c r="O20" s="416">
        <v>293</v>
      </c>
      <c r="P20" s="413" t="s">
        <v>831</v>
      </c>
      <c r="Q20" s="414" t="s">
        <v>193</v>
      </c>
      <c r="R20" s="417">
        <f t="shared" si="4"/>
        <v>26601</v>
      </c>
      <c r="S20" s="416"/>
      <c r="T20" s="416">
        <v>435</v>
      </c>
      <c r="U20" s="416">
        <v>5907</v>
      </c>
      <c r="V20" s="416">
        <v>12608</v>
      </c>
      <c r="W20" s="416">
        <v>7651</v>
      </c>
      <c r="X20" s="197">
        <f t="shared" si="5"/>
        <v>97.57537964932872</v>
      </c>
      <c r="Y20" s="197"/>
      <c r="Z20" s="197">
        <f t="shared" si="0"/>
        <v>99.08883826879271</v>
      </c>
      <c r="AA20" s="197">
        <f t="shared" si="0"/>
        <v>99.51145552560648</v>
      </c>
      <c r="AB20" s="197">
        <f t="shared" si="0"/>
        <v>97.41172834736923</v>
      </c>
      <c r="AC20" s="197">
        <f t="shared" si="0"/>
        <v>96.31168177240684</v>
      </c>
      <c r="AD20" s="416">
        <v>62.9</v>
      </c>
    </row>
    <row r="21" spans="1:30" ht="15.75" customHeight="1">
      <c r="A21" s="413" t="s">
        <v>814</v>
      </c>
      <c r="B21" s="414" t="s">
        <v>203</v>
      </c>
      <c r="C21" s="194">
        <f t="shared" si="1"/>
        <v>0</v>
      </c>
      <c r="D21" s="415">
        <f t="shared" si="2"/>
        <v>100599</v>
      </c>
      <c r="E21" s="416">
        <v>72</v>
      </c>
      <c r="F21" s="416">
        <v>2766</v>
      </c>
      <c r="G21" s="416">
        <v>3206</v>
      </c>
      <c r="H21" s="416">
        <v>62571</v>
      </c>
      <c r="I21" s="416">
        <v>31984</v>
      </c>
      <c r="J21" s="416">
        <f t="shared" si="3"/>
        <v>7372</v>
      </c>
      <c r="K21" s="416">
        <v>5</v>
      </c>
      <c r="L21" s="416">
        <v>13</v>
      </c>
      <c r="M21" s="416">
        <v>13</v>
      </c>
      <c r="N21" s="416">
        <v>4235</v>
      </c>
      <c r="O21" s="416">
        <v>3106</v>
      </c>
      <c r="P21" s="413" t="s">
        <v>814</v>
      </c>
      <c r="Q21" s="414" t="s">
        <v>203</v>
      </c>
      <c r="R21" s="417">
        <f t="shared" si="4"/>
        <v>93227</v>
      </c>
      <c r="S21" s="416">
        <v>67</v>
      </c>
      <c r="T21" s="416">
        <v>2753</v>
      </c>
      <c r="U21" s="416">
        <v>3193</v>
      </c>
      <c r="V21" s="416">
        <v>58336</v>
      </c>
      <c r="W21" s="416">
        <v>28878</v>
      </c>
      <c r="X21" s="197">
        <f t="shared" si="5"/>
        <v>92.67189534687223</v>
      </c>
      <c r="Y21" s="197">
        <f>S21/(K21+S21)*100</f>
        <v>93.05555555555556</v>
      </c>
      <c r="Z21" s="197">
        <f t="shared" si="0"/>
        <v>99.53000723065799</v>
      </c>
      <c r="AA21" s="197">
        <f t="shared" si="0"/>
        <v>99.59451029320024</v>
      </c>
      <c r="AB21" s="197">
        <f t="shared" si="0"/>
        <v>93.23168880152147</v>
      </c>
      <c r="AC21" s="197">
        <f t="shared" si="0"/>
        <v>90.28889444722361</v>
      </c>
      <c r="AD21" s="418">
        <v>85</v>
      </c>
    </row>
    <row r="22" spans="1:30" ht="15.75" customHeight="1">
      <c r="A22" s="413" t="s">
        <v>812</v>
      </c>
      <c r="B22" s="414" t="s">
        <v>204</v>
      </c>
      <c r="C22" s="194">
        <f t="shared" si="1"/>
        <v>0</v>
      </c>
      <c r="D22" s="415">
        <f t="shared" si="2"/>
        <v>94458</v>
      </c>
      <c r="E22" s="416"/>
      <c r="F22" s="416">
        <v>5611</v>
      </c>
      <c r="G22" s="416">
        <v>6012</v>
      </c>
      <c r="H22" s="416">
        <v>44614</v>
      </c>
      <c r="I22" s="416">
        <v>38221</v>
      </c>
      <c r="J22" s="416">
        <f t="shared" si="3"/>
        <v>537</v>
      </c>
      <c r="K22" s="416"/>
      <c r="L22" s="416">
        <v>68</v>
      </c>
      <c r="M22" s="416">
        <v>79</v>
      </c>
      <c r="N22" s="416">
        <v>211</v>
      </c>
      <c r="O22" s="416">
        <v>179</v>
      </c>
      <c r="P22" s="413" t="s">
        <v>812</v>
      </c>
      <c r="Q22" s="414" t="s">
        <v>204</v>
      </c>
      <c r="R22" s="417">
        <f t="shared" si="4"/>
        <v>93921</v>
      </c>
      <c r="S22" s="416"/>
      <c r="T22" s="416">
        <v>5543</v>
      </c>
      <c r="U22" s="416">
        <v>5933</v>
      </c>
      <c r="V22" s="416">
        <v>44403</v>
      </c>
      <c r="W22" s="416">
        <v>38042</v>
      </c>
      <c r="X22" s="197">
        <f t="shared" si="5"/>
        <v>99.4314933621292</v>
      </c>
      <c r="Y22" s="197"/>
      <c r="Z22" s="197">
        <f t="shared" si="0"/>
        <v>98.78809481375869</v>
      </c>
      <c r="AA22" s="197">
        <f t="shared" si="0"/>
        <v>98.6859614105123</v>
      </c>
      <c r="AB22" s="197">
        <f t="shared" si="0"/>
        <v>99.52705428789169</v>
      </c>
      <c r="AC22" s="197">
        <f t="shared" si="0"/>
        <v>99.53167107087727</v>
      </c>
      <c r="AD22" s="416">
        <v>95.5</v>
      </c>
    </row>
    <row r="23" spans="1:30" ht="15.75" customHeight="1">
      <c r="A23" s="413" t="s">
        <v>806</v>
      </c>
      <c r="B23" s="414" t="s">
        <v>209</v>
      </c>
      <c r="C23" s="194">
        <f t="shared" si="1"/>
        <v>0</v>
      </c>
      <c r="D23" s="415">
        <f t="shared" si="2"/>
        <v>38016</v>
      </c>
      <c r="E23" s="416"/>
      <c r="F23" s="416">
        <v>398</v>
      </c>
      <c r="G23" s="416">
        <v>5398</v>
      </c>
      <c r="H23" s="416">
        <v>21216</v>
      </c>
      <c r="I23" s="416">
        <v>11004</v>
      </c>
      <c r="J23" s="416">
        <f t="shared" si="3"/>
        <v>1694</v>
      </c>
      <c r="K23" s="416"/>
      <c r="L23" s="416">
        <v>27</v>
      </c>
      <c r="M23" s="416">
        <v>198</v>
      </c>
      <c r="N23" s="416">
        <v>906</v>
      </c>
      <c r="O23" s="416">
        <v>563</v>
      </c>
      <c r="P23" s="413" t="s">
        <v>806</v>
      </c>
      <c r="Q23" s="414" t="s">
        <v>209</v>
      </c>
      <c r="R23" s="417">
        <f t="shared" si="4"/>
        <v>36322</v>
      </c>
      <c r="S23" s="416"/>
      <c r="T23" s="416">
        <v>371</v>
      </c>
      <c r="U23" s="416">
        <v>5200</v>
      </c>
      <c r="V23" s="416">
        <v>20310</v>
      </c>
      <c r="W23" s="416">
        <v>10441</v>
      </c>
      <c r="X23" s="197">
        <f t="shared" si="5"/>
        <v>95.54398148148148</v>
      </c>
      <c r="Y23" s="197"/>
      <c r="Z23" s="197">
        <f t="shared" si="0"/>
        <v>93.21608040201005</v>
      </c>
      <c r="AA23" s="197">
        <f t="shared" si="0"/>
        <v>96.33197480548351</v>
      </c>
      <c r="AB23" s="197">
        <f t="shared" si="0"/>
        <v>95.72963800904978</v>
      </c>
      <c r="AC23" s="197">
        <f t="shared" si="0"/>
        <v>94.88367866230462</v>
      </c>
      <c r="AD23" s="416">
        <v>84.2</v>
      </c>
    </row>
    <row r="24" spans="1:30" ht="15.75" customHeight="1">
      <c r="A24" s="413" t="s">
        <v>810</v>
      </c>
      <c r="B24" s="414" t="s">
        <v>205</v>
      </c>
      <c r="C24" s="194">
        <f t="shared" si="1"/>
        <v>0</v>
      </c>
      <c r="D24" s="415">
        <f t="shared" si="2"/>
        <v>83301</v>
      </c>
      <c r="E24" s="416">
        <v>4</v>
      </c>
      <c r="F24" s="416">
        <v>3745</v>
      </c>
      <c r="G24" s="416">
        <v>9120</v>
      </c>
      <c r="H24" s="416">
        <v>41357</v>
      </c>
      <c r="I24" s="416">
        <v>29075</v>
      </c>
      <c r="J24" s="416">
        <f t="shared" si="3"/>
        <v>7500</v>
      </c>
      <c r="K24" s="416"/>
      <c r="L24" s="416">
        <v>262</v>
      </c>
      <c r="M24" s="416">
        <v>412</v>
      </c>
      <c r="N24" s="416">
        <v>1997</v>
      </c>
      <c r="O24" s="416">
        <v>4829</v>
      </c>
      <c r="P24" s="413" t="s">
        <v>810</v>
      </c>
      <c r="Q24" s="414" t="s">
        <v>205</v>
      </c>
      <c r="R24" s="417">
        <f t="shared" si="4"/>
        <v>75801</v>
      </c>
      <c r="S24" s="416">
        <v>4</v>
      </c>
      <c r="T24" s="416">
        <v>3483</v>
      </c>
      <c r="U24" s="416">
        <v>8708</v>
      </c>
      <c r="V24" s="416">
        <v>39360</v>
      </c>
      <c r="W24" s="416">
        <v>24246</v>
      </c>
      <c r="X24" s="197">
        <f t="shared" si="5"/>
        <v>90.9965066445781</v>
      </c>
      <c r="Y24" s="197">
        <f t="shared" si="0"/>
        <v>100</v>
      </c>
      <c r="Z24" s="197">
        <f t="shared" si="0"/>
        <v>93.00400534045394</v>
      </c>
      <c r="AA24" s="197">
        <f t="shared" si="0"/>
        <v>95.48245614035088</v>
      </c>
      <c r="AB24" s="197">
        <f t="shared" si="0"/>
        <v>95.17131319970017</v>
      </c>
      <c r="AC24" s="197">
        <f t="shared" si="0"/>
        <v>83.39122957867585</v>
      </c>
      <c r="AD24" s="416">
        <v>90.5</v>
      </c>
    </row>
    <row r="25" spans="1:30" ht="15.75" customHeight="1">
      <c r="A25" s="413" t="s">
        <v>823</v>
      </c>
      <c r="B25" s="414" t="s">
        <v>198</v>
      </c>
      <c r="C25" s="194">
        <f t="shared" si="1"/>
        <v>0</v>
      </c>
      <c r="D25" s="415">
        <f t="shared" si="2"/>
        <v>70752</v>
      </c>
      <c r="E25" s="416"/>
      <c r="F25" s="416">
        <v>1218</v>
      </c>
      <c r="G25" s="416">
        <v>2111</v>
      </c>
      <c r="H25" s="416">
        <v>46611</v>
      </c>
      <c r="I25" s="416">
        <v>20812</v>
      </c>
      <c r="J25" s="416">
        <f t="shared" si="3"/>
        <v>7589</v>
      </c>
      <c r="K25" s="416"/>
      <c r="L25" s="416">
        <v>21</v>
      </c>
      <c r="M25" s="416">
        <v>34</v>
      </c>
      <c r="N25" s="416">
        <v>4303</v>
      </c>
      <c r="O25" s="416">
        <v>3231</v>
      </c>
      <c r="P25" s="413" t="s">
        <v>823</v>
      </c>
      <c r="Q25" s="414" t="s">
        <v>198</v>
      </c>
      <c r="R25" s="417">
        <f t="shared" si="4"/>
        <v>63163</v>
      </c>
      <c r="S25" s="416"/>
      <c r="T25" s="416">
        <v>1197</v>
      </c>
      <c r="U25" s="416">
        <v>2077</v>
      </c>
      <c r="V25" s="416">
        <v>42308</v>
      </c>
      <c r="W25" s="416">
        <v>17581</v>
      </c>
      <c r="X25" s="197">
        <f t="shared" si="5"/>
        <v>89.27380144730891</v>
      </c>
      <c r="Y25" s="197"/>
      <c r="Z25" s="197">
        <f t="shared" si="0"/>
        <v>98.27586206896551</v>
      </c>
      <c r="AA25" s="197">
        <f t="shared" si="0"/>
        <v>98.38938891520607</v>
      </c>
      <c r="AB25" s="197">
        <f t="shared" si="0"/>
        <v>90.76827358348888</v>
      </c>
      <c r="AC25" s="197">
        <f t="shared" si="0"/>
        <v>84.47530270997503</v>
      </c>
      <c r="AD25" s="416">
        <v>60.2</v>
      </c>
    </row>
    <row r="26" spans="1:30" ht="15.75" customHeight="1">
      <c r="A26" s="413" t="s">
        <v>832</v>
      </c>
      <c r="B26" s="414" t="s">
        <v>192</v>
      </c>
      <c r="C26" s="194">
        <f t="shared" si="1"/>
        <v>0</v>
      </c>
      <c r="D26" s="415">
        <f t="shared" si="2"/>
        <v>65251</v>
      </c>
      <c r="E26" s="416"/>
      <c r="F26" s="416">
        <v>1095</v>
      </c>
      <c r="G26" s="416">
        <v>14250</v>
      </c>
      <c r="H26" s="416">
        <v>33606</v>
      </c>
      <c r="I26" s="416">
        <v>16300</v>
      </c>
      <c r="J26" s="416">
        <f t="shared" si="3"/>
        <v>2640</v>
      </c>
      <c r="K26" s="416"/>
      <c r="L26" s="416">
        <v>91</v>
      </c>
      <c r="M26" s="416">
        <v>279</v>
      </c>
      <c r="N26" s="416">
        <v>1226</v>
      </c>
      <c r="O26" s="416">
        <v>1044</v>
      </c>
      <c r="P26" s="413" t="s">
        <v>832</v>
      </c>
      <c r="Q26" s="414" t="s">
        <v>192</v>
      </c>
      <c r="R26" s="417">
        <f t="shared" si="4"/>
        <v>62611</v>
      </c>
      <c r="S26" s="416"/>
      <c r="T26" s="416">
        <v>1004</v>
      </c>
      <c r="U26" s="416">
        <v>13971</v>
      </c>
      <c r="V26" s="416">
        <v>32380</v>
      </c>
      <c r="W26" s="416">
        <v>15256</v>
      </c>
      <c r="X26" s="197">
        <f t="shared" si="5"/>
        <v>95.95408499486598</v>
      </c>
      <c r="Y26" s="197"/>
      <c r="Z26" s="197">
        <f t="shared" si="0"/>
        <v>91.68949771689498</v>
      </c>
      <c r="AA26" s="197">
        <f t="shared" si="0"/>
        <v>98.0421052631579</v>
      </c>
      <c r="AB26" s="197">
        <f t="shared" si="0"/>
        <v>96.35184193298815</v>
      </c>
      <c r="AC26" s="197">
        <f t="shared" si="0"/>
        <v>93.59509202453987</v>
      </c>
      <c r="AD26" s="416">
        <v>87.9</v>
      </c>
    </row>
    <row r="27" spans="1:30" ht="15.75" customHeight="1">
      <c r="A27" s="419" t="s">
        <v>826</v>
      </c>
      <c r="B27" s="420" t="s">
        <v>196</v>
      </c>
      <c r="C27" s="193">
        <f t="shared" si="1"/>
        <v>0</v>
      </c>
      <c r="D27" s="421">
        <f t="shared" si="2"/>
        <v>152760</v>
      </c>
      <c r="E27" s="422">
        <v>7</v>
      </c>
      <c r="F27" s="422">
        <v>3025</v>
      </c>
      <c r="G27" s="422">
        <v>9457</v>
      </c>
      <c r="H27" s="422">
        <v>103797</v>
      </c>
      <c r="I27" s="422">
        <v>36474</v>
      </c>
      <c r="J27" s="422">
        <f t="shared" si="3"/>
        <v>2037</v>
      </c>
      <c r="K27" s="422"/>
      <c r="L27" s="422">
        <v>159</v>
      </c>
      <c r="M27" s="422">
        <v>67</v>
      </c>
      <c r="N27" s="422">
        <v>830</v>
      </c>
      <c r="O27" s="422">
        <v>981</v>
      </c>
      <c r="P27" s="419" t="s">
        <v>826</v>
      </c>
      <c r="Q27" s="420" t="s">
        <v>196</v>
      </c>
      <c r="R27" s="423">
        <f t="shared" si="4"/>
        <v>150723</v>
      </c>
      <c r="S27" s="422">
        <v>7</v>
      </c>
      <c r="T27" s="422">
        <v>2866</v>
      </c>
      <c r="U27" s="422">
        <v>9390</v>
      </c>
      <c r="V27" s="422">
        <v>102967</v>
      </c>
      <c r="W27" s="422">
        <v>35493</v>
      </c>
      <c r="X27" s="424">
        <f t="shared" si="5"/>
        <v>98.66653574234093</v>
      </c>
      <c r="Y27" s="424">
        <f t="shared" si="0"/>
        <v>100</v>
      </c>
      <c r="Z27" s="424">
        <f t="shared" si="0"/>
        <v>94.74380165289257</v>
      </c>
      <c r="AA27" s="424">
        <f t="shared" si="0"/>
        <v>99.291530083536</v>
      </c>
      <c r="AB27" s="424">
        <f t="shared" si="0"/>
        <v>99.20036224553697</v>
      </c>
      <c r="AC27" s="424">
        <f t="shared" si="0"/>
        <v>97.31041289685804</v>
      </c>
      <c r="AD27" s="422">
        <v>82.1</v>
      </c>
    </row>
    <row r="28" spans="1:30" ht="21.75" customHeight="1">
      <c r="A28" s="425" t="s">
        <v>167</v>
      </c>
      <c r="B28" s="426" t="s">
        <v>73</v>
      </c>
      <c r="C28" s="427">
        <f t="shared" si="1"/>
        <v>0</v>
      </c>
      <c r="D28" s="208">
        <f>E28+F28+G28+H28+I28</f>
        <v>1518111</v>
      </c>
      <c r="E28" s="208">
        <f aca="true" t="shared" si="6" ref="E28:K28">SUM(E4:E27)</f>
        <v>214</v>
      </c>
      <c r="F28" s="208">
        <f t="shared" si="6"/>
        <v>50569</v>
      </c>
      <c r="G28" s="208">
        <f t="shared" si="6"/>
        <v>130320</v>
      </c>
      <c r="H28" s="208">
        <f t="shared" si="6"/>
        <v>872392</v>
      </c>
      <c r="I28" s="208">
        <f t="shared" si="6"/>
        <v>464616</v>
      </c>
      <c r="J28" s="208">
        <f>K28+L28+M28+N28+O28</f>
        <v>82146</v>
      </c>
      <c r="K28" s="208">
        <f t="shared" si="6"/>
        <v>5</v>
      </c>
      <c r="L28" s="208">
        <f>SUM(L4:L27)</f>
        <v>2160</v>
      </c>
      <c r="M28" s="208">
        <f>SUM(M4:M27)</f>
        <v>3676</v>
      </c>
      <c r="N28" s="208">
        <f>SUM(N4:N27)</f>
        <v>33384</v>
      </c>
      <c r="O28" s="208">
        <f>SUM(O4:O27)</f>
        <v>42921</v>
      </c>
      <c r="P28" s="425" t="s">
        <v>167</v>
      </c>
      <c r="Q28" s="426" t="s">
        <v>73</v>
      </c>
      <c r="R28" s="208">
        <f aca="true" t="shared" si="7" ref="R28:W28">SUM(R9:R27)</f>
        <v>1435965</v>
      </c>
      <c r="S28" s="208">
        <f t="shared" si="7"/>
        <v>209</v>
      </c>
      <c r="T28" s="208">
        <f t="shared" si="7"/>
        <v>48409</v>
      </c>
      <c r="U28" s="208">
        <f t="shared" si="7"/>
        <v>126644</v>
      </c>
      <c r="V28" s="208">
        <f t="shared" si="7"/>
        <v>839008</v>
      </c>
      <c r="W28" s="208">
        <f t="shared" si="7"/>
        <v>421695</v>
      </c>
      <c r="X28" s="428">
        <f>R28/(J28+R28)*100</f>
        <v>94.58893322029812</v>
      </c>
      <c r="Y28" s="428">
        <f>S28/(K28+S28)*100</f>
        <v>97.66355140186917</v>
      </c>
      <c r="Z28" s="428">
        <f t="shared" si="0"/>
        <v>95.72860843599834</v>
      </c>
      <c r="AA28" s="428">
        <f t="shared" si="0"/>
        <v>97.1792510742787</v>
      </c>
      <c r="AB28" s="428">
        <f t="shared" si="0"/>
        <v>96.17327990169557</v>
      </c>
      <c r="AC28" s="428">
        <f t="shared" si="0"/>
        <v>90.7620486595382</v>
      </c>
      <c r="AD28" s="208">
        <v>82.4</v>
      </c>
    </row>
    <row r="29" spans="1:30" ht="24.75" customHeight="1">
      <c r="A29" s="429" t="s">
        <v>680</v>
      </c>
      <c r="B29" s="430" t="s">
        <v>964</v>
      </c>
      <c r="C29" s="385">
        <v>122</v>
      </c>
      <c r="D29" s="387">
        <v>1356896</v>
      </c>
      <c r="E29" s="387">
        <v>205</v>
      </c>
      <c r="F29" s="387">
        <v>51351</v>
      </c>
      <c r="G29" s="387">
        <v>110345</v>
      </c>
      <c r="H29" s="387">
        <v>764003</v>
      </c>
      <c r="I29" s="387">
        <v>430992</v>
      </c>
      <c r="J29" s="387">
        <v>34991</v>
      </c>
      <c r="K29" s="387">
        <v>0</v>
      </c>
      <c r="L29" s="387">
        <v>3019</v>
      </c>
      <c r="M29" s="387">
        <v>3251</v>
      </c>
      <c r="N29" s="387">
        <v>14964</v>
      </c>
      <c r="O29" s="387">
        <v>13757</v>
      </c>
      <c r="P29" s="429" t="s">
        <v>680</v>
      </c>
      <c r="Q29" s="430" t="s">
        <v>964</v>
      </c>
      <c r="R29" s="387">
        <v>1322027</v>
      </c>
      <c r="S29" s="387">
        <v>205</v>
      </c>
      <c r="T29" s="387">
        <v>48332</v>
      </c>
      <c r="U29" s="387">
        <v>107094</v>
      </c>
      <c r="V29" s="387">
        <v>749089</v>
      </c>
      <c r="W29" s="387">
        <v>417307</v>
      </c>
      <c r="X29" s="431">
        <v>97.4</v>
      </c>
      <c r="Y29" s="431">
        <v>100</v>
      </c>
      <c r="Z29" s="387">
        <v>94.1</v>
      </c>
      <c r="AA29" s="431">
        <v>97.1</v>
      </c>
      <c r="AB29" s="387">
        <v>98</v>
      </c>
      <c r="AC29" s="387">
        <v>96.8</v>
      </c>
      <c r="AD29" s="387">
        <v>83.9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P68"/>
  <sheetViews>
    <sheetView tabSelected="1" zoomScalePageLayoutView="0" workbookViewId="0" topLeftCell="B1">
      <selection activeCell="N17" sqref="N17"/>
    </sheetView>
  </sheetViews>
  <sheetFormatPr defaultColWidth="9.00390625" defaultRowHeight="12.75"/>
  <cols>
    <col min="1" max="1" width="0.37109375" style="49" hidden="1" customWidth="1"/>
    <col min="2" max="2" width="4.875" style="49" customWidth="1"/>
    <col min="3" max="3" width="6.125" style="49" customWidth="1"/>
    <col min="4" max="4" width="10.125" style="49" customWidth="1"/>
    <col min="5" max="6" width="6.00390625" style="49" customWidth="1"/>
    <col min="7" max="7" width="5.875" style="49" customWidth="1"/>
    <col min="8" max="8" width="5.375" style="49" customWidth="1"/>
    <col min="9" max="9" width="5.75390625" style="49" customWidth="1"/>
    <col min="10" max="10" width="5.875" style="49" customWidth="1"/>
    <col min="11" max="11" width="6.625" style="49" customWidth="1"/>
    <col min="12" max="12" width="5.875" style="49" customWidth="1"/>
    <col min="13" max="14" width="6.25390625" style="49" customWidth="1"/>
    <col min="15" max="15" width="5.125" style="49" customWidth="1"/>
    <col min="16" max="16" width="5.75390625" style="49" customWidth="1"/>
    <col min="17" max="17" width="4.875" style="49" customWidth="1"/>
    <col min="18" max="18" width="6.25390625" style="49" customWidth="1"/>
    <col min="19" max="19" width="5.875" style="49" customWidth="1"/>
    <col min="20" max="20" width="5.625" style="49" customWidth="1"/>
    <col min="21" max="22" width="5.75390625" style="49" customWidth="1"/>
    <col min="23" max="23" width="7.00390625" style="49" customWidth="1"/>
    <col min="24" max="24" width="6.75390625" style="49" customWidth="1"/>
    <col min="25" max="25" width="14.625" style="49" customWidth="1"/>
    <col min="26" max="26" width="9.125" style="49" customWidth="1"/>
    <col min="27" max="27" width="7.125" style="49" customWidth="1"/>
    <col min="28" max="28" width="6.125" style="49" customWidth="1"/>
    <col min="29" max="29" width="13.625" style="49" customWidth="1"/>
    <col min="30" max="30" width="24.25390625" style="49" customWidth="1"/>
    <col min="31" max="31" width="5.625" style="49" customWidth="1"/>
    <col min="32" max="32" width="5.25390625" style="49" customWidth="1"/>
    <col min="33" max="16384" width="9.125" style="49" customWidth="1"/>
  </cols>
  <sheetData>
    <row r="2" spans="6:25" ht="12.75">
      <c r="F2" s="204" t="s">
        <v>965</v>
      </c>
      <c r="G2" s="92"/>
      <c r="H2" s="92"/>
      <c r="I2" s="92"/>
      <c r="J2" s="92"/>
      <c r="K2" s="92"/>
      <c r="L2" s="92"/>
      <c r="M2" s="204" t="s">
        <v>966</v>
      </c>
      <c r="W2" s="52"/>
      <c r="X2" s="52"/>
      <c r="Y2" s="52"/>
    </row>
    <row r="3" spans="7:25" ht="10.5">
      <c r="G3" s="125"/>
      <c r="H3" s="125"/>
      <c r="I3" s="125"/>
      <c r="J3" s="125"/>
      <c r="K3" s="125"/>
      <c r="L3" s="125"/>
      <c r="N3" s="92"/>
      <c r="W3" s="52"/>
      <c r="X3" s="52"/>
      <c r="Y3" s="52"/>
    </row>
    <row r="4" spans="15:17" ht="11.25" customHeight="1">
      <c r="O4" s="222"/>
      <c r="P4" s="222"/>
      <c r="Q4" s="222"/>
    </row>
    <row r="5" spans="1:42" ht="12" customHeight="1">
      <c r="A5" s="52"/>
      <c r="B5" s="53"/>
      <c r="C5" s="213"/>
      <c r="D5" s="432" t="s">
        <v>967</v>
      </c>
      <c r="E5" s="215"/>
      <c r="F5" s="1189" t="s">
        <v>1850</v>
      </c>
      <c r="G5" s="1111"/>
      <c r="H5" s="1111"/>
      <c r="I5" s="1111"/>
      <c r="J5" s="1111"/>
      <c r="K5" s="1112"/>
      <c r="L5" s="381"/>
      <c r="M5" s="1135" t="s">
        <v>968</v>
      </c>
      <c r="N5" s="1135"/>
      <c r="O5" s="1135"/>
      <c r="P5" s="1135"/>
      <c r="Q5" s="1135"/>
      <c r="R5" s="1135"/>
      <c r="S5" s="1189" t="s">
        <v>969</v>
      </c>
      <c r="T5" s="1111"/>
      <c r="U5" s="1111"/>
      <c r="V5" s="1111"/>
      <c r="W5" s="1111"/>
      <c r="X5" s="1111"/>
      <c r="Y5" s="52"/>
      <c r="AB5" s="52"/>
      <c r="AC5" s="433"/>
      <c r="AD5" s="433"/>
      <c r="AE5" s="433"/>
      <c r="AF5" s="433"/>
      <c r="AG5" s="433"/>
      <c r="AH5" s="433"/>
      <c r="AI5" s="433"/>
      <c r="AJ5" s="433"/>
      <c r="AK5" s="434"/>
      <c r="AL5" s="434"/>
      <c r="AM5" s="434"/>
      <c r="AN5" s="434"/>
      <c r="AO5" s="434"/>
      <c r="AP5" s="434"/>
    </row>
    <row r="6" spans="1:42" ht="12.75">
      <c r="A6" s="52"/>
      <c r="B6" s="52"/>
      <c r="C6" s="54"/>
      <c r="D6" s="435" t="s">
        <v>970</v>
      </c>
      <c r="E6" s="284"/>
      <c r="F6" s="215"/>
      <c r="G6" s="1189" t="s">
        <v>971</v>
      </c>
      <c r="H6" s="1111"/>
      <c r="I6" s="1111"/>
      <c r="J6" s="1111"/>
      <c r="K6" s="1112"/>
      <c r="L6" s="213"/>
      <c r="M6" s="436"/>
      <c r="N6" s="1189" t="s">
        <v>971</v>
      </c>
      <c r="O6" s="1190"/>
      <c r="P6" s="1190"/>
      <c r="Q6" s="1190"/>
      <c r="R6" s="1191"/>
      <c r="S6" s="437"/>
      <c r="T6" s="1189" t="s">
        <v>971</v>
      </c>
      <c r="U6" s="1190"/>
      <c r="V6" s="1190"/>
      <c r="W6" s="1190"/>
      <c r="X6" s="1190"/>
      <c r="Y6" s="194"/>
      <c r="Z6" s="438"/>
      <c r="AA6" s="438"/>
      <c r="AB6" s="438"/>
      <c r="AC6" s="433"/>
      <c r="AD6" s="433"/>
      <c r="AE6" s="433"/>
      <c r="AF6" s="433"/>
      <c r="AG6" s="433"/>
      <c r="AH6" s="433"/>
      <c r="AI6" s="433"/>
      <c r="AJ6" s="433"/>
      <c r="AK6" s="434"/>
      <c r="AL6" s="434"/>
      <c r="AM6" s="434"/>
      <c r="AN6" s="434"/>
      <c r="AO6" s="434"/>
      <c r="AP6" s="434"/>
    </row>
    <row r="7" spans="1:42" ht="11.25" customHeight="1">
      <c r="A7" s="52"/>
      <c r="B7" s="52"/>
      <c r="C7" s="54"/>
      <c r="D7" s="435" t="s">
        <v>931</v>
      </c>
      <c r="E7" s="284"/>
      <c r="F7" s="283" t="s">
        <v>604</v>
      </c>
      <c r="G7" s="53" t="s">
        <v>972</v>
      </c>
      <c r="H7" s="213" t="s">
        <v>973</v>
      </c>
      <c r="I7" s="213" t="s">
        <v>974</v>
      </c>
      <c r="J7" s="213" t="s">
        <v>975</v>
      </c>
      <c r="K7" s="213" t="s">
        <v>976</v>
      </c>
      <c r="L7" s="200"/>
      <c r="M7" s="284"/>
      <c r="N7" s="52" t="s">
        <v>972</v>
      </c>
      <c r="O7" s="54" t="s">
        <v>973</v>
      </c>
      <c r="P7" s="54" t="s">
        <v>974</v>
      </c>
      <c r="Q7" s="54" t="s">
        <v>975</v>
      </c>
      <c r="R7" s="54" t="s">
        <v>976</v>
      </c>
      <c r="S7" s="284"/>
      <c r="T7" s="54" t="s">
        <v>977</v>
      </c>
      <c r="U7" s="54" t="s">
        <v>978</v>
      </c>
      <c r="V7" s="54" t="s">
        <v>935</v>
      </c>
      <c r="W7" s="54" t="s">
        <v>979</v>
      </c>
      <c r="X7" s="54" t="s">
        <v>937</v>
      </c>
      <c r="Y7" s="52"/>
      <c r="AA7" s="52"/>
      <c r="AB7" s="52"/>
      <c r="AC7" s="1186"/>
      <c r="AD7" s="1186"/>
      <c r="AE7" s="1186"/>
      <c r="AF7" s="1186"/>
      <c r="AG7" s="1186"/>
      <c r="AH7" s="1186"/>
      <c r="AI7" s="1186"/>
      <c r="AJ7" s="1186"/>
      <c r="AK7" s="1186"/>
      <c r="AL7" s="1186"/>
      <c r="AM7" s="1186"/>
      <c r="AN7" s="1186"/>
      <c r="AO7" s="1186"/>
      <c r="AP7" s="1186"/>
    </row>
    <row r="8" spans="1:42" ht="12" customHeight="1">
      <c r="A8" s="52"/>
      <c r="B8" s="52"/>
      <c r="C8" s="54"/>
      <c r="D8" s="439" t="s">
        <v>980</v>
      </c>
      <c r="E8" s="440" t="s">
        <v>981</v>
      </c>
      <c r="F8" s="286" t="s">
        <v>73</v>
      </c>
      <c r="G8" s="191" t="s">
        <v>982</v>
      </c>
      <c r="H8" s="150" t="s">
        <v>983</v>
      </c>
      <c r="I8" s="150" t="s">
        <v>984</v>
      </c>
      <c r="J8" s="150" t="s">
        <v>985</v>
      </c>
      <c r="K8" s="150" t="s">
        <v>986</v>
      </c>
      <c r="L8" s="441" t="s">
        <v>981</v>
      </c>
      <c r="M8" s="284" t="s">
        <v>72</v>
      </c>
      <c r="N8" s="191" t="s">
        <v>982</v>
      </c>
      <c r="O8" s="150" t="s">
        <v>983</v>
      </c>
      <c r="P8" s="150" t="s">
        <v>984</v>
      </c>
      <c r="Q8" s="150" t="s">
        <v>985</v>
      </c>
      <c r="R8" s="150" t="s">
        <v>986</v>
      </c>
      <c r="S8" s="284" t="s">
        <v>72</v>
      </c>
      <c r="T8" s="150" t="s">
        <v>982</v>
      </c>
      <c r="U8" s="150" t="s">
        <v>983</v>
      </c>
      <c r="V8" s="150" t="s">
        <v>984</v>
      </c>
      <c r="W8" s="150" t="s">
        <v>985</v>
      </c>
      <c r="X8" s="150" t="s">
        <v>986</v>
      </c>
      <c r="Y8" s="52"/>
      <c r="Z8" s="49" t="s">
        <v>449</v>
      </c>
      <c r="AA8" s="52"/>
      <c r="AB8" s="52"/>
      <c r="AC8" s="1188"/>
      <c r="AD8" s="1186"/>
      <c r="AE8" s="1186"/>
      <c r="AF8" s="1187"/>
      <c r="AG8" s="1187"/>
      <c r="AH8" s="1187"/>
      <c r="AI8" s="1187"/>
      <c r="AJ8" s="1187"/>
      <c r="AK8" s="1186"/>
      <c r="AL8" s="1187"/>
      <c r="AM8" s="1187"/>
      <c r="AN8" s="1187"/>
      <c r="AO8" s="1187"/>
      <c r="AP8" s="1187"/>
    </row>
    <row r="9" spans="1:42" ht="10.5">
      <c r="A9" s="52"/>
      <c r="B9" s="52"/>
      <c r="C9" s="54"/>
      <c r="D9" s="439" t="s">
        <v>987</v>
      </c>
      <c r="E9" s="283"/>
      <c r="F9" s="283"/>
      <c r="G9" s="52"/>
      <c r="H9" s="54"/>
      <c r="I9" s="54"/>
      <c r="J9" s="54"/>
      <c r="K9" s="54"/>
      <c r="L9" s="54"/>
      <c r="M9" s="442" t="s">
        <v>73</v>
      </c>
      <c r="N9" s="52"/>
      <c r="O9" s="54"/>
      <c r="P9" s="54"/>
      <c r="Q9" s="54"/>
      <c r="R9" s="54"/>
      <c r="S9" s="442" t="s">
        <v>73</v>
      </c>
      <c r="T9" s="54"/>
      <c r="U9" s="54"/>
      <c r="V9" s="54"/>
      <c r="W9" s="54"/>
      <c r="X9" s="54"/>
      <c r="Y9" s="52"/>
      <c r="AA9" s="52"/>
      <c r="AB9" s="52"/>
      <c r="AC9" s="1188"/>
      <c r="AD9" s="1186"/>
      <c r="AE9" s="1186"/>
      <c r="AF9" s="1186"/>
      <c r="AG9" s="1186"/>
      <c r="AH9" s="1186"/>
      <c r="AI9" s="1186"/>
      <c r="AJ9" s="1186"/>
      <c r="AK9" s="1186"/>
      <c r="AL9" s="1186"/>
      <c r="AM9" s="1186"/>
      <c r="AN9" s="1186"/>
      <c r="AO9" s="1186"/>
      <c r="AP9" s="1186"/>
    </row>
    <row r="10" spans="1:42" ht="12.75">
      <c r="A10" s="52"/>
      <c r="B10" s="398" t="s">
        <v>540</v>
      </c>
      <c r="C10" s="399" t="s">
        <v>39</v>
      </c>
      <c r="D10" s="439" t="s">
        <v>988</v>
      </c>
      <c r="E10" s="284"/>
      <c r="F10" s="283"/>
      <c r="G10" s="52"/>
      <c r="H10" s="54"/>
      <c r="I10" s="54"/>
      <c r="J10" s="54"/>
      <c r="K10" s="54"/>
      <c r="L10" s="200"/>
      <c r="M10" s="283"/>
      <c r="N10" s="52"/>
      <c r="O10" s="54"/>
      <c r="P10" s="54"/>
      <c r="Q10" s="54"/>
      <c r="R10" s="54"/>
      <c r="S10" s="283"/>
      <c r="T10" s="54"/>
      <c r="U10" s="54"/>
      <c r="V10" s="54"/>
      <c r="W10" s="54"/>
      <c r="X10" s="54"/>
      <c r="Y10" s="52"/>
      <c r="AA10" s="191"/>
      <c r="AB10" s="191"/>
      <c r="AC10" s="1188"/>
      <c r="AD10" s="1186"/>
      <c r="AE10" s="1186"/>
      <c r="AF10" s="1186"/>
      <c r="AG10" s="1186"/>
      <c r="AH10" s="1186"/>
      <c r="AI10" s="1186"/>
      <c r="AJ10" s="1186"/>
      <c r="AK10" s="1186"/>
      <c r="AL10" s="1186"/>
      <c r="AM10" s="1186"/>
      <c r="AN10" s="1186"/>
      <c r="AO10" s="1186"/>
      <c r="AP10" s="1186"/>
    </row>
    <row r="11" spans="1:42" ht="12.75">
      <c r="A11" s="52"/>
      <c r="B11" s="52"/>
      <c r="C11" s="54"/>
      <c r="D11" s="439" t="s">
        <v>989</v>
      </c>
      <c r="E11" s="284"/>
      <c r="F11" s="283"/>
      <c r="G11" s="52"/>
      <c r="H11" s="54"/>
      <c r="I11" s="54"/>
      <c r="J11" s="54"/>
      <c r="K11" s="54"/>
      <c r="L11" s="200"/>
      <c r="M11" s="283"/>
      <c r="N11" s="52"/>
      <c r="O11" s="54"/>
      <c r="P11" s="54"/>
      <c r="Q11" s="54"/>
      <c r="R11" s="54"/>
      <c r="S11" s="283"/>
      <c r="T11" s="54"/>
      <c r="U11" s="54"/>
      <c r="V11" s="54"/>
      <c r="W11" s="54"/>
      <c r="X11" s="54"/>
      <c r="Y11" s="52"/>
      <c r="AA11" s="52"/>
      <c r="AB11" s="52"/>
      <c r="AC11" s="443"/>
      <c r="AD11" s="443"/>
      <c r="AE11" s="443"/>
      <c r="AF11" s="443"/>
      <c r="AG11" s="443"/>
      <c r="AH11" s="443"/>
      <c r="AI11" s="443"/>
      <c r="AJ11" s="443"/>
      <c r="AK11" s="443"/>
      <c r="AL11" s="443"/>
      <c r="AM11" s="443"/>
      <c r="AN11" s="443"/>
      <c r="AO11" s="443"/>
      <c r="AP11" s="443"/>
    </row>
    <row r="12" spans="1:42" ht="15">
      <c r="A12" s="52"/>
      <c r="B12" s="192"/>
      <c r="C12" s="54"/>
      <c r="D12" s="439" t="s">
        <v>990</v>
      </c>
      <c r="E12" s="444"/>
      <c r="F12" s="283" t="s">
        <v>449</v>
      </c>
      <c r="G12" s="52" t="s">
        <v>449</v>
      </c>
      <c r="H12" s="54" t="s">
        <v>449</v>
      </c>
      <c r="I12" s="54" t="s">
        <v>449</v>
      </c>
      <c r="J12" s="54" t="s">
        <v>449</v>
      </c>
      <c r="K12" s="54" t="s">
        <v>449</v>
      </c>
      <c r="L12" s="445"/>
      <c r="M12" s="283" t="s">
        <v>449</v>
      </c>
      <c r="N12" s="52" t="s">
        <v>449</v>
      </c>
      <c r="O12" s="54" t="s">
        <v>449</v>
      </c>
      <c r="P12" s="54" t="s">
        <v>449</v>
      </c>
      <c r="Q12" s="54" t="s">
        <v>449</v>
      </c>
      <c r="R12" s="54" t="s">
        <v>449</v>
      </c>
      <c r="S12" s="283" t="s">
        <v>449</v>
      </c>
      <c r="T12" s="54" t="s">
        <v>449</v>
      </c>
      <c r="U12" s="54" t="s">
        <v>449</v>
      </c>
      <c r="V12" s="54" t="s">
        <v>449</v>
      </c>
      <c r="W12" s="54" t="s">
        <v>449</v>
      </c>
      <c r="X12" s="54" t="s">
        <v>449</v>
      </c>
      <c r="Y12" s="52"/>
      <c r="AA12" s="52"/>
      <c r="AB12" s="52"/>
      <c r="AC12" s="446"/>
      <c r="AD12" s="447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</row>
    <row r="13" spans="2:42" ht="15" customHeight="1">
      <c r="B13" s="407" t="s">
        <v>807</v>
      </c>
      <c r="C13" s="408" t="s">
        <v>208</v>
      </c>
      <c r="D13" s="448">
        <f>F13/Z13*100</f>
        <v>1.7499826139733075</v>
      </c>
      <c r="E13" s="449">
        <v>616</v>
      </c>
      <c r="F13" s="449">
        <f>G13+H13+I13+J13+K13</f>
        <v>2768</v>
      </c>
      <c r="G13" s="410"/>
      <c r="H13" s="410">
        <v>122</v>
      </c>
      <c r="I13" s="410">
        <v>89</v>
      </c>
      <c r="J13" s="410">
        <v>1404</v>
      </c>
      <c r="K13" s="410">
        <v>1153</v>
      </c>
      <c r="L13" s="449">
        <v>186</v>
      </c>
      <c r="M13" s="449">
        <f aca="true" t="shared" si="0" ref="M13:M31">N13+O13+P13+Q13+R13</f>
        <v>82</v>
      </c>
      <c r="N13" s="449"/>
      <c r="O13" s="410">
        <v>2</v>
      </c>
      <c r="P13" s="410">
        <v>0</v>
      </c>
      <c r="Q13" s="410">
        <v>9</v>
      </c>
      <c r="R13" s="410">
        <v>71</v>
      </c>
      <c r="S13" s="410">
        <f>T13+V13+W13+X13</f>
        <v>1657</v>
      </c>
      <c r="T13" s="449"/>
      <c r="U13" s="410">
        <v>55</v>
      </c>
      <c r="V13" s="410">
        <v>43</v>
      </c>
      <c r="W13" s="410">
        <v>822</v>
      </c>
      <c r="X13" s="410">
        <v>792</v>
      </c>
      <c r="Y13" s="416"/>
      <c r="Z13" s="450">
        <v>158173</v>
      </c>
      <c r="AA13" s="52"/>
      <c r="AB13" s="52"/>
      <c r="AC13" s="447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</row>
    <row r="14" spans="2:42" ht="15" customHeight="1">
      <c r="B14" s="413" t="s">
        <v>819</v>
      </c>
      <c r="C14" s="414" t="s">
        <v>200</v>
      </c>
      <c r="D14" s="451">
        <f aca="true" t="shared" si="1" ref="D14:D31">F14/Z14*100</f>
        <v>1.9877814409149857</v>
      </c>
      <c r="E14" s="134">
        <v>6741</v>
      </c>
      <c r="F14" s="134">
        <f aca="true" t="shared" si="2" ref="F14:F31">G14+H14+I14+J14+K14</f>
        <v>6361</v>
      </c>
      <c r="G14" s="416">
        <v>1</v>
      </c>
      <c r="H14" s="416">
        <v>579</v>
      </c>
      <c r="I14" s="416">
        <v>509</v>
      </c>
      <c r="J14" s="416">
        <v>2555</v>
      </c>
      <c r="K14" s="416">
        <v>2717</v>
      </c>
      <c r="L14" s="134">
        <v>20</v>
      </c>
      <c r="M14" s="134">
        <f t="shared" si="0"/>
        <v>56</v>
      </c>
      <c r="N14" s="134"/>
      <c r="O14" s="416">
        <v>10</v>
      </c>
      <c r="P14" s="416">
        <v>9</v>
      </c>
      <c r="Q14" s="416">
        <v>18</v>
      </c>
      <c r="R14" s="416">
        <v>19</v>
      </c>
      <c r="S14" s="416">
        <v>1</v>
      </c>
      <c r="T14" s="134">
        <v>1</v>
      </c>
      <c r="U14" s="416">
        <v>174</v>
      </c>
      <c r="V14" s="416">
        <v>142</v>
      </c>
      <c r="W14" s="416">
        <v>669</v>
      </c>
      <c r="X14" s="416">
        <v>812</v>
      </c>
      <c r="Y14" s="416"/>
      <c r="Z14" s="450">
        <v>320005</v>
      </c>
      <c r="AA14" s="52"/>
      <c r="AB14" s="52"/>
      <c r="AC14" s="447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</row>
    <row r="15" spans="2:42" ht="15" customHeight="1">
      <c r="B15" s="413" t="s">
        <v>808</v>
      </c>
      <c r="C15" s="414" t="s">
        <v>207</v>
      </c>
      <c r="D15" s="451">
        <f t="shared" si="1"/>
        <v>1.5417981919302541</v>
      </c>
      <c r="E15" s="134">
        <v>1277</v>
      </c>
      <c r="F15" s="134">
        <f t="shared" si="2"/>
        <v>1436</v>
      </c>
      <c r="G15" s="416"/>
      <c r="H15" s="416">
        <v>285</v>
      </c>
      <c r="I15" s="416">
        <v>226</v>
      </c>
      <c r="J15" s="416">
        <v>303</v>
      </c>
      <c r="K15" s="416">
        <v>622</v>
      </c>
      <c r="L15" s="134">
        <v>69</v>
      </c>
      <c r="M15" s="134">
        <f t="shared" si="0"/>
        <v>103</v>
      </c>
      <c r="N15" s="134"/>
      <c r="O15" s="416">
        <v>20</v>
      </c>
      <c r="P15" s="416">
        <v>23</v>
      </c>
      <c r="Q15" s="416">
        <v>36</v>
      </c>
      <c r="R15" s="416">
        <v>24</v>
      </c>
      <c r="S15" s="416">
        <f aca="true" t="shared" si="3" ref="S15:S30">T15+V15+W15+X15</f>
        <v>330</v>
      </c>
      <c r="T15" s="134"/>
      <c r="U15" s="416">
        <v>41</v>
      </c>
      <c r="V15" s="416">
        <v>53</v>
      </c>
      <c r="W15" s="416">
        <v>100</v>
      </c>
      <c r="X15" s="416">
        <v>177</v>
      </c>
      <c r="Y15" s="416"/>
      <c r="Z15" s="450">
        <v>93138</v>
      </c>
      <c r="AA15" s="52"/>
      <c r="AB15" s="52"/>
      <c r="AC15" s="447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</row>
    <row r="16" spans="2:42" ht="15" customHeight="1">
      <c r="B16" s="413" t="s">
        <v>825</v>
      </c>
      <c r="C16" s="414" t="s">
        <v>197</v>
      </c>
      <c r="D16" s="451">
        <f t="shared" si="1"/>
        <v>1.243322266398874</v>
      </c>
      <c r="E16" s="134">
        <v>4667</v>
      </c>
      <c r="F16" s="134">
        <f t="shared" si="2"/>
        <v>2730</v>
      </c>
      <c r="G16" s="416"/>
      <c r="H16" s="416">
        <v>38</v>
      </c>
      <c r="I16" s="416">
        <v>157</v>
      </c>
      <c r="J16" s="416">
        <v>1194</v>
      </c>
      <c r="K16" s="416">
        <v>1341</v>
      </c>
      <c r="L16" s="134">
        <v>1874</v>
      </c>
      <c r="M16" s="134">
        <f t="shared" si="0"/>
        <v>1071</v>
      </c>
      <c r="N16" s="134"/>
      <c r="O16" s="416">
        <v>9</v>
      </c>
      <c r="P16" s="416">
        <v>16</v>
      </c>
      <c r="Q16" s="416">
        <v>503</v>
      </c>
      <c r="R16" s="416">
        <v>543</v>
      </c>
      <c r="S16" s="416">
        <f t="shared" si="3"/>
        <v>581</v>
      </c>
      <c r="T16" s="134"/>
      <c r="U16" s="416">
        <v>16</v>
      </c>
      <c r="V16" s="416">
        <v>37</v>
      </c>
      <c r="W16" s="416">
        <v>227</v>
      </c>
      <c r="X16" s="416">
        <v>317</v>
      </c>
      <c r="Y16" s="416"/>
      <c r="Z16" s="452">
        <v>219573</v>
      </c>
      <c r="AA16" s="52"/>
      <c r="AB16" s="52"/>
      <c r="AC16" s="447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</row>
    <row r="17" spans="2:42" ht="15" customHeight="1">
      <c r="B17" s="413" t="s">
        <v>834</v>
      </c>
      <c r="C17" s="414" t="s">
        <v>468</v>
      </c>
      <c r="D17" s="451">
        <f t="shared" si="1"/>
        <v>2.991395726073771</v>
      </c>
      <c r="E17" s="134">
        <v>3277</v>
      </c>
      <c r="F17" s="134">
        <f t="shared" si="2"/>
        <v>8483</v>
      </c>
      <c r="G17" s="416"/>
      <c r="H17" s="416">
        <v>889</v>
      </c>
      <c r="I17" s="416">
        <v>1123</v>
      </c>
      <c r="J17" s="416">
        <v>3934</v>
      </c>
      <c r="K17" s="416">
        <v>2537</v>
      </c>
      <c r="L17" s="134">
        <v>1488</v>
      </c>
      <c r="M17" s="134">
        <f t="shared" si="0"/>
        <v>608</v>
      </c>
      <c r="N17" s="134"/>
      <c r="O17" s="416">
        <v>45</v>
      </c>
      <c r="P17" s="416">
        <v>230</v>
      </c>
      <c r="Q17" s="416">
        <v>225</v>
      </c>
      <c r="R17" s="416">
        <v>108</v>
      </c>
      <c r="S17" s="416">
        <f t="shared" si="3"/>
        <v>1390</v>
      </c>
      <c r="T17" s="134"/>
      <c r="U17" s="416">
        <v>110</v>
      </c>
      <c r="V17" s="416">
        <v>150</v>
      </c>
      <c r="W17" s="416">
        <v>810</v>
      </c>
      <c r="X17" s="416">
        <v>430</v>
      </c>
      <c r="Y17" s="416"/>
      <c r="Z17" s="92">
        <v>283580</v>
      </c>
      <c r="AA17" s="52"/>
      <c r="AB17" s="52"/>
      <c r="AC17" s="447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</row>
    <row r="18" spans="2:42" ht="15" customHeight="1">
      <c r="B18" s="413" t="s">
        <v>816</v>
      </c>
      <c r="C18" s="414" t="s">
        <v>202</v>
      </c>
      <c r="D18" s="451">
        <f t="shared" si="1"/>
        <v>0.2588438308886971</v>
      </c>
      <c r="E18" s="134">
        <v>10350</v>
      </c>
      <c r="F18" s="134">
        <f t="shared" si="2"/>
        <v>603</v>
      </c>
      <c r="G18" s="416"/>
      <c r="H18" s="416">
        <v>3</v>
      </c>
      <c r="I18" s="416">
        <v>14</v>
      </c>
      <c r="J18" s="416">
        <v>283</v>
      </c>
      <c r="K18" s="416">
        <v>303</v>
      </c>
      <c r="L18" s="134">
        <v>55</v>
      </c>
      <c r="M18" s="134">
        <f t="shared" si="0"/>
        <v>122</v>
      </c>
      <c r="N18" s="134"/>
      <c r="O18" s="416">
        <v>0</v>
      </c>
      <c r="P18" s="416">
        <v>0</v>
      </c>
      <c r="Q18" s="416">
        <v>71</v>
      </c>
      <c r="R18" s="416">
        <v>51</v>
      </c>
      <c r="S18" s="416"/>
      <c r="T18" s="134"/>
      <c r="U18" s="416">
        <v>3</v>
      </c>
      <c r="V18" s="416">
        <v>13</v>
      </c>
      <c r="W18" s="416">
        <v>190</v>
      </c>
      <c r="X18" s="416">
        <v>241</v>
      </c>
      <c r="Y18" s="416"/>
      <c r="Z18" s="452">
        <v>232959</v>
      </c>
      <c r="AA18" s="52"/>
      <c r="AB18" s="52"/>
      <c r="AC18" s="447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</row>
    <row r="19" spans="2:42" ht="15" customHeight="1">
      <c r="B19" s="413" t="s">
        <v>818</v>
      </c>
      <c r="C19" s="414" t="s">
        <v>201</v>
      </c>
      <c r="D19" s="451">
        <f t="shared" si="1"/>
        <v>2.838607797528862</v>
      </c>
      <c r="E19" s="134">
        <v>6293</v>
      </c>
      <c r="F19" s="134">
        <f t="shared" si="2"/>
        <v>6651</v>
      </c>
      <c r="G19" s="416"/>
      <c r="H19" s="416">
        <v>264</v>
      </c>
      <c r="I19" s="416">
        <v>253</v>
      </c>
      <c r="J19" s="416">
        <v>3196</v>
      </c>
      <c r="K19" s="416">
        <v>2938</v>
      </c>
      <c r="L19" s="134">
        <v>0</v>
      </c>
      <c r="M19" s="134">
        <f t="shared" si="0"/>
        <v>0</v>
      </c>
      <c r="N19" s="134"/>
      <c r="O19" s="416">
        <v>0</v>
      </c>
      <c r="P19" s="416">
        <v>0</v>
      </c>
      <c r="Q19" s="416">
        <v>0</v>
      </c>
      <c r="R19" s="416">
        <v>0</v>
      </c>
      <c r="S19" s="416">
        <f>U19+V19+W19+X19</f>
        <v>1703</v>
      </c>
      <c r="T19" s="134"/>
      <c r="U19" s="416">
        <v>64</v>
      </c>
      <c r="V19" s="416">
        <v>68</v>
      </c>
      <c r="W19" s="416">
        <v>800</v>
      </c>
      <c r="X19" s="416">
        <v>771</v>
      </c>
      <c r="Y19" s="416"/>
      <c r="Z19" s="452">
        <v>234305</v>
      </c>
      <c r="AA19" s="52"/>
      <c r="AB19" s="52"/>
      <c r="AC19" s="447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</row>
    <row r="20" spans="2:42" ht="15" customHeight="1">
      <c r="B20" s="413" t="s">
        <v>828</v>
      </c>
      <c r="C20" s="414" t="s">
        <v>195</v>
      </c>
      <c r="D20" s="451">
        <f t="shared" si="1"/>
        <v>1.410834056925633</v>
      </c>
      <c r="E20" s="134">
        <v>7874</v>
      </c>
      <c r="F20" s="134">
        <f t="shared" si="2"/>
        <v>4127</v>
      </c>
      <c r="G20" s="416"/>
      <c r="H20" s="416">
        <v>305</v>
      </c>
      <c r="I20" s="416">
        <v>412</v>
      </c>
      <c r="J20" s="416">
        <v>1920</v>
      </c>
      <c r="K20" s="416">
        <v>1490</v>
      </c>
      <c r="L20" s="134">
        <v>253</v>
      </c>
      <c r="M20" s="134">
        <f t="shared" si="0"/>
        <v>147</v>
      </c>
      <c r="N20" s="134"/>
      <c r="O20" s="416">
        <v>10</v>
      </c>
      <c r="P20" s="416">
        <v>15</v>
      </c>
      <c r="Q20" s="416">
        <v>92</v>
      </c>
      <c r="R20" s="416">
        <v>30</v>
      </c>
      <c r="S20" s="416">
        <f t="shared" si="3"/>
        <v>595</v>
      </c>
      <c r="T20" s="134"/>
      <c r="U20" s="416">
        <v>81</v>
      </c>
      <c r="V20" s="416">
        <v>107</v>
      </c>
      <c r="W20" s="416">
        <v>270</v>
      </c>
      <c r="X20" s="416">
        <v>218</v>
      </c>
      <c r="Y20" s="416"/>
      <c r="Z20" s="452">
        <v>292522</v>
      </c>
      <c r="AA20" s="52"/>
      <c r="AB20" s="52"/>
      <c r="AC20" s="447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</row>
    <row r="21" spans="2:42" ht="15" customHeight="1">
      <c r="B21" s="413" t="s">
        <v>829</v>
      </c>
      <c r="C21" s="414" t="s">
        <v>194</v>
      </c>
      <c r="D21" s="451">
        <f t="shared" si="1"/>
        <v>0.8244315009102341</v>
      </c>
      <c r="E21" s="134">
        <v>3320</v>
      </c>
      <c r="F21" s="134">
        <f t="shared" si="2"/>
        <v>1816</v>
      </c>
      <c r="G21" s="416"/>
      <c r="H21" s="416">
        <v>155</v>
      </c>
      <c r="I21" s="416">
        <v>247</v>
      </c>
      <c r="J21" s="416">
        <v>779</v>
      </c>
      <c r="K21" s="416">
        <v>635</v>
      </c>
      <c r="L21" s="134">
        <v>0</v>
      </c>
      <c r="M21" s="134">
        <f t="shared" si="0"/>
        <v>0</v>
      </c>
      <c r="N21" s="134"/>
      <c r="O21" s="416">
        <v>0</v>
      </c>
      <c r="P21" s="416">
        <v>0</v>
      </c>
      <c r="Q21" s="416">
        <v>0</v>
      </c>
      <c r="R21" s="416">
        <v>0</v>
      </c>
      <c r="S21" s="416">
        <f t="shared" si="3"/>
        <v>321</v>
      </c>
      <c r="T21" s="134"/>
      <c r="U21" s="416">
        <v>48</v>
      </c>
      <c r="V21" s="416">
        <v>57</v>
      </c>
      <c r="W21" s="416">
        <v>137</v>
      </c>
      <c r="X21" s="416">
        <v>127</v>
      </c>
      <c r="Y21" s="416"/>
      <c r="Z21" s="452">
        <v>220273</v>
      </c>
      <c r="AA21" s="52"/>
      <c r="AB21" s="52"/>
      <c r="AC21" s="446"/>
      <c r="AE21" s="453"/>
      <c r="AF21" s="453"/>
      <c r="AG21" s="453"/>
      <c r="AH21" s="453"/>
      <c r="AI21" s="453"/>
      <c r="AJ21" s="453"/>
      <c r="AK21" s="453"/>
      <c r="AL21" s="453"/>
      <c r="AM21" s="453"/>
      <c r="AN21" s="453"/>
      <c r="AO21" s="453"/>
      <c r="AP21" s="453"/>
    </row>
    <row r="22" spans="2:42" ht="15" customHeight="1">
      <c r="B22" s="413" t="s">
        <v>809</v>
      </c>
      <c r="C22" s="414" t="s">
        <v>206</v>
      </c>
      <c r="D22" s="451">
        <f t="shared" si="1"/>
        <v>0.5464779994708561</v>
      </c>
      <c r="E22" s="134">
        <v>130</v>
      </c>
      <c r="F22" s="134">
        <f t="shared" si="2"/>
        <v>599</v>
      </c>
      <c r="G22" s="416"/>
      <c r="H22" s="416">
        <v>11</v>
      </c>
      <c r="I22" s="416">
        <v>16</v>
      </c>
      <c r="J22" s="416">
        <v>236</v>
      </c>
      <c r="K22" s="416">
        <v>336</v>
      </c>
      <c r="L22" s="134">
        <v>72</v>
      </c>
      <c r="M22" s="134">
        <f t="shared" si="0"/>
        <v>86</v>
      </c>
      <c r="N22" s="134"/>
      <c r="O22" s="416">
        <v>3</v>
      </c>
      <c r="P22" s="416">
        <v>6</v>
      </c>
      <c r="Q22" s="416">
        <v>31</v>
      </c>
      <c r="R22" s="416">
        <v>46</v>
      </c>
      <c r="S22" s="416">
        <f t="shared" si="3"/>
        <v>505</v>
      </c>
      <c r="T22" s="134"/>
      <c r="U22" s="416">
        <v>8</v>
      </c>
      <c r="V22" s="416">
        <v>10</v>
      </c>
      <c r="W22" s="416">
        <v>205</v>
      </c>
      <c r="X22" s="416">
        <v>290</v>
      </c>
      <c r="Y22" s="416"/>
      <c r="Z22" s="92">
        <v>109611</v>
      </c>
      <c r="AA22" s="52"/>
      <c r="AB22" s="52"/>
      <c r="AC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</row>
    <row r="23" spans="2:42" ht="15" customHeight="1">
      <c r="B23" s="413" t="s">
        <v>821</v>
      </c>
      <c r="C23" s="414" t="s">
        <v>199</v>
      </c>
      <c r="D23" s="451">
        <f t="shared" si="1"/>
        <v>6.711337830261044</v>
      </c>
      <c r="E23" s="134">
        <v>2519</v>
      </c>
      <c r="F23" s="134">
        <f t="shared" si="2"/>
        <v>19511</v>
      </c>
      <c r="G23" s="416"/>
      <c r="H23" s="416">
        <v>764</v>
      </c>
      <c r="I23" s="416">
        <v>2296</v>
      </c>
      <c r="J23" s="416">
        <v>14540</v>
      </c>
      <c r="K23" s="416">
        <v>1911</v>
      </c>
      <c r="L23" s="134">
        <v>941</v>
      </c>
      <c r="M23" s="134">
        <f t="shared" si="0"/>
        <v>509</v>
      </c>
      <c r="N23" s="134"/>
      <c r="O23" s="416">
        <v>9</v>
      </c>
      <c r="P23" s="416">
        <v>5</v>
      </c>
      <c r="Q23" s="416">
        <v>488</v>
      </c>
      <c r="R23" s="416">
        <v>7</v>
      </c>
      <c r="S23" s="416">
        <f t="shared" si="3"/>
        <v>8845</v>
      </c>
      <c r="T23" s="134"/>
      <c r="U23" s="416">
        <v>427</v>
      </c>
      <c r="V23" s="416">
        <v>1083</v>
      </c>
      <c r="W23" s="416">
        <v>6599</v>
      </c>
      <c r="X23" s="416">
        <v>1163</v>
      </c>
      <c r="Y23" s="416"/>
      <c r="Z23" s="452">
        <v>290717</v>
      </c>
      <c r="AA23" s="52"/>
      <c r="AB23" s="52"/>
      <c r="AC23" s="433"/>
      <c r="AE23" s="433"/>
      <c r="AF23" s="433"/>
      <c r="AG23" s="433"/>
      <c r="AH23" s="433"/>
      <c r="AI23" s="433"/>
      <c r="AJ23" s="433"/>
      <c r="AK23" s="434"/>
      <c r="AL23" s="434"/>
      <c r="AM23" s="434"/>
      <c r="AN23" s="434"/>
      <c r="AO23" s="434"/>
      <c r="AP23" s="434"/>
    </row>
    <row r="24" spans="2:42" ht="15" customHeight="1">
      <c r="B24" s="413" t="s">
        <v>831</v>
      </c>
      <c r="C24" s="414" t="s">
        <v>193</v>
      </c>
      <c r="D24" s="451">
        <f t="shared" si="1"/>
        <v>0.47918027022954446</v>
      </c>
      <c r="E24" s="134">
        <v>1028</v>
      </c>
      <c r="F24" s="134">
        <f t="shared" si="2"/>
        <v>477</v>
      </c>
      <c r="G24" s="416"/>
      <c r="H24" s="416">
        <v>21</v>
      </c>
      <c r="I24" s="416">
        <v>103</v>
      </c>
      <c r="J24" s="416">
        <v>182</v>
      </c>
      <c r="K24" s="416">
        <v>171</v>
      </c>
      <c r="L24" s="134">
        <v>520</v>
      </c>
      <c r="M24" s="134">
        <f t="shared" si="0"/>
        <v>150</v>
      </c>
      <c r="N24" s="134"/>
      <c r="O24" s="416">
        <v>5</v>
      </c>
      <c r="P24" s="416">
        <v>11</v>
      </c>
      <c r="Q24" s="416">
        <v>65</v>
      </c>
      <c r="R24" s="416">
        <v>69</v>
      </c>
      <c r="S24" s="416">
        <f t="shared" si="3"/>
        <v>122</v>
      </c>
      <c r="T24" s="134"/>
      <c r="U24" s="416">
        <v>8</v>
      </c>
      <c r="V24" s="416">
        <v>17</v>
      </c>
      <c r="W24" s="416">
        <v>58</v>
      </c>
      <c r="X24" s="416">
        <v>47</v>
      </c>
      <c r="Y24" s="416"/>
      <c r="Z24" s="452">
        <v>99545</v>
      </c>
      <c r="AA24" s="52"/>
      <c r="AB24" s="52"/>
      <c r="AC24" s="433"/>
      <c r="AE24" s="433"/>
      <c r="AF24" s="433"/>
      <c r="AG24" s="433"/>
      <c r="AH24" s="433"/>
      <c r="AI24" s="433"/>
      <c r="AJ24" s="433"/>
      <c r="AK24" s="434"/>
      <c r="AL24" s="434"/>
      <c r="AM24" s="434"/>
      <c r="AN24" s="434"/>
      <c r="AO24" s="434"/>
      <c r="AP24" s="434"/>
    </row>
    <row r="25" spans="2:42" ht="15" customHeight="1">
      <c r="B25" s="413" t="s">
        <v>814</v>
      </c>
      <c r="C25" s="414" t="s">
        <v>203</v>
      </c>
      <c r="D25" s="451">
        <f t="shared" si="1"/>
        <v>0.8030883076330817</v>
      </c>
      <c r="E25" s="134">
        <v>1451</v>
      </c>
      <c r="F25" s="134">
        <f t="shared" si="2"/>
        <v>2253</v>
      </c>
      <c r="G25" s="416"/>
      <c r="H25" s="416">
        <v>100</v>
      </c>
      <c r="I25" s="416">
        <v>94</v>
      </c>
      <c r="J25" s="416">
        <v>998</v>
      </c>
      <c r="K25" s="416">
        <v>1061</v>
      </c>
      <c r="L25" s="134">
        <v>0</v>
      </c>
      <c r="M25" s="134">
        <f t="shared" si="0"/>
        <v>3</v>
      </c>
      <c r="N25" s="134"/>
      <c r="O25" s="416">
        <v>0</v>
      </c>
      <c r="P25" s="416">
        <v>3</v>
      </c>
      <c r="Q25" s="416">
        <v>0</v>
      </c>
      <c r="R25" s="416">
        <v>0</v>
      </c>
      <c r="S25" s="416"/>
      <c r="T25" s="134"/>
      <c r="U25" s="416">
        <v>0</v>
      </c>
      <c r="V25" s="416">
        <v>0</v>
      </c>
      <c r="W25" s="416">
        <v>0</v>
      </c>
      <c r="X25" s="416">
        <v>0</v>
      </c>
      <c r="Y25" s="416"/>
      <c r="Z25" s="452">
        <v>280542</v>
      </c>
      <c r="AA25" s="52"/>
      <c r="AB25" s="52"/>
      <c r="AC25" s="1186"/>
      <c r="AE25" s="1186"/>
      <c r="AF25" s="1186"/>
      <c r="AG25" s="1186"/>
      <c r="AH25" s="1186"/>
      <c r="AI25" s="1186"/>
      <c r="AJ25" s="1186"/>
      <c r="AK25" s="1186"/>
      <c r="AL25" s="1186"/>
      <c r="AM25" s="1186"/>
      <c r="AN25" s="1186"/>
      <c r="AO25" s="1186"/>
      <c r="AP25" s="1186"/>
    </row>
    <row r="26" spans="2:42" ht="15" customHeight="1">
      <c r="B26" s="413" t="s">
        <v>812</v>
      </c>
      <c r="C26" s="414" t="s">
        <v>204</v>
      </c>
      <c r="D26" s="451">
        <f t="shared" si="1"/>
        <v>0.29140935043915756</v>
      </c>
      <c r="E26" s="134">
        <v>543</v>
      </c>
      <c r="F26" s="134">
        <f t="shared" si="2"/>
        <v>713</v>
      </c>
      <c r="G26" s="416"/>
      <c r="H26" s="416">
        <v>107</v>
      </c>
      <c r="I26" s="416">
        <v>85</v>
      </c>
      <c r="J26" s="416">
        <v>240</v>
      </c>
      <c r="K26" s="416">
        <v>281</v>
      </c>
      <c r="L26" s="134">
        <v>248</v>
      </c>
      <c r="M26" s="134">
        <f t="shared" si="0"/>
        <v>713</v>
      </c>
      <c r="N26" s="134"/>
      <c r="O26" s="416">
        <v>107</v>
      </c>
      <c r="P26" s="416">
        <v>85</v>
      </c>
      <c r="Q26" s="416">
        <v>240</v>
      </c>
      <c r="R26" s="416">
        <v>281</v>
      </c>
      <c r="S26" s="416"/>
      <c r="T26" s="134"/>
      <c r="U26" s="416">
        <v>47</v>
      </c>
      <c r="V26" s="416">
        <v>44</v>
      </c>
      <c r="W26" s="416">
        <v>72</v>
      </c>
      <c r="X26" s="416">
        <v>92</v>
      </c>
      <c r="Y26" s="416"/>
      <c r="Z26" s="452">
        <v>244673</v>
      </c>
      <c r="AA26" s="52"/>
      <c r="AB26" s="52"/>
      <c r="AC26" s="1188"/>
      <c r="AE26" s="1186"/>
      <c r="AF26" s="1187"/>
      <c r="AG26" s="1187"/>
      <c r="AH26" s="1187"/>
      <c r="AI26" s="1187"/>
      <c r="AJ26" s="1187"/>
      <c r="AK26" s="1186"/>
      <c r="AL26" s="1187"/>
      <c r="AM26" s="1187"/>
      <c r="AN26" s="1187"/>
      <c r="AO26" s="1187"/>
      <c r="AP26" s="1187"/>
    </row>
    <row r="27" spans="2:42" ht="15" customHeight="1">
      <c r="B27" s="413" t="s">
        <v>806</v>
      </c>
      <c r="C27" s="414" t="s">
        <v>209</v>
      </c>
      <c r="D27" s="451">
        <f t="shared" si="1"/>
        <v>1.132237575559215</v>
      </c>
      <c r="E27" s="134">
        <v>1337</v>
      </c>
      <c r="F27" s="134">
        <f t="shared" si="2"/>
        <v>1107</v>
      </c>
      <c r="G27" s="416"/>
      <c r="H27" s="416">
        <v>39</v>
      </c>
      <c r="I27" s="416">
        <v>205</v>
      </c>
      <c r="J27" s="416">
        <v>460</v>
      </c>
      <c r="K27" s="416">
        <v>403</v>
      </c>
      <c r="L27" s="134">
        <v>145</v>
      </c>
      <c r="M27" s="134">
        <f t="shared" si="0"/>
        <v>76</v>
      </c>
      <c r="N27" s="134"/>
      <c r="O27" s="416">
        <v>1</v>
      </c>
      <c r="P27" s="416">
        <v>6</v>
      </c>
      <c r="Q27" s="416">
        <v>27</v>
      </c>
      <c r="R27" s="416">
        <v>42</v>
      </c>
      <c r="S27" s="416">
        <f t="shared" si="3"/>
        <v>790</v>
      </c>
      <c r="T27" s="134"/>
      <c r="U27" s="416">
        <v>25</v>
      </c>
      <c r="V27" s="416">
        <v>131</v>
      </c>
      <c r="W27" s="416">
        <v>342</v>
      </c>
      <c r="X27" s="416">
        <v>317</v>
      </c>
      <c r="Y27" s="416"/>
      <c r="Z27" s="92">
        <v>97771</v>
      </c>
      <c r="AA27" s="52"/>
      <c r="AB27" s="52"/>
      <c r="AC27" s="1188"/>
      <c r="AE27" s="1186"/>
      <c r="AF27" s="1186"/>
      <c r="AG27" s="1186"/>
      <c r="AH27" s="1186"/>
      <c r="AI27" s="1186"/>
      <c r="AJ27" s="1186"/>
      <c r="AK27" s="1186"/>
      <c r="AL27" s="1186"/>
      <c r="AM27" s="1186"/>
      <c r="AN27" s="1186"/>
      <c r="AO27" s="1186"/>
      <c r="AP27" s="1186"/>
    </row>
    <row r="28" spans="2:42" ht="15" customHeight="1">
      <c r="B28" s="413" t="s">
        <v>810</v>
      </c>
      <c r="C28" s="414" t="s">
        <v>205</v>
      </c>
      <c r="D28" s="451">
        <f t="shared" si="1"/>
        <v>2.822805339543394</v>
      </c>
      <c r="E28" s="134">
        <v>2147</v>
      </c>
      <c r="F28" s="134">
        <f t="shared" si="2"/>
        <v>6788</v>
      </c>
      <c r="G28" s="416"/>
      <c r="H28" s="416">
        <v>541</v>
      </c>
      <c r="I28" s="416">
        <v>881</v>
      </c>
      <c r="J28" s="416">
        <v>2752</v>
      </c>
      <c r="K28" s="416">
        <v>2614</v>
      </c>
      <c r="L28" s="134">
        <v>488</v>
      </c>
      <c r="M28" s="134">
        <f t="shared" si="0"/>
        <v>728</v>
      </c>
      <c r="N28" s="134"/>
      <c r="O28" s="416">
        <v>53</v>
      </c>
      <c r="P28" s="416">
        <v>136</v>
      </c>
      <c r="Q28" s="416">
        <v>266</v>
      </c>
      <c r="R28" s="416">
        <v>273</v>
      </c>
      <c r="S28" s="416">
        <f t="shared" si="3"/>
        <v>943</v>
      </c>
      <c r="T28" s="134"/>
      <c r="U28" s="416">
        <v>59</v>
      </c>
      <c r="V28" s="416">
        <v>107</v>
      </c>
      <c r="W28" s="416">
        <v>460</v>
      </c>
      <c r="X28" s="416">
        <v>376</v>
      </c>
      <c r="Y28" s="416"/>
      <c r="Z28" s="452">
        <v>240470</v>
      </c>
      <c r="AA28" s="52"/>
      <c r="AB28" s="52"/>
      <c r="AC28" s="1188"/>
      <c r="AE28" s="1186"/>
      <c r="AF28" s="1186"/>
      <c r="AG28" s="1186"/>
      <c r="AH28" s="1186"/>
      <c r="AI28" s="1186"/>
      <c r="AJ28" s="1186"/>
      <c r="AK28" s="1186"/>
      <c r="AL28" s="1186"/>
      <c r="AM28" s="1186"/>
      <c r="AN28" s="1186"/>
      <c r="AO28" s="1186"/>
      <c r="AP28" s="1186"/>
    </row>
    <row r="29" spans="2:42" ht="15" customHeight="1">
      <c r="B29" s="413" t="s">
        <v>823</v>
      </c>
      <c r="C29" s="414" t="s">
        <v>198</v>
      </c>
      <c r="D29" s="451">
        <f t="shared" si="1"/>
        <v>1.8861110824502936</v>
      </c>
      <c r="E29" s="134">
        <v>757</v>
      </c>
      <c r="F29" s="134">
        <f t="shared" si="2"/>
        <v>5484</v>
      </c>
      <c r="G29" s="416"/>
      <c r="H29" s="416">
        <v>372</v>
      </c>
      <c r="I29" s="416">
        <v>467</v>
      </c>
      <c r="J29" s="416">
        <v>3186</v>
      </c>
      <c r="K29" s="416">
        <v>1459</v>
      </c>
      <c r="L29" s="134">
        <v>276</v>
      </c>
      <c r="M29" s="134">
        <f t="shared" si="0"/>
        <v>1991</v>
      </c>
      <c r="N29" s="134"/>
      <c r="O29" s="416">
        <v>205</v>
      </c>
      <c r="P29" s="416">
        <v>164</v>
      </c>
      <c r="Q29" s="416">
        <v>1200</v>
      </c>
      <c r="R29" s="416">
        <v>422</v>
      </c>
      <c r="S29" s="416">
        <f t="shared" si="3"/>
        <v>641</v>
      </c>
      <c r="T29" s="134"/>
      <c r="U29" s="416">
        <v>71</v>
      </c>
      <c r="V29" s="416">
        <v>63</v>
      </c>
      <c r="W29" s="416">
        <v>255</v>
      </c>
      <c r="X29" s="416">
        <v>323</v>
      </c>
      <c r="Y29" s="416"/>
      <c r="Z29" s="452">
        <v>290757</v>
      </c>
      <c r="AA29" s="52"/>
      <c r="AB29" s="52"/>
      <c r="AC29" s="443"/>
      <c r="AE29" s="443"/>
      <c r="AF29" s="443"/>
      <c r="AG29" s="443"/>
      <c r="AH29" s="443"/>
      <c r="AI29" s="443"/>
      <c r="AJ29" s="443"/>
      <c r="AK29" s="443"/>
      <c r="AL29" s="443"/>
      <c r="AM29" s="443"/>
      <c r="AN29" s="443"/>
      <c r="AO29" s="443"/>
      <c r="AP29" s="443"/>
    </row>
    <row r="30" spans="2:42" ht="15" customHeight="1">
      <c r="B30" s="413" t="s">
        <v>832</v>
      </c>
      <c r="C30" s="414" t="s">
        <v>192</v>
      </c>
      <c r="D30" s="451">
        <f t="shared" si="1"/>
        <v>1.3243419409467767</v>
      </c>
      <c r="E30" s="134">
        <v>4321</v>
      </c>
      <c r="F30" s="134">
        <f t="shared" si="2"/>
        <v>2174</v>
      </c>
      <c r="G30" s="416"/>
      <c r="H30" s="416">
        <v>222</v>
      </c>
      <c r="I30" s="416">
        <v>356</v>
      </c>
      <c r="J30" s="416">
        <v>873</v>
      </c>
      <c r="K30" s="416">
        <v>723</v>
      </c>
      <c r="L30" s="134">
        <v>508</v>
      </c>
      <c r="M30" s="134">
        <f t="shared" si="0"/>
        <v>205</v>
      </c>
      <c r="N30" s="134"/>
      <c r="O30" s="416">
        <v>13</v>
      </c>
      <c r="P30" s="416">
        <v>35</v>
      </c>
      <c r="Q30" s="416">
        <v>80</v>
      </c>
      <c r="R30" s="416">
        <v>77</v>
      </c>
      <c r="S30" s="416">
        <f t="shared" si="3"/>
        <v>706</v>
      </c>
      <c r="T30" s="134"/>
      <c r="U30" s="416">
        <v>109</v>
      </c>
      <c r="V30" s="416">
        <v>132</v>
      </c>
      <c r="W30" s="416">
        <v>287</v>
      </c>
      <c r="X30" s="416">
        <v>287</v>
      </c>
      <c r="Y30" s="206"/>
      <c r="Z30" s="452">
        <v>164157</v>
      </c>
      <c r="AA30" s="52"/>
      <c r="AB30" s="52"/>
      <c r="AC30" s="44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</row>
    <row r="31" spans="2:42" ht="15" customHeight="1">
      <c r="B31" s="419" t="s">
        <v>826</v>
      </c>
      <c r="C31" s="420" t="s">
        <v>196</v>
      </c>
      <c r="D31" s="454">
        <f t="shared" si="1"/>
        <v>0.6664367515370619</v>
      </c>
      <c r="E31" s="133">
        <v>4192</v>
      </c>
      <c r="F31" s="133">
        <f t="shared" si="2"/>
        <v>2802</v>
      </c>
      <c r="G31" s="422"/>
      <c r="H31" s="422">
        <v>244</v>
      </c>
      <c r="I31" s="422">
        <v>217</v>
      </c>
      <c r="J31" s="422">
        <v>1635</v>
      </c>
      <c r="K31" s="422">
        <v>706</v>
      </c>
      <c r="L31" s="133">
        <v>73</v>
      </c>
      <c r="M31" s="133">
        <f t="shared" si="0"/>
        <v>0</v>
      </c>
      <c r="N31" s="133"/>
      <c r="O31" s="422">
        <v>0</v>
      </c>
      <c r="P31" s="422">
        <v>0</v>
      </c>
      <c r="Q31" s="422">
        <v>0</v>
      </c>
      <c r="R31" s="422">
        <v>0</v>
      </c>
      <c r="S31" s="422"/>
      <c r="T31" s="133"/>
      <c r="U31" s="422">
        <v>3</v>
      </c>
      <c r="V31" s="422">
        <v>5</v>
      </c>
      <c r="W31" s="422">
        <v>20</v>
      </c>
      <c r="X31" s="422">
        <v>0</v>
      </c>
      <c r="Y31" s="206"/>
      <c r="Z31" s="452">
        <v>420445</v>
      </c>
      <c r="AA31" s="52"/>
      <c r="AB31" s="52"/>
      <c r="AC31" s="447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</row>
    <row r="32" spans="2:42" ht="20.25" customHeight="1">
      <c r="B32" s="455" t="s">
        <v>167</v>
      </c>
      <c r="C32" s="456" t="s">
        <v>73</v>
      </c>
      <c r="D32" s="454">
        <f>F32/Z32*100</f>
        <v>1.7908020467640111</v>
      </c>
      <c r="E32" s="207">
        <f>SUM(E13:E31)</f>
        <v>62840</v>
      </c>
      <c r="F32" s="207">
        <f>SUM(F13:F31)</f>
        <v>76883</v>
      </c>
      <c r="G32" s="207">
        <v>1</v>
      </c>
      <c r="H32" s="207">
        <f aca="true" t="shared" si="4" ref="H32:R32">SUM(H13:H31)</f>
        <v>5061</v>
      </c>
      <c r="I32" s="207">
        <f t="shared" si="4"/>
        <v>7750</v>
      </c>
      <c r="J32" s="207">
        <f t="shared" si="4"/>
        <v>40670</v>
      </c>
      <c r="K32" s="207">
        <f t="shared" si="4"/>
        <v>23401</v>
      </c>
      <c r="L32" s="208">
        <f t="shared" si="4"/>
        <v>7216</v>
      </c>
      <c r="M32" s="208">
        <f t="shared" si="4"/>
        <v>6650</v>
      </c>
      <c r="N32" s="208">
        <f t="shared" si="4"/>
        <v>0</v>
      </c>
      <c r="O32" s="208">
        <f t="shared" si="4"/>
        <v>492</v>
      </c>
      <c r="P32" s="208">
        <f t="shared" si="4"/>
        <v>744</v>
      </c>
      <c r="Q32" s="208">
        <f t="shared" si="4"/>
        <v>3351</v>
      </c>
      <c r="R32" s="208">
        <f t="shared" si="4"/>
        <v>2063</v>
      </c>
      <c r="S32" s="208">
        <f>T32+U32+V32+W32+X32</f>
        <v>22715</v>
      </c>
      <c r="T32" s="208">
        <f aca="true" t="shared" si="5" ref="T32:Z32">SUM(T13:T31)</f>
        <v>1</v>
      </c>
      <c r="U32" s="208">
        <f t="shared" si="5"/>
        <v>1349</v>
      </c>
      <c r="V32" s="208">
        <f t="shared" si="5"/>
        <v>2262</v>
      </c>
      <c r="W32" s="208">
        <f t="shared" si="5"/>
        <v>12323</v>
      </c>
      <c r="X32" s="208">
        <f t="shared" si="5"/>
        <v>6780</v>
      </c>
      <c r="Y32" s="92"/>
      <c r="Z32" s="92">
        <f t="shared" si="5"/>
        <v>4293216</v>
      </c>
      <c r="AA32" s="180"/>
      <c r="AB32" s="180"/>
      <c r="AC32" s="447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</row>
    <row r="33" spans="2:42" ht="23.25" customHeight="1">
      <c r="B33" s="457" t="s">
        <v>680</v>
      </c>
      <c r="C33" s="458" t="s">
        <v>964</v>
      </c>
      <c r="D33" s="459">
        <v>1.67</v>
      </c>
      <c r="E33" s="210"/>
      <c r="F33" s="387">
        <v>62840</v>
      </c>
      <c r="G33" s="387">
        <v>0</v>
      </c>
      <c r="H33" s="387">
        <v>5961</v>
      </c>
      <c r="I33" s="387">
        <v>7892</v>
      </c>
      <c r="J33" s="387">
        <v>28102</v>
      </c>
      <c r="K33" s="387">
        <v>20885</v>
      </c>
      <c r="L33" s="387"/>
      <c r="M33" s="387">
        <v>7216</v>
      </c>
      <c r="N33" s="387">
        <v>0</v>
      </c>
      <c r="O33" s="387">
        <v>441</v>
      </c>
      <c r="P33" s="387">
        <v>1013</v>
      </c>
      <c r="Q33" s="387">
        <v>3863</v>
      </c>
      <c r="R33" s="387">
        <v>1899</v>
      </c>
      <c r="S33" s="387">
        <v>16390</v>
      </c>
      <c r="T33" s="387">
        <v>0</v>
      </c>
      <c r="U33" s="387">
        <v>1004</v>
      </c>
      <c r="V33" s="387">
        <v>2174</v>
      </c>
      <c r="W33" s="387">
        <v>7365</v>
      </c>
      <c r="X33" s="387">
        <v>5847</v>
      </c>
      <c r="Y33" s="52"/>
      <c r="AA33" s="52"/>
      <c r="AB33" s="52"/>
      <c r="AC33" s="447"/>
      <c r="AD33" s="447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</row>
    <row r="34" spans="24:42" ht="15">
      <c r="X34" s="52"/>
      <c r="Y34" s="52"/>
      <c r="AB34" s="52"/>
      <c r="AC34" s="446"/>
      <c r="AD34" s="446"/>
      <c r="AE34" s="453"/>
      <c r="AF34" s="453"/>
      <c r="AG34" s="453"/>
      <c r="AH34" s="453"/>
      <c r="AI34" s="453"/>
      <c r="AJ34" s="453"/>
      <c r="AK34" s="453"/>
      <c r="AL34" s="453"/>
      <c r="AM34" s="453"/>
      <c r="AN34" s="453"/>
      <c r="AO34" s="453"/>
      <c r="AP34" s="453"/>
    </row>
    <row r="35" spans="24:42" ht="10.5">
      <c r="X35" s="52"/>
      <c r="Y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</row>
    <row r="36" spans="29:42" ht="12.75">
      <c r="AC36" s="460"/>
      <c r="AD36" s="434"/>
      <c r="AE36" s="434"/>
      <c r="AF36" s="434"/>
      <c r="AG36" s="434"/>
      <c r="AH36" s="434"/>
      <c r="AI36" s="434"/>
      <c r="AJ36" s="434"/>
      <c r="AK36" s="434"/>
      <c r="AL36" s="434"/>
      <c r="AM36" s="434"/>
      <c r="AN36" s="434"/>
      <c r="AO36" s="434"/>
      <c r="AP36" s="434"/>
    </row>
    <row r="37" spans="29:42" ht="12.75">
      <c r="AC37" s="461"/>
      <c r="AD37" s="433"/>
      <c r="AE37" s="433"/>
      <c r="AF37" s="433"/>
      <c r="AG37" s="433"/>
      <c r="AH37" s="433"/>
      <c r="AI37" s="433"/>
      <c r="AJ37" s="433"/>
      <c r="AK37" s="434"/>
      <c r="AL37" s="434"/>
      <c r="AM37" s="434"/>
      <c r="AN37" s="434"/>
      <c r="AO37" s="434"/>
      <c r="AP37" s="434"/>
    </row>
    <row r="38" spans="29:42" ht="12.75">
      <c r="AC38" s="461"/>
      <c r="AD38" s="433"/>
      <c r="AE38" s="433"/>
      <c r="AF38" s="433"/>
      <c r="AG38" s="433"/>
      <c r="AH38" s="433"/>
      <c r="AI38" s="433"/>
      <c r="AJ38" s="433"/>
      <c r="AK38" s="434"/>
      <c r="AL38" s="434"/>
      <c r="AM38" s="434"/>
      <c r="AN38" s="434"/>
      <c r="AO38" s="434"/>
      <c r="AP38" s="434"/>
    </row>
    <row r="39" spans="29:42" ht="12.75">
      <c r="AC39" s="1186"/>
      <c r="AD39" s="1186"/>
      <c r="AE39" s="1186"/>
      <c r="AF39" s="1186"/>
      <c r="AG39" s="1186"/>
      <c r="AH39" s="1186"/>
      <c r="AI39" s="1186"/>
      <c r="AJ39" s="1186"/>
      <c r="AK39" s="1186"/>
      <c r="AL39" s="1186"/>
      <c r="AM39" s="1186"/>
      <c r="AN39" s="1186"/>
      <c r="AO39" s="1186"/>
      <c r="AP39" s="1186"/>
    </row>
    <row r="40" spans="3:42" ht="12.75">
      <c r="C40" s="52"/>
      <c r="D40" s="416"/>
      <c r="E40" s="416"/>
      <c r="F40" s="416"/>
      <c r="G40" s="416"/>
      <c r="H40" s="416"/>
      <c r="AC40" s="1188"/>
      <c r="AD40" s="1186"/>
      <c r="AE40" s="1186"/>
      <c r="AF40" s="1187"/>
      <c r="AG40" s="1187"/>
      <c r="AH40" s="1187"/>
      <c r="AI40" s="1187"/>
      <c r="AJ40" s="1187"/>
      <c r="AK40" s="1186"/>
      <c r="AL40" s="1187"/>
      <c r="AM40" s="1187"/>
      <c r="AN40" s="1187"/>
      <c r="AO40" s="1187"/>
      <c r="AP40" s="1187"/>
    </row>
    <row r="41" spans="3:42" ht="12.75">
      <c r="C41" s="52"/>
      <c r="D41" s="416"/>
      <c r="E41" s="416"/>
      <c r="F41" s="416"/>
      <c r="G41" s="416"/>
      <c r="H41" s="416"/>
      <c r="AC41" s="1188"/>
      <c r="AD41" s="1186"/>
      <c r="AE41" s="1186"/>
      <c r="AF41" s="1186"/>
      <c r="AG41" s="1186"/>
      <c r="AH41" s="1186"/>
      <c r="AI41" s="1186"/>
      <c r="AJ41" s="1186"/>
      <c r="AK41" s="1186"/>
      <c r="AL41" s="1186"/>
      <c r="AM41" s="1186"/>
      <c r="AN41" s="1186"/>
      <c r="AO41" s="1186"/>
      <c r="AP41" s="1186"/>
    </row>
    <row r="42" spans="3:42" ht="12.75">
      <c r="C42" s="52"/>
      <c r="D42" s="416"/>
      <c r="E42" s="416"/>
      <c r="F42" s="416"/>
      <c r="G42" s="416"/>
      <c r="H42" s="416"/>
      <c r="AC42" s="1188"/>
      <c r="AD42" s="1186"/>
      <c r="AE42" s="1186"/>
      <c r="AF42" s="1186"/>
      <c r="AG42" s="1186"/>
      <c r="AH42" s="1186"/>
      <c r="AI42" s="1186"/>
      <c r="AJ42" s="1186"/>
      <c r="AK42" s="1186"/>
      <c r="AL42" s="1186"/>
      <c r="AM42" s="1186"/>
      <c r="AN42" s="1186"/>
      <c r="AO42" s="1186"/>
      <c r="AP42" s="1186"/>
    </row>
    <row r="43" spans="3:42" ht="12.75">
      <c r="C43" s="52"/>
      <c r="D43" s="416"/>
      <c r="E43" s="416"/>
      <c r="F43" s="416"/>
      <c r="G43" s="416"/>
      <c r="H43" s="416"/>
      <c r="AC43" s="443"/>
      <c r="AD43" s="443"/>
      <c r="AE43" s="443"/>
      <c r="AF43" s="443"/>
      <c r="AG43" s="443"/>
      <c r="AH43" s="443"/>
      <c r="AI43" s="443"/>
      <c r="AJ43" s="443"/>
      <c r="AK43" s="443"/>
      <c r="AL43" s="443"/>
      <c r="AM43" s="443"/>
      <c r="AN43" s="443"/>
      <c r="AO43" s="443"/>
      <c r="AP43" s="443"/>
    </row>
    <row r="44" spans="3:42" ht="15">
      <c r="C44" s="52"/>
      <c r="D44" s="416"/>
      <c r="E44" s="416"/>
      <c r="F44" s="416"/>
      <c r="G44" s="416"/>
      <c r="H44" s="416"/>
      <c r="AC44" s="462"/>
      <c r="AD44" s="447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</row>
    <row r="45" spans="3:42" ht="12.75">
      <c r="C45" s="52"/>
      <c r="D45" s="416"/>
      <c r="E45" s="416"/>
      <c r="F45" s="416"/>
      <c r="G45" s="416"/>
      <c r="H45" s="416"/>
      <c r="AC45" s="463"/>
      <c r="AD45" s="447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</row>
    <row r="46" spans="3:42" ht="12.75">
      <c r="C46" s="52"/>
      <c r="D46" s="416"/>
      <c r="E46" s="416"/>
      <c r="F46" s="416"/>
      <c r="G46" s="416"/>
      <c r="H46" s="416"/>
      <c r="AC46" s="463"/>
      <c r="AD46" s="447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</row>
    <row r="47" spans="3:42" ht="12.75">
      <c r="C47" s="52"/>
      <c r="D47" s="416"/>
      <c r="E47" s="416"/>
      <c r="F47" s="416"/>
      <c r="G47" s="416"/>
      <c r="H47" s="416"/>
      <c r="AC47" s="463"/>
      <c r="AD47" s="447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</row>
    <row r="48" spans="3:42" ht="12.75">
      <c r="C48" s="52"/>
      <c r="D48" s="416"/>
      <c r="E48" s="416"/>
      <c r="F48" s="416"/>
      <c r="G48" s="416"/>
      <c r="H48" s="416"/>
      <c r="AC48" s="463"/>
      <c r="AD48" s="447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</row>
    <row r="49" spans="3:42" ht="12.75">
      <c r="C49" s="52"/>
      <c r="D49" s="416"/>
      <c r="E49" s="416"/>
      <c r="F49" s="416"/>
      <c r="G49" s="416"/>
      <c r="H49" s="416"/>
      <c r="AC49" s="463"/>
      <c r="AD49" s="447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</row>
    <row r="50" spans="3:42" ht="12.75">
      <c r="C50" s="52"/>
      <c r="D50" s="416"/>
      <c r="E50" s="416"/>
      <c r="F50" s="416"/>
      <c r="G50" s="416"/>
      <c r="H50" s="416"/>
      <c r="AC50" s="463"/>
      <c r="AD50" s="447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</row>
    <row r="51" spans="3:42" ht="12.75">
      <c r="C51" s="52"/>
      <c r="D51" s="416"/>
      <c r="E51" s="416"/>
      <c r="F51" s="416"/>
      <c r="G51" s="416"/>
      <c r="H51" s="416"/>
      <c r="AC51" s="463"/>
      <c r="AD51" s="447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</row>
    <row r="52" spans="3:42" ht="12.75">
      <c r="C52" s="52"/>
      <c r="D52" s="416"/>
      <c r="E52" s="416"/>
      <c r="F52" s="416"/>
      <c r="G52" s="416"/>
      <c r="H52" s="416"/>
      <c r="AC52" s="463"/>
      <c r="AD52" s="447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</row>
    <row r="53" spans="3:42" ht="15">
      <c r="C53" s="52"/>
      <c r="D53" s="416"/>
      <c r="E53" s="416"/>
      <c r="F53" s="416"/>
      <c r="G53" s="416"/>
      <c r="H53" s="416"/>
      <c r="AC53" s="462"/>
      <c r="AD53" s="446"/>
      <c r="AE53" s="453"/>
      <c r="AF53" s="453"/>
      <c r="AG53" s="453"/>
      <c r="AH53" s="453"/>
      <c r="AI53" s="453"/>
      <c r="AJ53" s="453"/>
      <c r="AK53" s="453"/>
      <c r="AL53" s="453"/>
      <c r="AM53" s="453"/>
      <c r="AN53" s="453"/>
      <c r="AO53" s="453"/>
      <c r="AP53" s="453"/>
    </row>
    <row r="54" spans="3:42" ht="12.75">
      <c r="C54" s="52"/>
      <c r="D54" s="416"/>
      <c r="E54" s="416"/>
      <c r="F54" s="416"/>
      <c r="G54" s="416"/>
      <c r="H54" s="416"/>
      <c r="AC54" s="463"/>
      <c r="AD54" s="447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</row>
    <row r="55" spans="3:42" ht="12.75">
      <c r="C55" s="52"/>
      <c r="D55" s="416"/>
      <c r="E55" s="416"/>
      <c r="F55" s="416"/>
      <c r="G55" s="416"/>
      <c r="H55" s="416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</row>
    <row r="56" spans="3:42" ht="12.75">
      <c r="C56" s="52"/>
      <c r="D56" s="416"/>
      <c r="E56" s="416"/>
      <c r="F56" s="416"/>
      <c r="G56" s="416"/>
      <c r="H56" s="416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</row>
    <row r="57" spans="3:42" ht="12.75">
      <c r="C57" s="52"/>
      <c r="D57" s="416"/>
      <c r="E57" s="416"/>
      <c r="F57" s="416"/>
      <c r="G57" s="416"/>
      <c r="H57" s="416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</row>
    <row r="58" spans="3:42" ht="12.75">
      <c r="C58" s="52"/>
      <c r="D58" s="416"/>
      <c r="E58" s="416"/>
      <c r="F58" s="416"/>
      <c r="G58" s="416"/>
      <c r="H58" s="416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</row>
    <row r="59" spans="30:42" ht="10.5"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</row>
    <row r="60" spans="30:42" ht="10.5"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</row>
    <row r="61" spans="30:42" ht="10.5"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</row>
    <row r="62" spans="30:42" ht="10.5"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</row>
    <row r="63" spans="30:42" ht="10.5"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</row>
    <row r="64" spans="30:42" ht="10.5"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</row>
    <row r="65" spans="30:42" ht="10.5"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</row>
    <row r="66" spans="30:42" ht="10.5"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</row>
    <row r="67" spans="30:42" ht="10.5"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</row>
    <row r="68" spans="30:42" ht="10.5"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</row>
  </sheetData>
  <sheetProtection/>
  <mergeCells count="59">
    <mergeCell ref="AF9:AF10"/>
    <mergeCell ref="F5:K5"/>
    <mergeCell ref="M5:R5"/>
    <mergeCell ref="S5:X5"/>
    <mergeCell ref="G6:K6"/>
    <mergeCell ref="N6:R6"/>
    <mergeCell ref="T6:X6"/>
    <mergeCell ref="AM27:AM28"/>
    <mergeCell ref="AN9:AN10"/>
    <mergeCell ref="AC7:AC10"/>
    <mergeCell ref="AD7:AD10"/>
    <mergeCell ref="AE7:AJ7"/>
    <mergeCell ref="AK7:AP7"/>
    <mergeCell ref="AE8:AE10"/>
    <mergeCell ref="AF8:AJ8"/>
    <mergeCell ref="AK8:AK10"/>
    <mergeCell ref="AL8:AP8"/>
    <mergeCell ref="AH9:AH10"/>
    <mergeCell ref="AI9:AI10"/>
    <mergeCell ref="AJ9:AJ10"/>
    <mergeCell ref="AL9:AL10"/>
    <mergeCell ref="AM9:AM10"/>
    <mergeCell ref="AG9:AG10"/>
    <mergeCell ref="AO9:AO10"/>
    <mergeCell ref="AP9:AP10"/>
    <mergeCell ref="AC25:AC28"/>
    <mergeCell ref="AE25:AJ25"/>
    <mergeCell ref="AK25:AP25"/>
    <mergeCell ref="AE26:AE28"/>
    <mergeCell ref="AF26:AJ26"/>
    <mergeCell ref="AK26:AK28"/>
    <mergeCell ref="AL26:AP26"/>
    <mergeCell ref="AF27:AF28"/>
    <mergeCell ref="AK40:AK42"/>
    <mergeCell ref="AG27:AG28"/>
    <mergeCell ref="AH27:AH28"/>
    <mergeCell ref="AI27:AI28"/>
    <mergeCell ref="AJ27:AJ28"/>
    <mergeCell ref="AL27:AL28"/>
    <mergeCell ref="AO41:AO42"/>
    <mergeCell ref="AN27:AN28"/>
    <mergeCell ref="AO27:AO28"/>
    <mergeCell ref="AP27:AP28"/>
    <mergeCell ref="AC39:AC42"/>
    <mergeCell ref="AD39:AD42"/>
    <mergeCell ref="AE39:AJ39"/>
    <mergeCell ref="AK39:AP39"/>
    <mergeCell ref="AE40:AE42"/>
    <mergeCell ref="AF40:AJ40"/>
    <mergeCell ref="AP41:AP42"/>
    <mergeCell ref="AL40:AP40"/>
    <mergeCell ref="AF41:AF42"/>
    <mergeCell ref="AG41:AG42"/>
    <mergeCell ref="AH41:AH42"/>
    <mergeCell ref="AI41:AI42"/>
    <mergeCell ref="AJ41:AJ42"/>
    <mergeCell ref="AL41:AL42"/>
    <mergeCell ref="AM41:AM42"/>
    <mergeCell ref="AN41:AN4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641"/>
  <sheetViews>
    <sheetView zoomScalePageLayoutView="0" workbookViewId="0" topLeftCell="B1">
      <selection activeCell="I42" sqref="I42"/>
    </sheetView>
  </sheetViews>
  <sheetFormatPr defaultColWidth="8.00390625" defaultRowHeight="12.75"/>
  <cols>
    <col min="1" max="1" width="4.375" style="464" hidden="1" customWidth="1"/>
    <col min="2" max="2" width="6.875" style="464" customWidth="1"/>
    <col min="3" max="3" width="5.75390625" style="464" customWidth="1"/>
    <col min="4" max="4" width="15.00390625" style="464" customWidth="1"/>
    <col min="5" max="5" width="10.375" style="464" customWidth="1"/>
    <col min="6" max="6" width="10.25390625" style="464" customWidth="1"/>
    <col min="7" max="7" width="14.25390625" style="464" customWidth="1"/>
    <col min="8" max="8" width="9.75390625" style="464" customWidth="1"/>
    <col min="9" max="9" width="15.00390625" style="464" customWidth="1"/>
    <col min="10" max="10" width="10.75390625" style="464" customWidth="1"/>
    <col min="11" max="11" width="18.625" style="464" customWidth="1"/>
    <col min="12" max="12" width="17.875" style="464" customWidth="1"/>
    <col min="13" max="13" width="11.75390625" style="464" customWidth="1"/>
    <col min="14" max="15" width="6.00390625" style="464" customWidth="1"/>
    <col min="16" max="18" width="7.375" style="464" customWidth="1"/>
    <col min="19" max="16384" width="8.00390625" style="464" customWidth="1"/>
  </cols>
  <sheetData>
    <row r="1" spans="1:10" ht="12.75">
      <c r="A1" s="464" t="s">
        <v>991</v>
      </c>
      <c r="B1" s="465"/>
      <c r="C1" s="465"/>
      <c r="D1" s="465" t="s">
        <v>449</v>
      </c>
      <c r="E1" s="465"/>
      <c r="F1" s="466" t="s">
        <v>992</v>
      </c>
      <c r="G1" s="467" t="s">
        <v>993</v>
      </c>
      <c r="I1" s="465"/>
      <c r="J1" s="465"/>
    </row>
    <row r="2" spans="2:12" ht="12.75">
      <c r="B2" s="465"/>
      <c r="C2" s="465"/>
      <c r="D2" s="465"/>
      <c r="E2" s="465"/>
      <c r="F2" s="465"/>
      <c r="G2" s="467" t="s">
        <v>994</v>
      </c>
      <c r="I2" s="465"/>
      <c r="J2" s="468"/>
      <c r="K2" s="465" t="s">
        <v>449</v>
      </c>
      <c r="L2" s="469"/>
    </row>
    <row r="3" spans="2:12" ht="9.75" customHeight="1">
      <c r="B3" s="465"/>
      <c r="C3" s="465"/>
      <c r="D3" s="465"/>
      <c r="E3" s="465"/>
      <c r="F3" s="465"/>
      <c r="G3" s="465"/>
      <c r="H3" s="467"/>
      <c r="I3" s="465"/>
      <c r="J3" s="468"/>
      <c r="K3" s="465"/>
      <c r="L3" s="469"/>
    </row>
    <row r="4" spans="1:19" ht="14.25" customHeight="1">
      <c r="A4" s="465"/>
      <c r="B4" s="470"/>
      <c r="C4" s="471"/>
      <c r="D4" s="472" t="s">
        <v>995</v>
      </c>
      <c r="E4" s="473"/>
      <c r="F4" s="474"/>
      <c r="G4" s="475"/>
      <c r="H4" s="475" t="s">
        <v>996</v>
      </c>
      <c r="I4" s="475"/>
      <c r="J4" s="475"/>
      <c r="K4" s="476" t="s">
        <v>997</v>
      </c>
      <c r="L4" s="473" t="s">
        <v>998</v>
      </c>
      <c r="M4" s="472" t="s">
        <v>999</v>
      </c>
      <c r="N4" s="477"/>
      <c r="O4" s="477"/>
      <c r="P4" s="477"/>
      <c r="Q4" s="477"/>
      <c r="R4" s="477"/>
      <c r="S4" s="465"/>
    </row>
    <row r="5" spans="1:23" ht="15.75" customHeight="1">
      <c r="A5" s="465"/>
      <c r="B5" s="465"/>
      <c r="C5" s="478"/>
      <c r="D5" s="479" t="s">
        <v>1000</v>
      </c>
      <c r="E5" s="480"/>
      <c r="F5" s="481"/>
      <c r="G5" s="472" t="s">
        <v>1001</v>
      </c>
      <c r="H5" s="474"/>
      <c r="I5" s="1194" t="s">
        <v>1002</v>
      </c>
      <c r="J5" s="1195"/>
      <c r="K5" s="482" t="s">
        <v>1003</v>
      </c>
      <c r="L5" s="477" t="s">
        <v>1004</v>
      </c>
      <c r="M5" s="483" t="s">
        <v>511</v>
      </c>
      <c r="N5" s="477"/>
      <c r="O5" s="477"/>
      <c r="P5" s="484"/>
      <c r="Q5" s="484"/>
      <c r="R5" s="484"/>
      <c r="S5" s="1196"/>
      <c r="T5" s="1196"/>
      <c r="U5" s="1196"/>
      <c r="V5" s="1198"/>
      <c r="W5" s="1198"/>
    </row>
    <row r="6" spans="1:23" ht="15">
      <c r="A6" s="465"/>
      <c r="B6" s="485" t="s">
        <v>297</v>
      </c>
      <c r="C6" s="483" t="s">
        <v>1005</v>
      </c>
      <c r="D6" s="476" t="s">
        <v>1006</v>
      </c>
      <c r="E6" s="486" t="s">
        <v>1007</v>
      </c>
      <c r="F6" s="487" t="s">
        <v>1008</v>
      </c>
      <c r="G6" s="1200" t="s">
        <v>1009</v>
      </c>
      <c r="H6" s="1201"/>
      <c r="I6" s="1202" t="s">
        <v>1010</v>
      </c>
      <c r="J6" s="1203"/>
      <c r="K6" s="482" t="s">
        <v>1011</v>
      </c>
      <c r="L6" s="488" t="s">
        <v>1012</v>
      </c>
      <c r="M6" s="479" t="s">
        <v>1013</v>
      </c>
      <c r="N6" s="477"/>
      <c r="O6" s="477"/>
      <c r="P6" s="484"/>
      <c r="Q6" s="484"/>
      <c r="R6" s="484"/>
      <c r="S6" s="1197"/>
      <c r="T6" s="1197"/>
      <c r="U6" s="1197"/>
      <c r="V6" s="1199"/>
      <c r="W6" s="1199"/>
    </row>
    <row r="7" spans="1:23" ht="12.75">
      <c r="A7" s="465"/>
      <c r="B7" s="477"/>
      <c r="C7" s="489"/>
      <c r="D7" s="490" t="s">
        <v>1014</v>
      </c>
      <c r="E7" s="1192" t="s">
        <v>981</v>
      </c>
      <c r="F7" s="1192" t="s">
        <v>904</v>
      </c>
      <c r="G7" s="476" t="s">
        <v>1006</v>
      </c>
      <c r="H7" s="477" t="s">
        <v>1007</v>
      </c>
      <c r="I7" s="476" t="s">
        <v>1006</v>
      </c>
      <c r="J7" s="477" t="s">
        <v>1007</v>
      </c>
      <c r="K7" s="482" t="s">
        <v>1015</v>
      </c>
      <c r="L7" s="480" t="s">
        <v>1016</v>
      </c>
      <c r="M7" s="479" t="s">
        <v>1017</v>
      </c>
      <c r="N7" s="477"/>
      <c r="O7" s="477"/>
      <c r="P7" s="465"/>
      <c r="Q7" s="465"/>
      <c r="R7" s="465"/>
      <c r="S7" s="1197"/>
      <c r="T7" s="1197"/>
      <c r="U7" s="1197"/>
      <c r="V7" s="1199"/>
      <c r="W7" s="1199"/>
    </row>
    <row r="8" spans="1:24" ht="18.75" customHeight="1">
      <c r="A8" s="465"/>
      <c r="B8" s="491"/>
      <c r="C8" s="492"/>
      <c r="D8" s="493"/>
      <c r="E8" s="1193"/>
      <c r="F8" s="1193"/>
      <c r="G8" s="494" t="s">
        <v>1014</v>
      </c>
      <c r="H8" s="495" t="s">
        <v>1008</v>
      </c>
      <c r="I8" s="494" t="s">
        <v>1014</v>
      </c>
      <c r="J8" s="495" t="s">
        <v>1008</v>
      </c>
      <c r="K8" s="493" t="s">
        <v>449</v>
      </c>
      <c r="L8" s="491"/>
      <c r="M8" s="492"/>
      <c r="N8" s="477"/>
      <c r="O8" s="477"/>
      <c r="P8" s="477"/>
      <c r="Q8" s="477"/>
      <c r="R8" s="477"/>
      <c r="S8" s="1197"/>
      <c r="T8" s="1197"/>
      <c r="U8" s="1197"/>
      <c r="V8" s="1199"/>
      <c r="W8" s="1199"/>
      <c r="X8" s="496"/>
    </row>
    <row r="9" spans="1:24" ht="13.5" customHeight="1">
      <c r="A9" s="465"/>
      <c r="B9" s="91" t="s">
        <v>527</v>
      </c>
      <c r="C9" s="205" t="s">
        <v>468</v>
      </c>
      <c r="D9" s="497">
        <f aca="true" t="shared" si="0" ref="D9:D17">G9+I9</f>
        <v>15484</v>
      </c>
      <c r="E9" s="497">
        <v>2861</v>
      </c>
      <c r="F9" s="497">
        <f>H9+J9</f>
        <v>8022</v>
      </c>
      <c r="G9" s="497">
        <v>2451.3</v>
      </c>
      <c r="H9" s="497">
        <v>24</v>
      </c>
      <c r="I9" s="497">
        <v>13032.7</v>
      </c>
      <c r="J9" s="498">
        <v>7998</v>
      </c>
      <c r="K9" s="497">
        <v>11554</v>
      </c>
      <c r="L9" s="497"/>
      <c r="M9" s="497"/>
      <c r="N9" s="499"/>
      <c r="O9" s="477"/>
      <c r="P9" s="496"/>
      <c r="Q9" s="496"/>
      <c r="R9" s="496"/>
      <c r="S9" s="496"/>
      <c r="T9" s="496"/>
      <c r="U9" s="496"/>
      <c r="V9" s="496"/>
      <c r="W9" s="496"/>
      <c r="X9" s="496"/>
    </row>
    <row r="10" spans="1:24" ht="13.5" customHeight="1">
      <c r="A10" s="465"/>
      <c r="B10" s="91" t="s">
        <v>528</v>
      </c>
      <c r="C10" s="205" t="s">
        <v>192</v>
      </c>
      <c r="D10" s="497">
        <f t="shared" si="0"/>
        <v>7635</v>
      </c>
      <c r="E10" s="497">
        <v>3465</v>
      </c>
      <c r="F10" s="497">
        <f aca="true" t="shared" si="1" ref="F10:F31">H10+J10</f>
        <v>1081</v>
      </c>
      <c r="G10" s="497">
        <v>650</v>
      </c>
      <c r="H10" s="497">
        <v>23</v>
      </c>
      <c r="I10" s="497">
        <v>6985</v>
      </c>
      <c r="J10" s="498">
        <v>1058</v>
      </c>
      <c r="K10" s="497">
        <v>4036.7</v>
      </c>
      <c r="L10" s="497">
        <v>659.8</v>
      </c>
      <c r="M10" s="497"/>
      <c r="N10" s="499"/>
      <c r="O10" s="477"/>
      <c r="P10" s="496"/>
      <c r="Q10" s="496"/>
      <c r="R10" s="496"/>
      <c r="S10" s="496"/>
      <c r="T10" s="496"/>
      <c r="U10" s="496"/>
      <c r="V10" s="496"/>
      <c r="W10" s="496"/>
      <c r="X10" s="496"/>
    </row>
    <row r="11" spans="1:24" ht="13.5" customHeight="1">
      <c r="A11" s="465"/>
      <c r="B11" s="91" t="s">
        <v>529</v>
      </c>
      <c r="C11" s="205" t="s">
        <v>193</v>
      </c>
      <c r="D11" s="497">
        <f t="shared" si="0"/>
        <v>4215</v>
      </c>
      <c r="E11" s="497">
        <v>1321.2</v>
      </c>
      <c r="F11" s="497">
        <f t="shared" si="1"/>
        <v>1112.1</v>
      </c>
      <c r="G11" s="497">
        <v>500</v>
      </c>
      <c r="H11" s="497">
        <v>138.2</v>
      </c>
      <c r="I11" s="497">
        <v>3715</v>
      </c>
      <c r="J11" s="498">
        <v>973.9</v>
      </c>
      <c r="K11" s="497">
        <v>3851.4</v>
      </c>
      <c r="L11" s="497"/>
      <c r="M11" s="497"/>
      <c r="N11" s="499"/>
      <c r="O11" s="477"/>
      <c r="P11" s="496"/>
      <c r="Q11" s="496"/>
      <c r="R11" s="496"/>
      <c r="S11" s="496"/>
      <c r="T11" s="496"/>
      <c r="U11" s="496"/>
      <c r="V11" s="496"/>
      <c r="W11" s="496"/>
      <c r="X11" s="496"/>
    </row>
    <row r="12" spans="2:24" ht="13.5" customHeight="1">
      <c r="B12" s="91" t="s">
        <v>530</v>
      </c>
      <c r="C12" s="205" t="s">
        <v>194</v>
      </c>
      <c r="D12" s="497">
        <f t="shared" si="0"/>
        <v>14696.5</v>
      </c>
      <c r="E12" s="497">
        <v>3269.2</v>
      </c>
      <c r="F12" s="497">
        <f t="shared" si="1"/>
        <v>2624.3</v>
      </c>
      <c r="G12" s="497">
        <v>1961.5</v>
      </c>
      <c r="H12" s="497">
        <v>55.5</v>
      </c>
      <c r="I12" s="497">
        <v>12735</v>
      </c>
      <c r="J12" s="498">
        <v>2568.8</v>
      </c>
      <c r="K12" s="497">
        <v>6744.1</v>
      </c>
      <c r="L12" s="497">
        <v>131</v>
      </c>
      <c r="M12" s="497">
        <v>1920</v>
      </c>
      <c r="N12" s="499"/>
      <c r="O12" s="496"/>
      <c r="P12" s="496"/>
      <c r="Q12" s="496"/>
      <c r="R12" s="496"/>
      <c r="S12" s="496"/>
      <c r="T12" s="496"/>
      <c r="U12" s="496"/>
      <c r="V12" s="496"/>
      <c r="W12" s="496"/>
      <c r="X12" s="496"/>
    </row>
    <row r="13" spans="2:24" ht="12" customHeight="1">
      <c r="B13" s="91"/>
      <c r="C13" s="205"/>
      <c r="D13" s="497"/>
      <c r="E13" s="497"/>
      <c r="F13" s="497"/>
      <c r="G13" s="498"/>
      <c r="H13" s="498"/>
      <c r="I13" s="498"/>
      <c r="J13" s="498"/>
      <c r="K13" s="496"/>
      <c r="L13" s="496"/>
      <c r="M13" s="498"/>
      <c r="N13" s="499"/>
      <c r="O13" s="496"/>
      <c r="P13" s="496"/>
      <c r="Q13" s="496"/>
      <c r="R13" s="496"/>
      <c r="S13" s="496"/>
      <c r="T13" s="496"/>
      <c r="U13" s="496"/>
      <c r="V13" s="496"/>
      <c r="W13" s="496"/>
      <c r="X13" s="496"/>
    </row>
    <row r="14" spans="2:24" ht="13.5" customHeight="1">
      <c r="B14" s="91" t="s">
        <v>531</v>
      </c>
      <c r="C14" s="205" t="s">
        <v>195</v>
      </c>
      <c r="D14" s="497">
        <f t="shared" si="0"/>
        <v>11197</v>
      </c>
      <c r="E14" s="497">
        <v>5659.1</v>
      </c>
      <c r="F14" s="497">
        <f t="shared" si="1"/>
        <v>4572.5</v>
      </c>
      <c r="G14" s="497">
        <v>1908</v>
      </c>
      <c r="H14" s="497">
        <v>287.2</v>
      </c>
      <c r="I14" s="497">
        <v>9289</v>
      </c>
      <c r="J14" s="498">
        <v>4285.3</v>
      </c>
      <c r="K14" s="497">
        <v>15973.2</v>
      </c>
      <c r="L14" s="497"/>
      <c r="M14" s="497"/>
      <c r="N14" s="499"/>
      <c r="O14" s="496"/>
      <c r="P14" s="496"/>
      <c r="Q14" s="496"/>
      <c r="R14" s="496"/>
      <c r="S14" s="496"/>
      <c r="T14" s="496"/>
      <c r="U14" s="496"/>
      <c r="V14" s="496"/>
      <c r="W14" s="496"/>
      <c r="X14" s="496"/>
    </row>
    <row r="15" spans="2:24" ht="13.5" customHeight="1">
      <c r="B15" s="91" t="s">
        <v>532</v>
      </c>
      <c r="C15" s="205" t="s">
        <v>196</v>
      </c>
      <c r="D15" s="497">
        <f t="shared" si="0"/>
        <v>7665</v>
      </c>
      <c r="E15" s="497">
        <v>4778</v>
      </c>
      <c r="F15" s="497">
        <f t="shared" si="1"/>
        <v>4521.8</v>
      </c>
      <c r="G15" s="497">
        <v>650</v>
      </c>
      <c r="H15" s="497">
        <v>295.1</v>
      </c>
      <c r="I15" s="497">
        <v>7015</v>
      </c>
      <c r="J15" s="498">
        <v>4226.7</v>
      </c>
      <c r="K15" s="497">
        <v>12833.2</v>
      </c>
      <c r="L15" s="497">
        <v>1152</v>
      </c>
      <c r="M15" s="497"/>
      <c r="N15" s="499"/>
      <c r="O15" s="496"/>
      <c r="P15" s="496"/>
      <c r="Q15" s="496"/>
      <c r="R15" s="496"/>
      <c r="S15" s="496"/>
      <c r="T15" s="496"/>
      <c r="U15" s="496"/>
      <c r="V15" s="496"/>
      <c r="W15" s="496"/>
      <c r="X15" s="496"/>
    </row>
    <row r="16" spans="2:24" ht="13.5" customHeight="1">
      <c r="B16" s="91" t="s">
        <v>283</v>
      </c>
      <c r="C16" s="205" t="s">
        <v>197</v>
      </c>
      <c r="D16" s="497">
        <f t="shared" si="0"/>
        <v>25100.5</v>
      </c>
      <c r="E16" s="497">
        <v>5167</v>
      </c>
      <c r="F16" s="497">
        <f t="shared" si="1"/>
        <v>3471.6</v>
      </c>
      <c r="G16" s="497">
        <v>3514.8</v>
      </c>
      <c r="H16" s="497">
        <v>675</v>
      </c>
      <c r="I16" s="497">
        <v>21585.7</v>
      </c>
      <c r="J16" s="498">
        <v>2796.6</v>
      </c>
      <c r="K16" s="497">
        <v>35669.2</v>
      </c>
      <c r="L16" s="497">
        <v>771.9</v>
      </c>
      <c r="M16" s="497"/>
      <c r="N16" s="499"/>
      <c r="O16" s="496"/>
      <c r="P16" s="496"/>
      <c r="Q16" s="496"/>
      <c r="R16" s="496"/>
      <c r="S16" s="496"/>
      <c r="T16" s="496"/>
      <c r="U16" s="496"/>
      <c r="V16" s="496"/>
      <c r="W16" s="496"/>
      <c r="X16" s="496"/>
    </row>
    <row r="17" spans="2:24" ht="13.5" customHeight="1">
      <c r="B17" s="91" t="s">
        <v>284</v>
      </c>
      <c r="C17" s="205" t="s">
        <v>198</v>
      </c>
      <c r="D17" s="497">
        <f t="shared" si="0"/>
        <v>6465</v>
      </c>
      <c r="E17" s="497">
        <v>2088.7</v>
      </c>
      <c r="F17" s="497">
        <f t="shared" si="1"/>
        <v>1880</v>
      </c>
      <c r="G17" s="497">
        <v>450</v>
      </c>
      <c r="H17" s="497">
        <v>80</v>
      </c>
      <c r="I17" s="497">
        <v>6015</v>
      </c>
      <c r="J17" s="498">
        <v>1800</v>
      </c>
      <c r="K17" s="497">
        <v>5437.2</v>
      </c>
      <c r="L17" s="497">
        <v>961</v>
      </c>
      <c r="M17" s="497"/>
      <c r="N17" s="499"/>
      <c r="O17" s="496"/>
      <c r="P17" s="496"/>
      <c r="Q17" s="496"/>
      <c r="R17" s="496"/>
      <c r="S17" s="496"/>
      <c r="T17" s="496"/>
      <c r="U17" s="496"/>
      <c r="V17" s="496"/>
      <c r="W17" s="496"/>
      <c r="X17" s="496"/>
    </row>
    <row r="18" spans="2:24" ht="12" customHeight="1">
      <c r="B18" s="91"/>
      <c r="C18" s="205"/>
      <c r="D18" s="497"/>
      <c r="E18" s="497"/>
      <c r="F18" s="497"/>
      <c r="G18" s="498"/>
      <c r="H18" s="498"/>
      <c r="I18" s="498"/>
      <c r="J18" s="498"/>
      <c r="K18" s="496"/>
      <c r="L18" s="496"/>
      <c r="M18" s="498"/>
      <c r="N18" s="499"/>
      <c r="O18" s="496"/>
      <c r="P18" s="496"/>
      <c r="Q18" s="496"/>
      <c r="R18" s="496"/>
      <c r="S18" s="496"/>
      <c r="T18" s="496"/>
      <c r="U18" s="496"/>
      <c r="V18" s="496"/>
      <c r="W18" s="496"/>
      <c r="X18" s="496"/>
    </row>
    <row r="19" spans="2:24" ht="13.5" customHeight="1">
      <c r="B19" s="91" t="s">
        <v>276</v>
      </c>
      <c r="C19" s="205" t="s">
        <v>199</v>
      </c>
      <c r="D19" s="497">
        <f>G19+I19</f>
        <v>3600</v>
      </c>
      <c r="E19" s="497">
        <v>242</v>
      </c>
      <c r="F19" s="497">
        <f t="shared" si="1"/>
        <v>455</v>
      </c>
      <c r="G19" s="497">
        <v>600</v>
      </c>
      <c r="H19" s="497"/>
      <c r="I19" s="497">
        <v>3000</v>
      </c>
      <c r="J19" s="498">
        <v>455</v>
      </c>
      <c r="K19" s="497">
        <v>1139.7</v>
      </c>
      <c r="L19" s="497"/>
      <c r="M19" s="497"/>
      <c r="N19" s="500"/>
      <c r="O19" s="496"/>
      <c r="P19" s="496"/>
      <c r="Q19" s="496"/>
      <c r="R19" s="496"/>
      <c r="S19" s="496"/>
      <c r="T19" s="496"/>
      <c r="U19" s="496"/>
      <c r="V19" s="496"/>
      <c r="W19" s="496"/>
      <c r="X19" s="496"/>
    </row>
    <row r="20" spans="2:24" ht="13.5" customHeight="1">
      <c r="B20" s="91" t="s">
        <v>277</v>
      </c>
      <c r="C20" s="205" t="s">
        <v>200</v>
      </c>
      <c r="D20" s="497">
        <f>G20+I20</f>
        <v>2765</v>
      </c>
      <c r="E20" s="497">
        <v>1145</v>
      </c>
      <c r="F20" s="497">
        <f t="shared" si="1"/>
        <v>1108</v>
      </c>
      <c r="G20" s="497">
        <v>250</v>
      </c>
      <c r="H20" s="497">
        <v>194</v>
      </c>
      <c r="I20" s="497">
        <v>2515</v>
      </c>
      <c r="J20" s="498">
        <v>914</v>
      </c>
      <c r="K20" s="497">
        <v>4920.8</v>
      </c>
      <c r="L20" s="497"/>
      <c r="M20" s="497"/>
      <c r="N20" s="499"/>
      <c r="O20" s="496"/>
      <c r="P20" s="496"/>
      <c r="Q20" s="496"/>
      <c r="R20" s="496"/>
      <c r="S20" s="496"/>
      <c r="T20" s="496"/>
      <c r="U20" s="496"/>
      <c r="V20" s="496"/>
      <c r="W20" s="496"/>
      <c r="X20" s="496"/>
    </row>
    <row r="21" spans="2:24" ht="13.5" customHeight="1">
      <c r="B21" s="91" t="s">
        <v>504</v>
      </c>
      <c r="C21" s="205" t="s">
        <v>201</v>
      </c>
      <c r="D21" s="497">
        <f>G21+I21</f>
        <v>2300</v>
      </c>
      <c r="E21" s="497">
        <v>461</v>
      </c>
      <c r="F21" s="497">
        <f t="shared" si="1"/>
        <v>391</v>
      </c>
      <c r="G21" s="497">
        <v>300</v>
      </c>
      <c r="H21" s="497">
        <v>24</v>
      </c>
      <c r="I21" s="497">
        <v>2000</v>
      </c>
      <c r="J21" s="498">
        <v>367</v>
      </c>
      <c r="K21" s="497">
        <v>1139.1</v>
      </c>
      <c r="L21" s="497"/>
      <c r="M21" s="497"/>
      <c r="N21" s="499"/>
      <c r="O21" s="496"/>
      <c r="P21" s="496"/>
      <c r="Q21" s="496"/>
      <c r="R21" s="496"/>
      <c r="S21" s="496"/>
      <c r="T21" s="496"/>
      <c r="U21" s="496"/>
      <c r="V21" s="496"/>
      <c r="W21" s="496"/>
      <c r="X21" s="496"/>
    </row>
    <row r="22" spans="2:24" ht="13.5" customHeight="1">
      <c r="B22" s="91" t="s">
        <v>285</v>
      </c>
      <c r="C22" s="205" t="s">
        <v>202</v>
      </c>
      <c r="D22" s="497">
        <f>G22+I22</f>
        <v>0</v>
      </c>
      <c r="E22" s="497"/>
      <c r="F22" s="497"/>
      <c r="G22" s="497"/>
      <c r="H22" s="497"/>
      <c r="I22" s="497">
        <v>0</v>
      </c>
      <c r="J22" s="498"/>
      <c r="K22" s="497"/>
      <c r="L22" s="497"/>
      <c r="M22" s="497"/>
      <c r="N22" s="499"/>
      <c r="O22" s="496"/>
      <c r="P22" s="496"/>
      <c r="Q22" s="496"/>
      <c r="R22" s="496"/>
      <c r="S22" s="496"/>
      <c r="T22" s="496"/>
      <c r="U22" s="496"/>
      <c r="V22" s="496"/>
      <c r="W22" s="496"/>
      <c r="X22" s="496"/>
    </row>
    <row r="23" spans="2:24" ht="12" customHeight="1">
      <c r="B23" s="91"/>
      <c r="C23" s="205"/>
      <c r="D23" s="497"/>
      <c r="E23" s="497"/>
      <c r="F23" s="497"/>
      <c r="G23" s="498"/>
      <c r="H23" s="498"/>
      <c r="I23" s="498"/>
      <c r="J23" s="498"/>
      <c r="K23" s="496"/>
      <c r="L23" s="496"/>
      <c r="M23" s="498"/>
      <c r="N23" s="499"/>
      <c r="O23" s="496"/>
      <c r="P23" s="496"/>
      <c r="Q23" s="496"/>
      <c r="R23" s="496"/>
      <c r="S23" s="496"/>
      <c r="T23" s="496"/>
      <c r="U23" s="496"/>
      <c r="V23" s="496"/>
      <c r="W23" s="496"/>
      <c r="X23" s="496"/>
    </row>
    <row r="24" spans="2:24" ht="13.5" customHeight="1">
      <c r="B24" s="91" t="s">
        <v>286</v>
      </c>
      <c r="C24" s="205" t="s">
        <v>203</v>
      </c>
      <c r="D24" s="497"/>
      <c r="E24" s="497"/>
      <c r="F24" s="497"/>
      <c r="G24" s="497"/>
      <c r="H24" s="497"/>
      <c r="I24" s="497">
        <v>0</v>
      </c>
      <c r="J24" s="498"/>
      <c r="K24" s="501"/>
      <c r="L24" s="501"/>
      <c r="M24" s="497"/>
      <c r="N24" s="499"/>
      <c r="O24" s="496"/>
      <c r="P24" s="496"/>
      <c r="Q24" s="496"/>
      <c r="R24" s="496"/>
      <c r="S24" s="496"/>
      <c r="T24" s="496"/>
      <c r="U24" s="496"/>
      <c r="V24" s="496"/>
      <c r="W24" s="496"/>
      <c r="X24" s="496"/>
    </row>
    <row r="25" spans="2:24" ht="13.5" customHeight="1">
      <c r="B25" s="91" t="s">
        <v>287</v>
      </c>
      <c r="C25" s="205" t="s">
        <v>204</v>
      </c>
      <c r="D25" s="497">
        <f>G25+I25</f>
        <v>7050</v>
      </c>
      <c r="E25" s="497">
        <v>1533</v>
      </c>
      <c r="F25" s="497">
        <f t="shared" si="1"/>
        <v>1642.2</v>
      </c>
      <c r="G25" s="497">
        <v>550</v>
      </c>
      <c r="H25" s="497">
        <v>30</v>
      </c>
      <c r="I25" s="497">
        <v>6500</v>
      </c>
      <c r="J25" s="498">
        <v>1612.2</v>
      </c>
      <c r="K25" s="497">
        <v>4030.5</v>
      </c>
      <c r="L25" s="497"/>
      <c r="M25" s="497"/>
      <c r="N25" s="499"/>
      <c r="O25" s="502"/>
      <c r="P25" s="496"/>
      <c r="Q25" s="496"/>
      <c r="R25" s="496"/>
      <c r="S25" s="496"/>
      <c r="T25" s="496"/>
      <c r="U25" s="496"/>
      <c r="V25" s="496"/>
      <c r="W25" s="496"/>
      <c r="X25" s="496"/>
    </row>
    <row r="26" spans="2:24" ht="13.5" customHeight="1">
      <c r="B26" s="91" t="s">
        <v>288</v>
      </c>
      <c r="C26" s="205" t="s">
        <v>205</v>
      </c>
      <c r="D26" s="497">
        <f>G26+I26</f>
        <v>13584.7</v>
      </c>
      <c r="E26" s="497">
        <v>1000</v>
      </c>
      <c r="F26" s="497">
        <f t="shared" si="1"/>
        <v>3139.2</v>
      </c>
      <c r="G26" s="497">
        <v>1767.6</v>
      </c>
      <c r="H26" s="497">
        <v>410</v>
      </c>
      <c r="I26" s="497">
        <v>11817.1</v>
      </c>
      <c r="J26" s="498">
        <v>2729.2</v>
      </c>
      <c r="K26" s="497">
        <v>10968.8</v>
      </c>
      <c r="L26" s="497">
        <v>2496</v>
      </c>
      <c r="M26" s="497"/>
      <c r="N26" s="499"/>
      <c r="O26" s="496"/>
      <c r="P26" s="496"/>
      <c r="Q26" s="496"/>
      <c r="R26" s="496"/>
      <c r="S26" s="496"/>
      <c r="T26" s="496"/>
      <c r="U26" s="496"/>
      <c r="V26" s="496"/>
      <c r="W26" s="496"/>
      <c r="X26" s="496"/>
    </row>
    <row r="27" spans="2:24" ht="13.5" customHeight="1">
      <c r="B27" s="91" t="s">
        <v>289</v>
      </c>
      <c r="C27" s="205" t="s">
        <v>206</v>
      </c>
      <c r="D27" s="497">
        <f>G27+I27</f>
        <v>4185</v>
      </c>
      <c r="E27" s="497">
        <v>1132</v>
      </c>
      <c r="F27" s="497">
        <f t="shared" si="1"/>
        <v>1281.7</v>
      </c>
      <c r="G27" s="497">
        <v>1000</v>
      </c>
      <c r="H27" s="497">
        <v>550</v>
      </c>
      <c r="I27" s="497">
        <v>3185</v>
      </c>
      <c r="J27" s="498">
        <v>731.7</v>
      </c>
      <c r="K27" s="497">
        <v>6940</v>
      </c>
      <c r="L27" s="497">
        <v>6</v>
      </c>
      <c r="M27" s="497">
        <v>552.9</v>
      </c>
      <c r="N27" s="500"/>
      <c r="O27" s="496"/>
      <c r="P27" s="496"/>
      <c r="Q27" s="496"/>
      <c r="R27" s="496"/>
      <c r="S27" s="496"/>
      <c r="T27" s="496"/>
      <c r="U27" s="496"/>
      <c r="V27" s="496"/>
      <c r="W27" s="496"/>
      <c r="X27" s="496"/>
    </row>
    <row r="28" spans="2:24" ht="11.25" customHeight="1">
      <c r="B28" s="91"/>
      <c r="C28" s="205"/>
      <c r="D28" s="497"/>
      <c r="E28" s="497"/>
      <c r="F28" s="497"/>
      <c r="G28" s="498"/>
      <c r="H28" s="498"/>
      <c r="I28" s="498"/>
      <c r="J28" s="498"/>
      <c r="K28" s="496"/>
      <c r="L28" s="496"/>
      <c r="M28" s="498"/>
      <c r="N28" s="499"/>
      <c r="O28" s="496"/>
      <c r="P28" s="496"/>
      <c r="Q28" s="496"/>
      <c r="R28" s="496"/>
      <c r="S28" s="496"/>
      <c r="T28" s="496"/>
      <c r="U28" s="496"/>
      <c r="V28" s="496"/>
      <c r="W28" s="496"/>
      <c r="X28" s="496"/>
    </row>
    <row r="29" spans="2:24" ht="13.5" customHeight="1">
      <c r="B29" s="91" t="s">
        <v>290</v>
      </c>
      <c r="C29" s="205" t="s">
        <v>207</v>
      </c>
      <c r="D29" s="497">
        <f>G29+I29</f>
        <v>16117.8</v>
      </c>
      <c r="E29" s="497">
        <v>3509</v>
      </c>
      <c r="F29" s="497">
        <f t="shared" si="1"/>
        <v>3887</v>
      </c>
      <c r="G29" s="497">
        <v>3317.7</v>
      </c>
      <c r="H29" s="497">
        <v>82</v>
      </c>
      <c r="I29" s="497">
        <v>12800.1</v>
      </c>
      <c r="J29" s="498">
        <v>3805</v>
      </c>
      <c r="K29" s="497">
        <v>10047.2</v>
      </c>
      <c r="L29" s="497">
        <v>0</v>
      </c>
      <c r="M29" s="497"/>
      <c r="N29" s="499"/>
      <c r="O29" s="496"/>
      <c r="P29" s="496"/>
      <c r="Q29" s="496"/>
      <c r="R29" s="496"/>
      <c r="S29" s="496"/>
      <c r="T29" s="496"/>
      <c r="U29" s="496"/>
      <c r="V29" s="496"/>
      <c r="W29" s="496"/>
      <c r="X29" s="496"/>
    </row>
    <row r="30" spans="2:24" ht="13.5" customHeight="1">
      <c r="B30" s="91" t="s">
        <v>291</v>
      </c>
      <c r="C30" s="205" t="s">
        <v>208</v>
      </c>
      <c r="D30" s="497">
        <f>G30+I30</f>
        <v>0</v>
      </c>
      <c r="E30" s="497"/>
      <c r="F30" s="497"/>
      <c r="G30" s="497"/>
      <c r="H30" s="497"/>
      <c r="I30" s="497">
        <v>0</v>
      </c>
      <c r="J30" s="498"/>
      <c r="K30" s="497"/>
      <c r="L30" s="497"/>
      <c r="M30" s="497"/>
      <c r="N30" s="499"/>
      <c r="O30" s="502"/>
      <c r="P30" s="496"/>
      <c r="Q30" s="496"/>
      <c r="R30" s="496"/>
      <c r="S30" s="496"/>
      <c r="T30" s="496"/>
      <c r="U30" s="496"/>
      <c r="V30" s="496"/>
      <c r="W30" s="496"/>
      <c r="X30" s="496"/>
    </row>
    <row r="31" spans="2:24" ht="13.5" customHeight="1">
      <c r="B31" s="91" t="s">
        <v>292</v>
      </c>
      <c r="C31" s="205" t="s">
        <v>209</v>
      </c>
      <c r="D31" s="497">
        <f>G31+I31</f>
        <v>2000</v>
      </c>
      <c r="E31" s="497">
        <v>914.7</v>
      </c>
      <c r="F31" s="497">
        <f t="shared" si="1"/>
        <v>1120</v>
      </c>
      <c r="G31" s="497">
        <v>200</v>
      </c>
      <c r="H31" s="497"/>
      <c r="I31" s="497">
        <v>1800</v>
      </c>
      <c r="J31" s="498">
        <v>1120</v>
      </c>
      <c r="K31" s="497">
        <v>2800.1</v>
      </c>
      <c r="L31" s="501"/>
      <c r="M31" s="497"/>
      <c r="N31" s="499"/>
      <c r="O31" s="496"/>
      <c r="P31" s="496"/>
      <c r="Q31" s="496"/>
      <c r="R31" s="496"/>
      <c r="S31" s="496"/>
      <c r="T31" s="496"/>
      <c r="U31" s="496"/>
      <c r="V31" s="496"/>
      <c r="W31" s="496"/>
      <c r="X31" s="496"/>
    </row>
    <row r="32" spans="2:24" ht="12" customHeight="1">
      <c r="B32" s="133" t="s">
        <v>449</v>
      </c>
      <c r="C32" s="133"/>
      <c r="D32" s="497"/>
      <c r="E32" s="503"/>
      <c r="F32" s="503"/>
      <c r="G32" s="503"/>
      <c r="H32" s="503"/>
      <c r="I32" s="503"/>
      <c r="J32" s="503"/>
      <c r="K32" s="503"/>
      <c r="L32" s="504"/>
      <c r="M32" s="504"/>
      <c r="N32" s="477"/>
      <c r="O32" s="496"/>
      <c r="S32" s="496"/>
      <c r="T32" s="496"/>
      <c r="U32" s="496"/>
      <c r="V32" s="496"/>
      <c r="W32" s="496"/>
      <c r="X32" s="496"/>
    </row>
    <row r="33" spans="2:24" ht="21" customHeight="1">
      <c r="B33" s="425" t="s">
        <v>167</v>
      </c>
      <c r="C33" s="505" t="s">
        <v>73</v>
      </c>
      <c r="D33" s="506">
        <f>G33+I33</f>
        <v>144060.5</v>
      </c>
      <c r="E33" s="507">
        <f>SUM(E9:E32)</f>
        <v>38545.899999999994</v>
      </c>
      <c r="F33" s="507">
        <f>SUM(F9:F32)</f>
        <v>40309.399999999994</v>
      </c>
      <c r="G33" s="507">
        <f aca="true" t="shared" si="2" ref="G33:M33">SUM(G9:G32)</f>
        <v>20070.9</v>
      </c>
      <c r="H33" s="507">
        <f t="shared" si="2"/>
        <v>2868</v>
      </c>
      <c r="I33" s="507">
        <f>SUM(I9:I32)</f>
        <v>123989.6</v>
      </c>
      <c r="J33" s="507">
        <f t="shared" si="2"/>
        <v>37441.4</v>
      </c>
      <c r="K33" s="507">
        <f t="shared" si="2"/>
        <v>138085.2</v>
      </c>
      <c r="L33" s="507">
        <f t="shared" si="2"/>
        <v>6177.7</v>
      </c>
      <c r="M33" s="508">
        <f t="shared" si="2"/>
        <v>2472.9</v>
      </c>
      <c r="N33" s="485"/>
      <c r="O33" s="509"/>
      <c r="S33" s="496"/>
      <c r="T33" s="496"/>
      <c r="U33" s="496"/>
      <c r="V33" s="496"/>
      <c r="W33" s="496"/>
      <c r="X33" s="496"/>
    </row>
    <row r="34" spans="2:15" ht="23.25" customHeight="1">
      <c r="B34" s="510" t="s">
        <v>680</v>
      </c>
      <c r="C34" s="511" t="s">
        <v>964</v>
      </c>
      <c r="D34" s="512">
        <v>98961</v>
      </c>
      <c r="E34" s="512"/>
      <c r="F34" s="512"/>
      <c r="G34" s="512">
        <v>12773</v>
      </c>
      <c r="H34" s="512">
        <v>3856.6</v>
      </c>
      <c r="I34" s="512">
        <v>86188</v>
      </c>
      <c r="J34" s="512">
        <v>34689.3</v>
      </c>
      <c r="K34" s="512">
        <v>124049.5</v>
      </c>
      <c r="L34" s="512">
        <v>11386.9</v>
      </c>
      <c r="M34" s="512">
        <v>4954</v>
      </c>
      <c r="N34" s="477"/>
      <c r="O34" s="496"/>
    </row>
    <row r="35" ht="10.5">
      <c r="N35" s="465"/>
    </row>
    <row r="36" ht="10.5">
      <c r="N36" s="465"/>
    </row>
    <row r="37" ht="10.5">
      <c r="N37" s="465"/>
    </row>
    <row r="38" ht="10.5">
      <c r="N38" s="465"/>
    </row>
    <row r="39" ht="10.5">
      <c r="N39" s="465"/>
    </row>
    <row r="40" ht="10.5">
      <c r="N40" s="465"/>
    </row>
    <row r="41" ht="10.5">
      <c r="N41" s="465"/>
    </row>
    <row r="42" ht="10.5">
      <c r="N42" s="465"/>
    </row>
    <row r="43" ht="10.5">
      <c r="N43" s="465"/>
    </row>
    <row r="44" ht="10.5">
      <c r="N44" s="465"/>
    </row>
    <row r="45" ht="10.5">
      <c r="N45" s="465"/>
    </row>
    <row r="46" ht="10.5">
      <c r="N46" s="465"/>
    </row>
    <row r="47" ht="10.5">
      <c r="N47" s="465"/>
    </row>
    <row r="48" ht="10.5">
      <c r="N48" s="465"/>
    </row>
    <row r="49" ht="10.5">
      <c r="N49" s="465"/>
    </row>
    <row r="50" ht="10.5">
      <c r="N50" s="465"/>
    </row>
    <row r="51" ht="10.5">
      <c r="N51" s="465"/>
    </row>
    <row r="52" ht="10.5">
      <c r="N52" s="465"/>
    </row>
    <row r="53" ht="10.5">
      <c r="N53" s="465"/>
    </row>
    <row r="54" ht="10.5">
      <c r="N54" s="465"/>
    </row>
    <row r="55" ht="10.5">
      <c r="N55" s="465"/>
    </row>
    <row r="56" ht="10.5">
      <c r="N56" s="465"/>
    </row>
    <row r="57" ht="10.5">
      <c r="N57" s="465"/>
    </row>
    <row r="58" ht="10.5">
      <c r="N58" s="465"/>
    </row>
    <row r="59" ht="10.5">
      <c r="N59" s="465"/>
    </row>
    <row r="60" ht="10.5">
      <c r="N60" s="465"/>
    </row>
    <row r="61" ht="10.5">
      <c r="N61" s="465"/>
    </row>
    <row r="62" ht="10.5">
      <c r="N62" s="465"/>
    </row>
    <row r="63" ht="10.5">
      <c r="N63" s="465"/>
    </row>
    <row r="64" ht="10.5">
      <c r="N64" s="465"/>
    </row>
    <row r="65" ht="10.5">
      <c r="N65" s="465"/>
    </row>
    <row r="66" ht="10.5">
      <c r="N66" s="465"/>
    </row>
    <row r="67" ht="10.5">
      <c r="N67" s="465"/>
    </row>
    <row r="68" ht="10.5">
      <c r="N68" s="465"/>
    </row>
    <row r="69" ht="10.5">
      <c r="N69" s="465"/>
    </row>
    <row r="70" ht="10.5">
      <c r="N70" s="465"/>
    </row>
    <row r="71" ht="10.5">
      <c r="N71" s="465"/>
    </row>
    <row r="72" ht="10.5">
      <c r="N72" s="465"/>
    </row>
    <row r="73" ht="10.5">
      <c r="N73" s="465"/>
    </row>
    <row r="74" ht="10.5">
      <c r="N74" s="465"/>
    </row>
    <row r="75" ht="10.5">
      <c r="N75" s="465"/>
    </row>
    <row r="76" ht="10.5">
      <c r="N76" s="465"/>
    </row>
    <row r="77" ht="10.5">
      <c r="N77" s="465"/>
    </row>
    <row r="78" ht="10.5">
      <c r="N78" s="465"/>
    </row>
    <row r="79" ht="10.5">
      <c r="N79" s="465"/>
    </row>
    <row r="80" ht="10.5">
      <c r="N80" s="465"/>
    </row>
    <row r="81" ht="10.5">
      <c r="N81" s="465"/>
    </row>
    <row r="82" ht="10.5">
      <c r="N82" s="465"/>
    </row>
    <row r="83" ht="10.5">
      <c r="N83" s="465"/>
    </row>
    <row r="84" ht="10.5">
      <c r="N84" s="465"/>
    </row>
    <row r="85" ht="10.5">
      <c r="N85" s="465"/>
    </row>
    <row r="86" ht="10.5">
      <c r="N86" s="465"/>
    </row>
    <row r="87" ht="10.5">
      <c r="N87" s="465"/>
    </row>
    <row r="88" ht="10.5">
      <c r="N88" s="465"/>
    </row>
    <row r="89" ht="10.5">
      <c r="N89" s="465"/>
    </row>
    <row r="90" ht="10.5">
      <c r="N90" s="465"/>
    </row>
    <row r="91" ht="10.5">
      <c r="N91" s="465"/>
    </row>
    <row r="92" ht="10.5">
      <c r="N92" s="465"/>
    </row>
    <row r="93" ht="10.5">
      <c r="N93" s="465"/>
    </row>
    <row r="94" ht="10.5">
      <c r="N94" s="465"/>
    </row>
    <row r="95" ht="10.5">
      <c r="N95" s="465"/>
    </row>
    <row r="96" ht="10.5">
      <c r="N96" s="465"/>
    </row>
    <row r="97" ht="10.5">
      <c r="N97" s="465"/>
    </row>
    <row r="98" ht="10.5">
      <c r="N98" s="465"/>
    </row>
    <row r="99" ht="10.5">
      <c r="N99" s="465"/>
    </row>
    <row r="100" ht="10.5">
      <c r="N100" s="465"/>
    </row>
    <row r="101" ht="10.5">
      <c r="N101" s="465"/>
    </row>
    <row r="102" ht="10.5">
      <c r="N102" s="465"/>
    </row>
    <row r="103" ht="10.5">
      <c r="N103" s="465"/>
    </row>
    <row r="104" ht="10.5">
      <c r="N104" s="465"/>
    </row>
    <row r="105" ht="10.5">
      <c r="N105" s="465"/>
    </row>
    <row r="106" ht="10.5">
      <c r="N106" s="465"/>
    </row>
    <row r="107" ht="10.5">
      <c r="N107" s="465"/>
    </row>
    <row r="108" ht="10.5">
      <c r="N108" s="465"/>
    </row>
    <row r="109" ht="10.5">
      <c r="N109" s="465"/>
    </row>
    <row r="110" ht="10.5">
      <c r="N110" s="465"/>
    </row>
    <row r="111" ht="10.5">
      <c r="N111" s="465"/>
    </row>
    <row r="112" ht="10.5">
      <c r="N112" s="465"/>
    </row>
    <row r="113" ht="10.5">
      <c r="N113" s="465"/>
    </row>
    <row r="114" ht="10.5">
      <c r="N114" s="465"/>
    </row>
    <row r="115" ht="10.5">
      <c r="N115" s="465"/>
    </row>
    <row r="116" ht="10.5">
      <c r="N116" s="465"/>
    </row>
    <row r="117" ht="10.5">
      <c r="N117" s="465"/>
    </row>
    <row r="118" ht="10.5">
      <c r="N118" s="465"/>
    </row>
    <row r="119" ht="10.5">
      <c r="N119" s="465"/>
    </row>
    <row r="120" ht="10.5">
      <c r="N120" s="465"/>
    </row>
    <row r="121" ht="10.5">
      <c r="N121" s="465"/>
    </row>
    <row r="122" ht="10.5">
      <c r="N122" s="465"/>
    </row>
    <row r="123" ht="10.5">
      <c r="N123" s="465"/>
    </row>
    <row r="124" ht="10.5">
      <c r="N124" s="465"/>
    </row>
    <row r="125" ht="10.5">
      <c r="N125" s="465"/>
    </row>
    <row r="126" ht="10.5">
      <c r="N126" s="465"/>
    </row>
    <row r="127" ht="10.5">
      <c r="N127" s="465"/>
    </row>
    <row r="128" ht="10.5">
      <c r="N128" s="465"/>
    </row>
    <row r="129" ht="10.5">
      <c r="N129" s="465"/>
    </row>
    <row r="130" ht="10.5">
      <c r="N130" s="465"/>
    </row>
    <row r="131" ht="10.5">
      <c r="N131" s="465"/>
    </row>
    <row r="132" ht="10.5">
      <c r="N132" s="465"/>
    </row>
    <row r="133" ht="10.5">
      <c r="N133" s="465"/>
    </row>
    <row r="134" ht="10.5">
      <c r="N134" s="465"/>
    </row>
    <row r="135" ht="10.5">
      <c r="N135" s="465"/>
    </row>
    <row r="136" ht="10.5">
      <c r="N136" s="465"/>
    </row>
    <row r="137" ht="10.5">
      <c r="N137" s="465"/>
    </row>
    <row r="138" ht="10.5">
      <c r="N138" s="465"/>
    </row>
    <row r="139" ht="10.5">
      <c r="N139" s="465"/>
    </row>
    <row r="140" ht="10.5">
      <c r="N140" s="465"/>
    </row>
    <row r="141" ht="10.5">
      <c r="N141" s="465"/>
    </row>
    <row r="142" ht="10.5">
      <c r="N142" s="465"/>
    </row>
    <row r="143" ht="10.5">
      <c r="N143" s="465"/>
    </row>
    <row r="144" ht="10.5">
      <c r="N144" s="465"/>
    </row>
    <row r="145" ht="10.5">
      <c r="N145" s="465"/>
    </row>
    <row r="146" ht="10.5">
      <c r="N146" s="465"/>
    </row>
    <row r="147" ht="10.5">
      <c r="N147" s="465"/>
    </row>
    <row r="148" ht="10.5">
      <c r="N148" s="465"/>
    </row>
    <row r="149" ht="10.5">
      <c r="N149" s="465"/>
    </row>
    <row r="150" ht="10.5">
      <c r="N150" s="465"/>
    </row>
    <row r="151" ht="10.5">
      <c r="N151" s="465"/>
    </row>
    <row r="152" ht="10.5">
      <c r="N152" s="465"/>
    </row>
    <row r="153" ht="10.5">
      <c r="N153" s="465"/>
    </row>
    <row r="154" ht="10.5">
      <c r="N154" s="465"/>
    </row>
    <row r="155" ht="10.5">
      <c r="N155" s="465"/>
    </row>
    <row r="156" ht="10.5">
      <c r="N156" s="465"/>
    </row>
    <row r="157" ht="10.5">
      <c r="N157" s="465"/>
    </row>
    <row r="158" ht="10.5">
      <c r="N158" s="465"/>
    </row>
    <row r="159" ht="10.5">
      <c r="N159" s="465"/>
    </row>
    <row r="160" ht="10.5">
      <c r="N160" s="465"/>
    </row>
    <row r="161" ht="10.5">
      <c r="N161" s="465"/>
    </row>
    <row r="162" ht="10.5">
      <c r="N162" s="465"/>
    </row>
    <row r="163" ht="10.5">
      <c r="N163" s="465"/>
    </row>
    <row r="164" ht="10.5">
      <c r="N164" s="465"/>
    </row>
    <row r="165" ht="10.5">
      <c r="N165" s="465"/>
    </row>
    <row r="166" ht="10.5">
      <c r="N166" s="465"/>
    </row>
    <row r="167" ht="10.5">
      <c r="N167" s="465"/>
    </row>
    <row r="168" ht="10.5">
      <c r="N168" s="465"/>
    </row>
    <row r="169" ht="10.5">
      <c r="N169" s="465"/>
    </row>
    <row r="170" ht="10.5">
      <c r="N170" s="465"/>
    </row>
    <row r="171" ht="10.5">
      <c r="N171" s="465"/>
    </row>
    <row r="172" ht="10.5">
      <c r="N172" s="465"/>
    </row>
    <row r="173" ht="10.5">
      <c r="N173" s="465"/>
    </row>
    <row r="174" ht="10.5">
      <c r="N174" s="465"/>
    </row>
    <row r="175" ht="10.5">
      <c r="N175" s="465"/>
    </row>
    <row r="176" ht="10.5">
      <c r="N176" s="465"/>
    </row>
    <row r="177" ht="10.5">
      <c r="N177" s="465"/>
    </row>
    <row r="178" ht="10.5">
      <c r="N178" s="465"/>
    </row>
    <row r="179" ht="10.5">
      <c r="N179" s="465"/>
    </row>
    <row r="180" ht="10.5">
      <c r="N180" s="465"/>
    </row>
    <row r="181" ht="10.5">
      <c r="N181" s="465"/>
    </row>
    <row r="182" ht="10.5">
      <c r="N182" s="465"/>
    </row>
    <row r="183" ht="10.5">
      <c r="N183" s="465"/>
    </row>
    <row r="184" ht="10.5">
      <c r="N184" s="465"/>
    </row>
    <row r="185" ht="10.5">
      <c r="N185" s="465"/>
    </row>
    <row r="186" ht="10.5">
      <c r="N186" s="465"/>
    </row>
    <row r="187" ht="10.5">
      <c r="N187" s="465"/>
    </row>
    <row r="188" ht="10.5">
      <c r="N188" s="465"/>
    </row>
    <row r="189" ht="10.5">
      <c r="N189" s="465"/>
    </row>
    <row r="190" ht="10.5">
      <c r="N190" s="465"/>
    </row>
    <row r="191" ht="10.5">
      <c r="N191" s="465"/>
    </row>
    <row r="192" ht="10.5">
      <c r="N192" s="465"/>
    </row>
    <row r="193" ht="10.5">
      <c r="N193" s="465"/>
    </row>
    <row r="194" ht="10.5">
      <c r="N194" s="465"/>
    </row>
    <row r="195" ht="10.5">
      <c r="N195" s="465"/>
    </row>
    <row r="196" ht="10.5">
      <c r="N196" s="465"/>
    </row>
    <row r="197" ht="10.5">
      <c r="N197" s="465"/>
    </row>
    <row r="198" ht="10.5">
      <c r="N198" s="465"/>
    </row>
    <row r="199" ht="10.5">
      <c r="N199" s="465"/>
    </row>
    <row r="200" ht="10.5">
      <c r="N200" s="465"/>
    </row>
    <row r="201" ht="10.5">
      <c r="N201" s="465"/>
    </row>
    <row r="202" ht="10.5">
      <c r="N202" s="465"/>
    </row>
    <row r="203" ht="10.5">
      <c r="N203" s="465"/>
    </row>
    <row r="204" ht="10.5">
      <c r="N204" s="465"/>
    </row>
    <row r="205" ht="10.5">
      <c r="N205" s="465"/>
    </row>
    <row r="206" ht="10.5">
      <c r="N206" s="465"/>
    </row>
    <row r="207" ht="10.5">
      <c r="N207" s="465"/>
    </row>
    <row r="208" ht="10.5">
      <c r="N208" s="465"/>
    </row>
    <row r="209" ht="10.5">
      <c r="N209" s="465"/>
    </row>
    <row r="210" ht="10.5">
      <c r="N210" s="465"/>
    </row>
    <row r="211" ht="10.5">
      <c r="N211" s="465"/>
    </row>
    <row r="212" ht="10.5">
      <c r="N212" s="465"/>
    </row>
    <row r="213" ht="10.5">
      <c r="N213" s="465"/>
    </row>
    <row r="214" ht="10.5">
      <c r="N214" s="465"/>
    </row>
    <row r="215" ht="10.5">
      <c r="N215" s="465"/>
    </row>
    <row r="216" ht="10.5">
      <c r="N216" s="465"/>
    </row>
    <row r="217" ht="10.5">
      <c r="N217" s="465"/>
    </row>
    <row r="218" ht="10.5">
      <c r="N218" s="465"/>
    </row>
    <row r="219" ht="10.5">
      <c r="N219" s="465"/>
    </row>
    <row r="220" ht="10.5">
      <c r="N220" s="465"/>
    </row>
    <row r="221" ht="10.5">
      <c r="N221" s="465"/>
    </row>
    <row r="222" ht="10.5">
      <c r="N222" s="465"/>
    </row>
    <row r="223" ht="10.5">
      <c r="N223" s="465"/>
    </row>
    <row r="224" ht="10.5">
      <c r="N224" s="465"/>
    </row>
    <row r="225" ht="10.5">
      <c r="N225" s="465"/>
    </row>
    <row r="226" ht="10.5">
      <c r="N226" s="465"/>
    </row>
    <row r="227" ht="10.5">
      <c r="N227" s="465"/>
    </row>
    <row r="228" ht="10.5">
      <c r="N228" s="465"/>
    </row>
    <row r="229" ht="10.5">
      <c r="N229" s="465"/>
    </row>
    <row r="230" ht="10.5">
      <c r="N230" s="465"/>
    </row>
    <row r="231" ht="10.5">
      <c r="N231" s="465"/>
    </row>
    <row r="232" ht="10.5">
      <c r="N232" s="465"/>
    </row>
    <row r="233" ht="10.5">
      <c r="N233" s="465"/>
    </row>
    <row r="234" ht="10.5">
      <c r="N234" s="465"/>
    </row>
    <row r="235" ht="10.5">
      <c r="N235" s="465"/>
    </row>
    <row r="236" ht="10.5">
      <c r="N236" s="465"/>
    </row>
    <row r="237" ht="10.5">
      <c r="N237" s="465"/>
    </row>
    <row r="238" ht="10.5">
      <c r="N238" s="465"/>
    </row>
    <row r="239" ht="10.5">
      <c r="N239" s="465"/>
    </row>
    <row r="240" ht="10.5">
      <c r="N240" s="465"/>
    </row>
    <row r="241" ht="10.5">
      <c r="N241" s="465"/>
    </row>
    <row r="242" ht="10.5">
      <c r="N242" s="465"/>
    </row>
    <row r="243" ht="10.5">
      <c r="N243" s="465"/>
    </row>
    <row r="244" ht="10.5">
      <c r="N244" s="465"/>
    </row>
    <row r="245" ht="10.5">
      <c r="N245" s="465"/>
    </row>
    <row r="246" ht="10.5">
      <c r="N246" s="465"/>
    </row>
    <row r="247" ht="10.5">
      <c r="N247" s="465"/>
    </row>
    <row r="248" ht="10.5">
      <c r="N248" s="465"/>
    </row>
    <row r="249" ht="10.5">
      <c r="N249" s="465"/>
    </row>
    <row r="250" ht="10.5">
      <c r="N250" s="465"/>
    </row>
    <row r="251" ht="10.5">
      <c r="N251" s="465"/>
    </row>
    <row r="252" ht="10.5">
      <c r="N252" s="465"/>
    </row>
    <row r="253" ht="10.5">
      <c r="N253" s="465"/>
    </row>
    <row r="254" ht="10.5">
      <c r="N254" s="465"/>
    </row>
    <row r="255" ht="10.5">
      <c r="N255" s="465"/>
    </row>
    <row r="256" ht="10.5">
      <c r="N256" s="465"/>
    </row>
    <row r="257" ht="10.5">
      <c r="N257" s="465"/>
    </row>
    <row r="258" ht="10.5">
      <c r="N258" s="465"/>
    </row>
    <row r="259" ht="10.5">
      <c r="N259" s="465"/>
    </row>
    <row r="260" ht="10.5">
      <c r="N260" s="465"/>
    </row>
    <row r="261" ht="10.5">
      <c r="N261" s="465"/>
    </row>
    <row r="262" ht="10.5">
      <c r="N262" s="465"/>
    </row>
    <row r="263" ht="10.5">
      <c r="N263" s="465"/>
    </row>
    <row r="264" ht="10.5">
      <c r="N264" s="465"/>
    </row>
    <row r="265" ht="10.5">
      <c r="N265" s="465"/>
    </row>
    <row r="266" ht="10.5">
      <c r="N266" s="465"/>
    </row>
    <row r="267" ht="10.5">
      <c r="N267" s="465"/>
    </row>
    <row r="268" ht="10.5">
      <c r="N268" s="465"/>
    </row>
    <row r="269" ht="10.5">
      <c r="N269" s="465"/>
    </row>
    <row r="270" ht="10.5">
      <c r="N270" s="465"/>
    </row>
    <row r="271" ht="10.5">
      <c r="N271" s="465"/>
    </row>
    <row r="272" ht="10.5">
      <c r="N272" s="465"/>
    </row>
    <row r="273" ht="10.5">
      <c r="N273" s="465"/>
    </row>
    <row r="274" ht="10.5">
      <c r="N274" s="465"/>
    </row>
    <row r="275" ht="10.5">
      <c r="N275" s="465"/>
    </row>
    <row r="276" ht="10.5">
      <c r="N276" s="465"/>
    </row>
    <row r="277" ht="10.5">
      <c r="N277" s="465"/>
    </row>
    <row r="278" ht="10.5">
      <c r="N278" s="465"/>
    </row>
    <row r="279" ht="10.5">
      <c r="N279" s="465"/>
    </row>
    <row r="280" ht="10.5">
      <c r="N280" s="465"/>
    </row>
    <row r="281" ht="10.5">
      <c r="N281" s="465"/>
    </row>
    <row r="282" ht="10.5">
      <c r="N282" s="465"/>
    </row>
    <row r="283" ht="10.5">
      <c r="N283" s="465"/>
    </row>
    <row r="284" ht="10.5">
      <c r="N284" s="465"/>
    </row>
    <row r="285" ht="10.5">
      <c r="N285" s="465"/>
    </row>
    <row r="286" ht="10.5">
      <c r="N286" s="465"/>
    </row>
    <row r="287" ht="10.5">
      <c r="N287" s="465"/>
    </row>
    <row r="288" ht="10.5">
      <c r="N288" s="465"/>
    </row>
    <row r="289" ht="10.5">
      <c r="N289" s="465"/>
    </row>
    <row r="290" ht="10.5">
      <c r="N290" s="465"/>
    </row>
    <row r="291" ht="10.5">
      <c r="N291" s="465"/>
    </row>
    <row r="292" ht="10.5">
      <c r="N292" s="465"/>
    </row>
    <row r="293" ht="10.5">
      <c r="N293" s="465"/>
    </row>
    <row r="294" ht="10.5">
      <c r="N294" s="465"/>
    </row>
    <row r="295" ht="10.5">
      <c r="N295" s="465"/>
    </row>
    <row r="296" ht="10.5">
      <c r="N296" s="465"/>
    </row>
    <row r="297" ht="10.5">
      <c r="N297" s="465"/>
    </row>
    <row r="298" ht="10.5">
      <c r="N298" s="465"/>
    </row>
    <row r="299" ht="10.5">
      <c r="N299" s="465"/>
    </row>
    <row r="300" ht="10.5">
      <c r="N300" s="465"/>
    </row>
    <row r="301" ht="10.5">
      <c r="N301" s="465"/>
    </row>
    <row r="302" ht="10.5">
      <c r="N302" s="465"/>
    </row>
    <row r="303" ht="10.5">
      <c r="N303" s="465"/>
    </row>
    <row r="304" ht="10.5">
      <c r="N304" s="465"/>
    </row>
    <row r="305" ht="10.5">
      <c r="N305" s="465"/>
    </row>
    <row r="306" ht="10.5">
      <c r="N306" s="465"/>
    </row>
    <row r="307" ht="10.5">
      <c r="N307" s="465"/>
    </row>
    <row r="308" ht="10.5">
      <c r="N308" s="465"/>
    </row>
    <row r="309" ht="10.5">
      <c r="N309" s="465"/>
    </row>
    <row r="310" ht="10.5">
      <c r="N310" s="465"/>
    </row>
    <row r="311" ht="10.5">
      <c r="N311" s="465"/>
    </row>
    <row r="312" ht="10.5">
      <c r="N312" s="465"/>
    </row>
    <row r="313" ht="10.5">
      <c r="N313" s="465"/>
    </row>
    <row r="314" ht="10.5">
      <c r="N314" s="465"/>
    </row>
    <row r="315" ht="10.5">
      <c r="N315" s="465"/>
    </row>
    <row r="316" ht="10.5">
      <c r="N316" s="465"/>
    </row>
    <row r="317" ht="10.5">
      <c r="N317" s="465"/>
    </row>
    <row r="318" ht="10.5">
      <c r="N318" s="465"/>
    </row>
    <row r="319" ht="10.5">
      <c r="N319" s="465"/>
    </row>
    <row r="320" ht="10.5">
      <c r="N320" s="465"/>
    </row>
    <row r="321" ht="10.5">
      <c r="N321" s="465"/>
    </row>
    <row r="322" ht="10.5">
      <c r="N322" s="465"/>
    </row>
    <row r="323" ht="10.5">
      <c r="N323" s="465"/>
    </row>
    <row r="324" ht="10.5">
      <c r="N324" s="465"/>
    </row>
    <row r="325" ht="10.5">
      <c r="N325" s="465"/>
    </row>
    <row r="326" ht="10.5">
      <c r="N326" s="465"/>
    </row>
    <row r="327" ht="10.5">
      <c r="N327" s="465"/>
    </row>
    <row r="328" ht="10.5">
      <c r="N328" s="465"/>
    </row>
    <row r="329" ht="10.5">
      <c r="N329" s="465"/>
    </row>
    <row r="330" ht="10.5">
      <c r="N330" s="465"/>
    </row>
    <row r="331" ht="10.5">
      <c r="N331" s="465"/>
    </row>
    <row r="332" ht="10.5">
      <c r="N332" s="465"/>
    </row>
    <row r="333" ht="10.5">
      <c r="N333" s="465"/>
    </row>
    <row r="334" ht="10.5">
      <c r="N334" s="465"/>
    </row>
    <row r="335" ht="10.5">
      <c r="N335" s="465"/>
    </row>
    <row r="336" ht="10.5">
      <c r="N336" s="465"/>
    </row>
    <row r="337" ht="10.5">
      <c r="N337" s="465"/>
    </row>
    <row r="338" ht="10.5">
      <c r="N338" s="465"/>
    </row>
    <row r="339" ht="10.5">
      <c r="N339" s="465"/>
    </row>
    <row r="340" ht="10.5">
      <c r="N340" s="465"/>
    </row>
    <row r="341" ht="10.5">
      <c r="N341" s="465"/>
    </row>
    <row r="342" ht="10.5">
      <c r="N342" s="465"/>
    </row>
    <row r="343" ht="10.5">
      <c r="N343" s="465"/>
    </row>
    <row r="344" ht="10.5">
      <c r="N344" s="465"/>
    </row>
    <row r="345" ht="10.5">
      <c r="N345" s="465"/>
    </row>
    <row r="346" ht="10.5">
      <c r="N346" s="465"/>
    </row>
    <row r="347" ht="10.5">
      <c r="N347" s="465"/>
    </row>
    <row r="348" ht="10.5">
      <c r="N348" s="465"/>
    </row>
    <row r="349" ht="10.5">
      <c r="N349" s="465"/>
    </row>
    <row r="350" ht="10.5">
      <c r="N350" s="465"/>
    </row>
    <row r="351" ht="10.5">
      <c r="N351" s="465"/>
    </row>
    <row r="352" ht="10.5">
      <c r="N352" s="465"/>
    </row>
    <row r="353" ht="10.5">
      <c r="N353" s="465"/>
    </row>
    <row r="354" ht="10.5">
      <c r="N354" s="465"/>
    </row>
    <row r="355" ht="10.5">
      <c r="N355" s="465"/>
    </row>
    <row r="356" ht="10.5">
      <c r="N356" s="465"/>
    </row>
    <row r="357" ht="10.5">
      <c r="N357" s="465"/>
    </row>
    <row r="358" ht="10.5">
      <c r="N358" s="465"/>
    </row>
    <row r="359" ht="10.5">
      <c r="N359" s="465"/>
    </row>
    <row r="360" ht="10.5">
      <c r="N360" s="465"/>
    </row>
    <row r="361" ht="10.5">
      <c r="N361" s="465"/>
    </row>
    <row r="362" ht="10.5">
      <c r="N362" s="465"/>
    </row>
    <row r="363" ht="10.5">
      <c r="N363" s="465"/>
    </row>
    <row r="364" ht="10.5">
      <c r="N364" s="465"/>
    </row>
    <row r="365" ht="10.5">
      <c r="N365" s="465"/>
    </row>
    <row r="366" ht="10.5">
      <c r="N366" s="465"/>
    </row>
    <row r="367" ht="10.5">
      <c r="N367" s="465"/>
    </row>
    <row r="368" ht="10.5">
      <c r="N368" s="465"/>
    </row>
    <row r="369" ht="10.5">
      <c r="N369" s="465"/>
    </row>
    <row r="370" ht="10.5">
      <c r="N370" s="465"/>
    </row>
    <row r="371" ht="10.5">
      <c r="N371" s="465"/>
    </row>
    <row r="372" ht="10.5">
      <c r="N372" s="465"/>
    </row>
    <row r="373" ht="10.5">
      <c r="N373" s="465"/>
    </row>
    <row r="374" ht="10.5">
      <c r="N374" s="465"/>
    </row>
    <row r="375" ht="10.5">
      <c r="N375" s="465"/>
    </row>
    <row r="376" ht="10.5">
      <c r="N376" s="465"/>
    </row>
    <row r="377" ht="10.5">
      <c r="N377" s="465"/>
    </row>
    <row r="378" ht="10.5">
      <c r="N378" s="465"/>
    </row>
    <row r="379" ht="10.5">
      <c r="N379" s="465"/>
    </row>
    <row r="380" ht="10.5">
      <c r="N380" s="465"/>
    </row>
    <row r="381" ht="10.5">
      <c r="N381" s="465"/>
    </row>
    <row r="382" ht="10.5">
      <c r="N382" s="465"/>
    </row>
    <row r="383" ht="10.5">
      <c r="N383" s="465"/>
    </row>
    <row r="384" ht="10.5">
      <c r="N384" s="465"/>
    </row>
    <row r="385" ht="10.5">
      <c r="N385" s="465"/>
    </row>
    <row r="386" ht="10.5">
      <c r="N386" s="465"/>
    </row>
    <row r="387" ht="10.5">
      <c r="N387" s="465"/>
    </row>
    <row r="388" ht="10.5">
      <c r="N388" s="465"/>
    </row>
    <row r="389" ht="10.5">
      <c r="N389" s="465"/>
    </row>
    <row r="390" ht="10.5">
      <c r="N390" s="465"/>
    </row>
    <row r="391" ht="10.5">
      <c r="N391" s="465"/>
    </row>
    <row r="392" ht="10.5">
      <c r="N392" s="465"/>
    </row>
    <row r="393" ht="10.5">
      <c r="N393" s="465"/>
    </row>
    <row r="394" ht="10.5">
      <c r="N394" s="465"/>
    </row>
    <row r="395" ht="10.5">
      <c r="N395" s="465"/>
    </row>
    <row r="396" ht="10.5">
      <c r="N396" s="465"/>
    </row>
    <row r="397" ht="10.5">
      <c r="N397" s="465"/>
    </row>
    <row r="398" ht="10.5">
      <c r="N398" s="465"/>
    </row>
    <row r="399" ht="10.5">
      <c r="N399" s="465"/>
    </row>
    <row r="400" ht="10.5">
      <c r="N400" s="465"/>
    </row>
    <row r="401" ht="10.5">
      <c r="N401" s="465"/>
    </row>
    <row r="402" ht="10.5">
      <c r="N402" s="465"/>
    </row>
    <row r="403" ht="10.5">
      <c r="N403" s="465"/>
    </row>
    <row r="404" ht="10.5">
      <c r="N404" s="465"/>
    </row>
    <row r="405" ht="10.5">
      <c r="N405" s="465"/>
    </row>
    <row r="406" ht="10.5">
      <c r="N406" s="465"/>
    </row>
    <row r="407" ht="10.5">
      <c r="N407" s="465"/>
    </row>
    <row r="408" ht="10.5">
      <c r="N408" s="465"/>
    </row>
    <row r="409" ht="10.5">
      <c r="N409" s="465"/>
    </row>
    <row r="410" ht="10.5">
      <c r="N410" s="465"/>
    </row>
    <row r="411" ht="10.5">
      <c r="N411" s="465"/>
    </row>
    <row r="412" ht="10.5">
      <c r="N412" s="465"/>
    </row>
    <row r="413" ht="10.5">
      <c r="N413" s="465"/>
    </row>
    <row r="414" ht="10.5">
      <c r="N414" s="465"/>
    </row>
    <row r="415" ht="10.5">
      <c r="N415" s="465"/>
    </row>
    <row r="416" ht="10.5">
      <c r="N416" s="465"/>
    </row>
    <row r="417" ht="10.5">
      <c r="N417" s="465"/>
    </row>
    <row r="418" ht="10.5">
      <c r="N418" s="465"/>
    </row>
    <row r="419" ht="10.5">
      <c r="N419" s="465"/>
    </row>
    <row r="420" ht="10.5">
      <c r="N420" s="465"/>
    </row>
    <row r="421" ht="10.5">
      <c r="N421" s="465"/>
    </row>
    <row r="422" ht="10.5">
      <c r="N422" s="465"/>
    </row>
    <row r="423" ht="10.5">
      <c r="N423" s="465"/>
    </row>
    <row r="424" ht="10.5">
      <c r="N424" s="465"/>
    </row>
    <row r="425" ht="10.5">
      <c r="N425" s="465"/>
    </row>
    <row r="426" ht="10.5">
      <c r="N426" s="465"/>
    </row>
    <row r="427" ht="10.5">
      <c r="N427" s="465"/>
    </row>
    <row r="428" ht="10.5">
      <c r="N428" s="465"/>
    </row>
    <row r="429" ht="10.5">
      <c r="N429" s="465"/>
    </row>
    <row r="430" ht="10.5">
      <c r="N430" s="465"/>
    </row>
    <row r="431" ht="10.5">
      <c r="N431" s="465"/>
    </row>
    <row r="432" ht="10.5">
      <c r="N432" s="465"/>
    </row>
    <row r="433" ht="10.5">
      <c r="N433" s="465"/>
    </row>
    <row r="434" ht="10.5">
      <c r="N434" s="465"/>
    </row>
    <row r="435" ht="10.5">
      <c r="N435" s="465"/>
    </row>
    <row r="436" ht="10.5">
      <c r="N436" s="465"/>
    </row>
    <row r="437" ht="10.5">
      <c r="N437" s="465"/>
    </row>
    <row r="438" ht="10.5">
      <c r="N438" s="465"/>
    </row>
    <row r="439" ht="10.5">
      <c r="N439" s="465"/>
    </row>
    <row r="440" ht="10.5">
      <c r="N440" s="465"/>
    </row>
    <row r="441" ht="10.5">
      <c r="N441" s="465"/>
    </row>
    <row r="442" ht="10.5">
      <c r="N442" s="465"/>
    </row>
    <row r="443" ht="10.5">
      <c r="N443" s="465"/>
    </row>
    <row r="444" ht="10.5">
      <c r="N444" s="465"/>
    </row>
    <row r="445" ht="10.5">
      <c r="N445" s="465"/>
    </row>
    <row r="446" ht="10.5">
      <c r="N446" s="465"/>
    </row>
    <row r="447" ht="10.5">
      <c r="N447" s="465"/>
    </row>
    <row r="448" ht="10.5">
      <c r="N448" s="465"/>
    </row>
    <row r="449" ht="10.5">
      <c r="N449" s="465"/>
    </row>
    <row r="450" ht="10.5">
      <c r="N450" s="465"/>
    </row>
    <row r="451" ht="10.5">
      <c r="N451" s="465"/>
    </row>
    <row r="452" ht="10.5">
      <c r="N452" s="465"/>
    </row>
    <row r="453" ht="10.5">
      <c r="N453" s="465"/>
    </row>
    <row r="454" ht="10.5">
      <c r="N454" s="465"/>
    </row>
    <row r="455" ht="10.5">
      <c r="N455" s="465"/>
    </row>
    <row r="456" ht="10.5">
      <c r="N456" s="465"/>
    </row>
    <row r="457" ht="10.5">
      <c r="N457" s="465"/>
    </row>
    <row r="458" ht="10.5">
      <c r="N458" s="465"/>
    </row>
    <row r="459" ht="10.5">
      <c r="N459" s="465"/>
    </row>
    <row r="460" ht="10.5">
      <c r="N460" s="465"/>
    </row>
    <row r="461" ht="10.5">
      <c r="N461" s="465"/>
    </row>
    <row r="462" spans="2:14" ht="10.5">
      <c r="B462" s="464" t="s">
        <v>1019</v>
      </c>
      <c r="N462" s="465"/>
    </row>
    <row r="463" ht="10.5">
      <c r="N463" s="465"/>
    </row>
    <row r="464" ht="10.5">
      <c r="N464" s="465"/>
    </row>
    <row r="465" ht="10.5">
      <c r="N465" s="465"/>
    </row>
    <row r="466" ht="10.5">
      <c r="N466" s="465"/>
    </row>
    <row r="467" ht="10.5">
      <c r="N467" s="465"/>
    </row>
    <row r="468" ht="10.5">
      <c r="N468" s="465"/>
    </row>
    <row r="469" ht="10.5">
      <c r="N469" s="465"/>
    </row>
    <row r="470" ht="10.5">
      <c r="N470" s="465"/>
    </row>
    <row r="471" ht="10.5">
      <c r="N471" s="465"/>
    </row>
    <row r="472" ht="10.5">
      <c r="N472" s="465"/>
    </row>
    <row r="473" ht="10.5">
      <c r="N473" s="465"/>
    </row>
    <row r="474" ht="10.5">
      <c r="N474" s="465"/>
    </row>
    <row r="475" ht="10.5">
      <c r="N475" s="465"/>
    </row>
    <row r="476" ht="10.5">
      <c r="N476" s="465"/>
    </row>
    <row r="477" ht="10.5">
      <c r="N477" s="465"/>
    </row>
    <row r="478" ht="10.5">
      <c r="N478" s="465"/>
    </row>
    <row r="479" ht="10.5">
      <c r="N479" s="465"/>
    </row>
    <row r="480" ht="10.5">
      <c r="N480" s="465"/>
    </row>
    <row r="481" ht="10.5">
      <c r="N481" s="465"/>
    </row>
    <row r="482" ht="10.5">
      <c r="N482" s="465"/>
    </row>
    <row r="483" ht="10.5">
      <c r="N483" s="465"/>
    </row>
    <row r="484" ht="10.5">
      <c r="N484" s="465"/>
    </row>
    <row r="485" ht="10.5">
      <c r="N485" s="465"/>
    </row>
    <row r="486" ht="10.5">
      <c r="N486" s="465"/>
    </row>
    <row r="487" ht="10.5">
      <c r="N487" s="465"/>
    </row>
    <row r="488" ht="10.5">
      <c r="N488" s="465"/>
    </row>
    <row r="489" ht="10.5">
      <c r="N489" s="465"/>
    </row>
    <row r="490" ht="10.5">
      <c r="N490" s="465"/>
    </row>
    <row r="491" ht="10.5">
      <c r="N491" s="465"/>
    </row>
    <row r="492" ht="10.5">
      <c r="N492" s="465"/>
    </row>
    <row r="493" ht="10.5">
      <c r="N493" s="465"/>
    </row>
    <row r="494" ht="10.5">
      <c r="N494" s="465"/>
    </row>
    <row r="495" ht="10.5">
      <c r="N495" s="465"/>
    </row>
    <row r="496" ht="10.5">
      <c r="N496" s="465"/>
    </row>
    <row r="497" ht="10.5">
      <c r="N497" s="465"/>
    </row>
    <row r="498" ht="10.5">
      <c r="N498" s="465"/>
    </row>
    <row r="499" ht="10.5">
      <c r="N499" s="465"/>
    </row>
    <row r="500" ht="10.5">
      <c r="N500" s="465"/>
    </row>
    <row r="501" ht="10.5">
      <c r="N501" s="465"/>
    </row>
    <row r="502" ht="10.5">
      <c r="N502" s="465"/>
    </row>
    <row r="503" ht="10.5">
      <c r="N503" s="465"/>
    </row>
    <row r="504" ht="10.5">
      <c r="N504" s="465"/>
    </row>
    <row r="505" ht="10.5">
      <c r="N505" s="465"/>
    </row>
    <row r="506" ht="10.5">
      <c r="N506" s="465"/>
    </row>
    <row r="507" ht="10.5">
      <c r="N507" s="465"/>
    </row>
    <row r="508" ht="10.5">
      <c r="N508" s="465"/>
    </row>
    <row r="509" ht="10.5">
      <c r="N509" s="465"/>
    </row>
    <row r="510" ht="10.5">
      <c r="N510" s="465"/>
    </row>
    <row r="511" ht="10.5">
      <c r="N511" s="465"/>
    </row>
    <row r="512" ht="10.5">
      <c r="N512" s="465"/>
    </row>
    <row r="513" ht="10.5">
      <c r="N513" s="465"/>
    </row>
    <row r="514" ht="10.5">
      <c r="N514" s="465"/>
    </row>
    <row r="515" ht="10.5">
      <c r="N515" s="465"/>
    </row>
    <row r="516" ht="10.5">
      <c r="N516" s="465"/>
    </row>
    <row r="517" ht="10.5">
      <c r="N517" s="465"/>
    </row>
    <row r="518" ht="10.5">
      <c r="N518" s="465"/>
    </row>
    <row r="519" ht="10.5">
      <c r="N519" s="465"/>
    </row>
    <row r="520" ht="10.5">
      <c r="N520" s="465"/>
    </row>
    <row r="521" ht="10.5">
      <c r="N521" s="465"/>
    </row>
    <row r="522" ht="10.5">
      <c r="N522" s="465"/>
    </row>
    <row r="523" ht="10.5">
      <c r="N523" s="465"/>
    </row>
    <row r="524" ht="10.5">
      <c r="N524" s="465"/>
    </row>
    <row r="525" ht="10.5">
      <c r="N525" s="465"/>
    </row>
    <row r="526" ht="10.5">
      <c r="N526" s="465"/>
    </row>
    <row r="527" ht="10.5">
      <c r="N527" s="465"/>
    </row>
    <row r="528" ht="10.5">
      <c r="N528" s="465"/>
    </row>
    <row r="529" ht="10.5">
      <c r="N529" s="465"/>
    </row>
    <row r="530" ht="10.5">
      <c r="N530" s="465"/>
    </row>
    <row r="531" ht="10.5">
      <c r="N531" s="465"/>
    </row>
    <row r="532" ht="10.5">
      <c r="N532" s="465"/>
    </row>
    <row r="533" ht="10.5">
      <c r="N533" s="465"/>
    </row>
    <row r="534" ht="10.5">
      <c r="N534" s="465"/>
    </row>
    <row r="535" ht="10.5">
      <c r="N535" s="465"/>
    </row>
    <row r="536" ht="10.5">
      <c r="N536" s="465"/>
    </row>
    <row r="537" ht="10.5">
      <c r="N537" s="465"/>
    </row>
    <row r="538" ht="10.5">
      <c r="N538" s="465"/>
    </row>
    <row r="539" ht="10.5">
      <c r="N539" s="465"/>
    </row>
    <row r="540" ht="10.5">
      <c r="N540" s="465"/>
    </row>
    <row r="541" ht="10.5">
      <c r="N541" s="465"/>
    </row>
    <row r="542" ht="10.5">
      <c r="N542" s="465"/>
    </row>
    <row r="543" ht="10.5">
      <c r="N543" s="465"/>
    </row>
    <row r="544" ht="10.5">
      <c r="N544" s="465"/>
    </row>
    <row r="545" ht="10.5">
      <c r="N545" s="465"/>
    </row>
    <row r="546" ht="10.5">
      <c r="N546" s="465"/>
    </row>
    <row r="547" ht="10.5">
      <c r="N547" s="465"/>
    </row>
    <row r="548" ht="10.5">
      <c r="N548" s="465"/>
    </row>
    <row r="549" ht="10.5">
      <c r="N549" s="465"/>
    </row>
    <row r="550" ht="10.5">
      <c r="N550" s="465"/>
    </row>
    <row r="551" ht="10.5">
      <c r="N551" s="465"/>
    </row>
    <row r="552" ht="10.5">
      <c r="N552" s="465"/>
    </row>
    <row r="553" ht="10.5">
      <c r="N553" s="465"/>
    </row>
    <row r="554" ht="10.5">
      <c r="N554" s="465"/>
    </row>
    <row r="555" ht="10.5">
      <c r="N555" s="465"/>
    </row>
    <row r="556" ht="10.5">
      <c r="N556" s="465"/>
    </row>
    <row r="557" ht="10.5">
      <c r="N557" s="465"/>
    </row>
    <row r="558" ht="10.5">
      <c r="N558" s="465"/>
    </row>
    <row r="559" ht="10.5">
      <c r="N559" s="465"/>
    </row>
    <row r="560" ht="10.5">
      <c r="N560" s="465"/>
    </row>
    <row r="561" ht="10.5">
      <c r="N561" s="465"/>
    </row>
    <row r="562" ht="10.5">
      <c r="N562" s="465"/>
    </row>
    <row r="563" ht="10.5">
      <c r="N563" s="465"/>
    </row>
    <row r="564" ht="10.5">
      <c r="N564" s="465"/>
    </row>
    <row r="565" ht="10.5">
      <c r="N565" s="465"/>
    </row>
    <row r="566" ht="10.5">
      <c r="N566" s="465"/>
    </row>
    <row r="567" ht="10.5">
      <c r="N567" s="465"/>
    </row>
    <row r="568" ht="10.5">
      <c r="N568" s="465"/>
    </row>
    <row r="569" ht="10.5">
      <c r="N569" s="465"/>
    </row>
    <row r="570" ht="10.5">
      <c r="N570" s="465"/>
    </row>
    <row r="571" ht="10.5">
      <c r="N571" s="465"/>
    </row>
    <row r="572" ht="10.5">
      <c r="N572" s="465"/>
    </row>
    <row r="573" ht="10.5">
      <c r="N573" s="465"/>
    </row>
    <row r="574" ht="10.5">
      <c r="N574" s="465"/>
    </row>
    <row r="575" ht="10.5">
      <c r="N575" s="465"/>
    </row>
    <row r="576" ht="10.5">
      <c r="N576" s="465"/>
    </row>
    <row r="577" ht="10.5">
      <c r="N577" s="465"/>
    </row>
    <row r="578" ht="10.5">
      <c r="N578" s="465"/>
    </row>
    <row r="579" ht="10.5">
      <c r="N579" s="465"/>
    </row>
    <row r="580" ht="10.5">
      <c r="N580" s="465"/>
    </row>
    <row r="581" ht="10.5">
      <c r="N581" s="465"/>
    </row>
    <row r="582" ht="10.5">
      <c r="N582" s="465"/>
    </row>
    <row r="583" ht="10.5">
      <c r="N583" s="465"/>
    </row>
    <row r="584" ht="10.5">
      <c r="N584" s="465"/>
    </row>
    <row r="585" ht="10.5">
      <c r="N585" s="465"/>
    </row>
    <row r="586" ht="10.5">
      <c r="N586" s="465"/>
    </row>
    <row r="587" ht="10.5">
      <c r="N587" s="465"/>
    </row>
    <row r="588" ht="10.5">
      <c r="N588" s="465"/>
    </row>
    <row r="589" ht="10.5">
      <c r="N589" s="465"/>
    </row>
    <row r="590" ht="10.5">
      <c r="N590" s="465"/>
    </row>
    <row r="591" ht="10.5">
      <c r="N591" s="465"/>
    </row>
    <row r="592" ht="10.5">
      <c r="N592" s="465"/>
    </row>
    <row r="593" ht="10.5">
      <c r="N593" s="465"/>
    </row>
    <row r="594" ht="10.5">
      <c r="N594" s="465"/>
    </row>
    <row r="595" ht="10.5">
      <c r="N595" s="465"/>
    </row>
    <row r="596" ht="10.5">
      <c r="N596" s="465"/>
    </row>
    <row r="597" ht="10.5">
      <c r="N597" s="465"/>
    </row>
    <row r="598" ht="10.5">
      <c r="N598" s="465"/>
    </row>
    <row r="599" ht="10.5">
      <c r="N599" s="465"/>
    </row>
    <row r="600" ht="10.5">
      <c r="N600" s="465"/>
    </row>
    <row r="601" ht="10.5">
      <c r="N601" s="465"/>
    </row>
    <row r="602" ht="10.5">
      <c r="N602" s="465"/>
    </row>
    <row r="603" ht="10.5">
      <c r="N603" s="465"/>
    </row>
    <row r="604" ht="10.5">
      <c r="N604" s="465"/>
    </row>
    <row r="605" ht="10.5">
      <c r="N605" s="465"/>
    </row>
    <row r="606" ht="10.5">
      <c r="N606" s="465"/>
    </row>
    <row r="607" ht="10.5">
      <c r="N607" s="465"/>
    </row>
    <row r="608" ht="10.5">
      <c r="N608" s="465"/>
    </row>
    <row r="609" ht="10.5">
      <c r="N609" s="465"/>
    </row>
    <row r="610" ht="10.5">
      <c r="N610" s="465"/>
    </row>
    <row r="611" ht="10.5">
      <c r="N611" s="465"/>
    </row>
    <row r="612" ht="10.5">
      <c r="N612" s="465"/>
    </row>
    <row r="613" ht="10.5">
      <c r="N613" s="465"/>
    </row>
    <row r="614" ht="10.5">
      <c r="N614" s="465"/>
    </row>
    <row r="615" ht="10.5">
      <c r="N615" s="465"/>
    </row>
    <row r="616" ht="10.5">
      <c r="N616" s="465"/>
    </row>
    <row r="617" ht="10.5">
      <c r="N617" s="465"/>
    </row>
    <row r="618" ht="10.5">
      <c r="N618" s="465"/>
    </row>
    <row r="619" ht="10.5">
      <c r="N619" s="465"/>
    </row>
    <row r="620" ht="10.5">
      <c r="N620" s="465"/>
    </row>
    <row r="621" ht="10.5">
      <c r="N621" s="465"/>
    </row>
    <row r="622" ht="10.5">
      <c r="N622" s="465"/>
    </row>
    <row r="623" ht="10.5">
      <c r="N623" s="465"/>
    </row>
    <row r="624" ht="10.5">
      <c r="N624" s="465"/>
    </row>
    <row r="625" ht="10.5">
      <c r="N625" s="465"/>
    </row>
    <row r="626" ht="10.5">
      <c r="N626" s="465"/>
    </row>
    <row r="627" ht="10.5">
      <c r="N627" s="465"/>
    </row>
    <row r="628" ht="10.5">
      <c r="N628" s="465"/>
    </row>
    <row r="629" ht="10.5">
      <c r="N629" s="465"/>
    </row>
    <row r="630" ht="10.5">
      <c r="N630" s="465"/>
    </row>
    <row r="631" ht="10.5">
      <c r="N631" s="465"/>
    </row>
    <row r="632" ht="10.5">
      <c r="N632" s="465"/>
    </row>
    <row r="633" ht="10.5">
      <c r="N633" s="465"/>
    </row>
    <row r="634" ht="10.5">
      <c r="N634" s="465"/>
    </row>
    <row r="635" ht="10.5">
      <c r="N635" s="465"/>
    </row>
    <row r="636" ht="10.5">
      <c r="N636" s="465"/>
    </row>
    <row r="637" ht="10.5">
      <c r="N637" s="465"/>
    </row>
    <row r="638" ht="10.5">
      <c r="N638" s="465"/>
    </row>
    <row r="639" ht="10.5">
      <c r="N639" s="465"/>
    </row>
    <row r="640" ht="10.5">
      <c r="N640" s="465"/>
    </row>
    <row r="641" ht="10.5">
      <c r="N641" s="465"/>
    </row>
  </sheetData>
  <sheetProtection/>
  <mergeCells count="10">
    <mergeCell ref="V5:V8"/>
    <mergeCell ref="W5:W8"/>
    <mergeCell ref="G6:H6"/>
    <mergeCell ref="I6:J6"/>
    <mergeCell ref="E7:E8"/>
    <mergeCell ref="F7:F8"/>
    <mergeCell ref="I5:J5"/>
    <mergeCell ref="S5:S8"/>
    <mergeCell ref="T5:T8"/>
    <mergeCell ref="U5:U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Y48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11.75390625" style="0" customWidth="1"/>
    <col min="2" max="2" width="6.125" style="0" customWidth="1"/>
    <col min="3" max="3" width="7.25390625" style="0" customWidth="1"/>
    <col min="4" max="4" width="6.375" style="0" customWidth="1"/>
    <col min="5" max="6" width="6.25390625" style="0" customWidth="1"/>
    <col min="7" max="7" width="6.125" style="0" customWidth="1"/>
    <col min="8" max="8" width="6.75390625" style="0" customWidth="1"/>
    <col min="9" max="9" width="7.375" style="0" customWidth="1"/>
    <col min="10" max="10" width="6.875" style="0" customWidth="1"/>
    <col min="11" max="11" width="6.75390625" style="0" customWidth="1"/>
    <col min="12" max="12" width="5.625" style="0" customWidth="1"/>
    <col min="13" max="13" width="6.875" style="0" customWidth="1"/>
    <col min="14" max="14" width="6.625" style="0" customWidth="1"/>
    <col min="15" max="15" width="6.25390625" style="0" customWidth="1"/>
    <col min="16" max="16" width="5.75390625" style="0" customWidth="1"/>
    <col min="17" max="17" width="6.125" style="0" customWidth="1"/>
    <col min="18" max="18" width="5.125" style="0" customWidth="1"/>
    <col min="19" max="19" width="5.375" style="0" customWidth="1"/>
    <col min="20" max="20" width="5.875" style="0" customWidth="1"/>
    <col min="21" max="21" width="6.25390625" style="0" customWidth="1"/>
  </cols>
  <sheetData>
    <row r="2" ht="19.5" customHeight="1">
      <c r="C2" s="513" t="s">
        <v>1020</v>
      </c>
    </row>
    <row r="3" spans="1:21" ht="12.75">
      <c r="A3" s="49"/>
      <c r="B3" s="49"/>
      <c r="D3" s="49"/>
      <c r="E3" s="49"/>
      <c r="F3" s="49"/>
      <c r="G3" s="49"/>
      <c r="H3" s="49"/>
      <c r="I3" s="514"/>
      <c r="J3" s="514"/>
      <c r="K3" s="514"/>
      <c r="L3" s="514"/>
      <c r="M3" s="514"/>
      <c r="N3" s="49"/>
      <c r="O3" s="49"/>
      <c r="P3" s="49"/>
      <c r="Q3" s="49"/>
      <c r="R3" s="49"/>
      <c r="S3" s="49"/>
      <c r="T3" s="49"/>
      <c r="U3" s="91"/>
    </row>
    <row r="4" spans="1:21" ht="12.75">
      <c r="A4" s="49"/>
      <c r="B4" s="49"/>
      <c r="C4" s="513"/>
      <c r="D4" s="49"/>
      <c r="E4" s="49"/>
      <c r="F4" s="49"/>
      <c r="G4" s="49"/>
      <c r="H4" s="49"/>
      <c r="I4" s="514"/>
      <c r="J4" s="514"/>
      <c r="K4" s="514"/>
      <c r="L4" s="514"/>
      <c r="M4" s="514"/>
      <c r="N4" s="49"/>
      <c r="O4" s="49"/>
      <c r="P4" s="49"/>
      <c r="Q4" s="49"/>
      <c r="R4" s="49"/>
      <c r="S4" s="49"/>
      <c r="T4" s="49"/>
      <c r="U4" s="91"/>
    </row>
    <row r="5" spans="1:22" ht="39" customHeight="1">
      <c r="A5" s="515" t="s">
        <v>1021</v>
      </c>
      <c r="B5" s="516" t="s">
        <v>1022</v>
      </c>
      <c r="C5" s="517" t="s">
        <v>1023</v>
      </c>
      <c r="D5" s="518" t="s">
        <v>1024</v>
      </c>
      <c r="E5" s="518" t="s">
        <v>1025</v>
      </c>
      <c r="F5" s="518" t="s">
        <v>1026</v>
      </c>
      <c r="G5" s="517" t="s">
        <v>1027</v>
      </c>
      <c r="H5" s="518" t="s">
        <v>1028</v>
      </c>
      <c r="I5" s="518" t="s">
        <v>1029</v>
      </c>
      <c r="J5" s="517" t="s">
        <v>1030</v>
      </c>
      <c r="K5" s="517" t="s">
        <v>1031</v>
      </c>
      <c r="L5" s="517" t="s">
        <v>1032</v>
      </c>
      <c r="M5" s="517" t="s">
        <v>1033</v>
      </c>
      <c r="N5" s="517" t="s">
        <v>1034</v>
      </c>
      <c r="O5" s="517" t="s">
        <v>1035</v>
      </c>
      <c r="P5" s="517" t="s">
        <v>1036</v>
      </c>
      <c r="Q5" s="517" t="s">
        <v>1037</v>
      </c>
      <c r="R5" s="517" t="s">
        <v>1038</v>
      </c>
      <c r="S5" s="517" t="s">
        <v>1039</v>
      </c>
      <c r="T5" s="517" t="s">
        <v>1040</v>
      </c>
      <c r="U5" s="519" t="s">
        <v>1041</v>
      </c>
      <c r="V5" s="176"/>
    </row>
    <row r="6" spans="1:23" ht="19.5" customHeight="1">
      <c r="A6" s="520" t="s">
        <v>778</v>
      </c>
      <c r="B6" s="521">
        <v>800000</v>
      </c>
      <c r="C6" s="521">
        <v>750000</v>
      </c>
      <c r="D6" s="521">
        <v>720000</v>
      </c>
      <c r="E6" s="521">
        <v>500000</v>
      </c>
      <c r="F6" s="521">
        <v>430000</v>
      </c>
      <c r="G6" s="521">
        <v>1150000</v>
      </c>
      <c r="H6" s="521">
        <v>850000</v>
      </c>
      <c r="I6" s="521">
        <v>800000</v>
      </c>
      <c r="J6" s="521">
        <v>500000</v>
      </c>
      <c r="K6" s="521">
        <v>500000</v>
      </c>
      <c r="L6" s="521">
        <v>120000</v>
      </c>
      <c r="M6" s="521">
        <v>180000</v>
      </c>
      <c r="N6" s="521">
        <v>100000</v>
      </c>
      <c r="O6" s="521">
        <v>80000</v>
      </c>
      <c r="P6" s="521">
        <v>80000</v>
      </c>
      <c r="Q6" s="521">
        <v>100000</v>
      </c>
      <c r="R6" s="521">
        <v>100000</v>
      </c>
      <c r="S6" s="521">
        <v>80000</v>
      </c>
      <c r="T6" s="521">
        <v>50000</v>
      </c>
      <c r="U6" s="521">
        <v>50000</v>
      </c>
      <c r="W6" s="522"/>
    </row>
    <row r="7" spans="1:23" ht="19.5" customHeight="1">
      <c r="A7" s="520" t="s">
        <v>1042</v>
      </c>
      <c r="B7" s="523">
        <v>1000000</v>
      </c>
      <c r="C7" s="523">
        <v>900000</v>
      </c>
      <c r="D7" s="523">
        <v>700000</v>
      </c>
      <c r="E7" s="523">
        <v>500000</v>
      </c>
      <c r="F7" s="523">
        <v>500000</v>
      </c>
      <c r="G7" s="523">
        <v>1200000</v>
      </c>
      <c r="H7" s="523">
        <v>1170000</v>
      </c>
      <c r="I7" s="523">
        <v>850000</v>
      </c>
      <c r="J7" s="523">
        <v>700000</v>
      </c>
      <c r="K7" s="523">
        <v>700000</v>
      </c>
      <c r="L7" s="523">
        <v>160000</v>
      </c>
      <c r="M7" s="523">
        <v>165000</v>
      </c>
      <c r="N7" s="523">
        <v>100000</v>
      </c>
      <c r="O7" s="523">
        <v>70000</v>
      </c>
      <c r="P7" s="523">
        <v>65000</v>
      </c>
      <c r="Q7" s="523">
        <v>130000</v>
      </c>
      <c r="R7" s="523">
        <v>100000</v>
      </c>
      <c r="S7" s="523">
        <v>70000</v>
      </c>
      <c r="T7" s="523">
        <v>40000</v>
      </c>
      <c r="U7" s="523">
        <v>40000</v>
      </c>
      <c r="W7" s="522"/>
    </row>
    <row r="8" spans="1:23" ht="19.5" customHeight="1">
      <c r="A8" s="520" t="s">
        <v>1043</v>
      </c>
      <c r="B8" s="523">
        <v>1000000</v>
      </c>
      <c r="C8" s="523">
        <v>800000</v>
      </c>
      <c r="D8" s="523">
        <v>750000</v>
      </c>
      <c r="E8" s="523">
        <v>500000</v>
      </c>
      <c r="F8" s="523">
        <v>500000</v>
      </c>
      <c r="G8" s="523">
        <v>1000000</v>
      </c>
      <c r="H8" s="523">
        <v>900000</v>
      </c>
      <c r="I8" s="523">
        <v>700000</v>
      </c>
      <c r="J8" s="523">
        <v>450000</v>
      </c>
      <c r="K8" s="523">
        <v>500000</v>
      </c>
      <c r="L8" s="523">
        <v>150000</v>
      </c>
      <c r="M8" s="523">
        <v>150000</v>
      </c>
      <c r="N8" s="523">
        <v>130000</v>
      </c>
      <c r="O8" s="523">
        <v>100000</v>
      </c>
      <c r="P8" s="523">
        <v>100000</v>
      </c>
      <c r="Q8" s="523">
        <v>130000</v>
      </c>
      <c r="R8" s="523">
        <v>100000</v>
      </c>
      <c r="S8" s="523">
        <v>90000</v>
      </c>
      <c r="T8" s="523">
        <v>50000</v>
      </c>
      <c r="U8" s="523">
        <v>50000</v>
      </c>
      <c r="W8" s="522"/>
    </row>
    <row r="9" spans="1:23" ht="19.5" customHeight="1">
      <c r="A9" s="520" t="s">
        <v>789</v>
      </c>
      <c r="B9" s="523">
        <v>700000</v>
      </c>
      <c r="C9" s="523">
        <v>600000</v>
      </c>
      <c r="D9" s="523">
        <v>550000</v>
      </c>
      <c r="E9" s="523">
        <v>450000</v>
      </c>
      <c r="F9" s="523">
        <v>400000</v>
      </c>
      <c r="G9" s="523">
        <v>800000</v>
      </c>
      <c r="H9" s="523">
        <v>700000</v>
      </c>
      <c r="I9" s="523">
        <v>700000</v>
      </c>
      <c r="J9" s="523">
        <v>550000</v>
      </c>
      <c r="K9" s="523">
        <v>500000</v>
      </c>
      <c r="L9" s="523">
        <v>200000</v>
      </c>
      <c r="M9" s="523">
        <v>120000</v>
      </c>
      <c r="N9" s="523">
        <v>100000</v>
      </c>
      <c r="O9" s="523">
        <v>70000</v>
      </c>
      <c r="P9" s="523">
        <v>70000</v>
      </c>
      <c r="Q9" s="523">
        <v>100000</v>
      </c>
      <c r="R9" s="523">
        <v>90000</v>
      </c>
      <c r="S9" s="523">
        <v>70000</v>
      </c>
      <c r="T9" s="523">
        <v>45000</v>
      </c>
      <c r="U9" s="523">
        <v>45000</v>
      </c>
      <c r="W9" s="522"/>
    </row>
    <row r="10" spans="1:23" ht="19.5" customHeight="1">
      <c r="A10" s="520" t="s">
        <v>1044</v>
      </c>
      <c r="B10" s="523">
        <v>850000</v>
      </c>
      <c r="C10" s="523">
        <v>600000</v>
      </c>
      <c r="D10" s="523">
        <v>600000</v>
      </c>
      <c r="E10" s="523">
        <v>400000</v>
      </c>
      <c r="F10" s="523">
        <v>400000</v>
      </c>
      <c r="G10" s="523">
        <v>1000000</v>
      </c>
      <c r="H10" s="523">
        <v>700000</v>
      </c>
      <c r="I10" s="523">
        <v>700000</v>
      </c>
      <c r="J10" s="523">
        <v>650000</v>
      </c>
      <c r="K10" s="523">
        <v>600000</v>
      </c>
      <c r="L10" s="523">
        <v>150000</v>
      </c>
      <c r="M10" s="523">
        <v>150000</v>
      </c>
      <c r="N10" s="523">
        <v>120000</v>
      </c>
      <c r="O10" s="523">
        <v>70000</v>
      </c>
      <c r="P10" s="523">
        <v>60000</v>
      </c>
      <c r="Q10" s="523">
        <v>100000</v>
      </c>
      <c r="R10" s="523">
        <v>110000</v>
      </c>
      <c r="S10" s="523">
        <v>55000</v>
      </c>
      <c r="T10" s="523">
        <v>30000</v>
      </c>
      <c r="U10" s="523">
        <v>30000</v>
      </c>
      <c r="W10" s="522"/>
    </row>
    <row r="11" spans="1:23" ht="19.5" customHeight="1">
      <c r="A11" s="520" t="s">
        <v>1045</v>
      </c>
      <c r="B11" s="523">
        <v>800000</v>
      </c>
      <c r="C11" s="523">
        <v>800000</v>
      </c>
      <c r="D11" s="523">
        <v>750000</v>
      </c>
      <c r="E11" s="523">
        <v>500000</v>
      </c>
      <c r="F11" s="523">
        <v>500000</v>
      </c>
      <c r="G11" s="523">
        <v>850000</v>
      </c>
      <c r="H11" s="523">
        <v>900000</v>
      </c>
      <c r="I11" s="523">
        <v>800000</v>
      </c>
      <c r="J11" s="523">
        <v>600000</v>
      </c>
      <c r="K11" s="523">
        <v>600000</v>
      </c>
      <c r="L11" s="523">
        <v>100000</v>
      </c>
      <c r="M11" s="523">
        <v>160000</v>
      </c>
      <c r="N11" s="523">
        <v>130000</v>
      </c>
      <c r="O11" s="523">
        <v>100000</v>
      </c>
      <c r="P11" s="523">
        <v>90000</v>
      </c>
      <c r="Q11" s="523">
        <v>100000</v>
      </c>
      <c r="R11" s="523">
        <v>85000</v>
      </c>
      <c r="S11" s="523">
        <v>85000</v>
      </c>
      <c r="T11" s="523">
        <v>45000</v>
      </c>
      <c r="U11" s="523">
        <v>40000</v>
      </c>
      <c r="W11" s="522"/>
    </row>
    <row r="12" spans="1:23" ht="19.5" customHeight="1">
      <c r="A12" s="520" t="s">
        <v>1046</v>
      </c>
      <c r="B12" s="523">
        <v>850000</v>
      </c>
      <c r="C12" s="523">
        <v>750000</v>
      </c>
      <c r="D12" s="523">
        <v>750000</v>
      </c>
      <c r="E12" s="523">
        <v>650000</v>
      </c>
      <c r="F12" s="523">
        <v>650000</v>
      </c>
      <c r="G12" s="523">
        <v>1000000</v>
      </c>
      <c r="H12" s="523">
        <v>850000</v>
      </c>
      <c r="I12" s="523">
        <v>800000</v>
      </c>
      <c r="J12" s="523">
        <v>700000</v>
      </c>
      <c r="K12" s="523">
        <v>700000</v>
      </c>
      <c r="L12" s="523">
        <v>200000</v>
      </c>
      <c r="M12" s="523">
        <v>170000</v>
      </c>
      <c r="N12" s="523">
        <v>80000</v>
      </c>
      <c r="O12" s="523">
        <v>75000</v>
      </c>
      <c r="P12" s="523">
        <v>75000</v>
      </c>
      <c r="Q12" s="523">
        <v>100000</v>
      </c>
      <c r="R12" s="523">
        <v>70000</v>
      </c>
      <c r="S12" s="523">
        <v>60000</v>
      </c>
      <c r="T12" s="523">
        <v>40000</v>
      </c>
      <c r="U12" s="523">
        <v>40000</v>
      </c>
      <c r="W12" s="522"/>
    </row>
    <row r="13" spans="1:23" ht="19.5" customHeight="1">
      <c r="A13" s="520" t="s">
        <v>1047</v>
      </c>
      <c r="B13" s="523">
        <v>700000</v>
      </c>
      <c r="C13" s="523">
        <v>700000</v>
      </c>
      <c r="D13" s="523">
        <v>650000</v>
      </c>
      <c r="E13" s="523">
        <v>350000</v>
      </c>
      <c r="F13" s="523">
        <v>350000</v>
      </c>
      <c r="G13" s="523">
        <v>800000</v>
      </c>
      <c r="H13" s="523">
        <v>650000</v>
      </c>
      <c r="I13" s="523">
        <v>650000</v>
      </c>
      <c r="J13" s="523">
        <v>300000</v>
      </c>
      <c r="K13" s="523">
        <v>300000</v>
      </c>
      <c r="L13" s="523">
        <v>150000</v>
      </c>
      <c r="M13" s="523">
        <v>150000</v>
      </c>
      <c r="N13" s="523">
        <v>100000</v>
      </c>
      <c r="O13" s="523">
        <v>80000</v>
      </c>
      <c r="P13" s="523">
        <v>80000</v>
      </c>
      <c r="Q13" s="523">
        <v>90000</v>
      </c>
      <c r="R13" s="523">
        <v>90000</v>
      </c>
      <c r="S13" s="523">
        <v>80000</v>
      </c>
      <c r="T13" s="523">
        <v>50000</v>
      </c>
      <c r="U13" s="523">
        <v>50000</v>
      </c>
      <c r="W13" s="522"/>
    </row>
    <row r="14" spans="1:23" ht="19.5" customHeight="1">
      <c r="A14" s="520" t="s">
        <v>1048</v>
      </c>
      <c r="B14" s="523">
        <v>950000</v>
      </c>
      <c r="C14" s="523">
        <v>800000</v>
      </c>
      <c r="D14" s="523">
        <v>750000</v>
      </c>
      <c r="E14" s="523">
        <v>700000</v>
      </c>
      <c r="F14" s="523">
        <v>600000</v>
      </c>
      <c r="G14" s="523">
        <v>950000</v>
      </c>
      <c r="H14" s="523">
        <v>800000</v>
      </c>
      <c r="I14" s="523">
        <v>700000</v>
      </c>
      <c r="J14" s="523">
        <v>600000</v>
      </c>
      <c r="K14" s="523">
        <v>600000</v>
      </c>
      <c r="L14" s="523">
        <v>250000</v>
      </c>
      <c r="M14" s="523">
        <v>170000</v>
      </c>
      <c r="N14" s="523">
        <v>140000</v>
      </c>
      <c r="O14" s="523">
        <v>80000</v>
      </c>
      <c r="P14" s="523">
        <v>80000</v>
      </c>
      <c r="Q14" s="523">
        <v>120000</v>
      </c>
      <c r="R14" s="523">
        <v>100000</v>
      </c>
      <c r="S14" s="523">
        <v>80000</v>
      </c>
      <c r="T14" s="523">
        <v>40000</v>
      </c>
      <c r="U14" s="523">
        <v>40000</v>
      </c>
      <c r="W14" s="522"/>
    </row>
    <row r="15" spans="1:23" ht="19.5" customHeight="1">
      <c r="A15" s="520" t="s">
        <v>1049</v>
      </c>
      <c r="B15" s="523">
        <v>900000</v>
      </c>
      <c r="C15" s="523">
        <v>700000</v>
      </c>
      <c r="D15" s="523">
        <v>800000</v>
      </c>
      <c r="E15" s="523">
        <v>500000</v>
      </c>
      <c r="F15" s="523">
        <v>550000</v>
      </c>
      <c r="G15" s="523">
        <v>900000</v>
      </c>
      <c r="H15" s="523">
        <v>1000000</v>
      </c>
      <c r="I15" s="523">
        <v>900000</v>
      </c>
      <c r="J15" s="523">
        <v>600000</v>
      </c>
      <c r="K15" s="523">
        <v>600000</v>
      </c>
      <c r="L15" s="523">
        <v>200000</v>
      </c>
      <c r="M15" s="523">
        <v>180000</v>
      </c>
      <c r="N15" s="523">
        <v>150000</v>
      </c>
      <c r="O15" s="523">
        <v>100000</v>
      </c>
      <c r="P15" s="523">
        <v>100000</v>
      </c>
      <c r="Q15" s="523">
        <v>150000</v>
      </c>
      <c r="R15" s="523">
        <v>100000</v>
      </c>
      <c r="S15" s="523">
        <v>80000</v>
      </c>
      <c r="T15" s="523">
        <v>50000</v>
      </c>
      <c r="U15" s="523">
        <v>50000</v>
      </c>
      <c r="W15" s="522"/>
    </row>
    <row r="16" spans="1:23" ht="19.5" customHeight="1">
      <c r="A16" s="520" t="s">
        <v>1050</v>
      </c>
      <c r="B16" s="523">
        <v>700000</v>
      </c>
      <c r="C16" s="523">
        <v>700000</v>
      </c>
      <c r="D16" s="523">
        <v>600000</v>
      </c>
      <c r="E16" s="523">
        <v>450000</v>
      </c>
      <c r="F16" s="523">
        <v>450000</v>
      </c>
      <c r="G16" s="523">
        <v>800000</v>
      </c>
      <c r="H16" s="523">
        <v>850000</v>
      </c>
      <c r="I16" s="523">
        <v>700000</v>
      </c>
      <c r="J16" s="523">
        <v>450000</v>
      </c>
      <c r="K16" s="523">
        <v>450000</v>
      </c>
      <c r="L16" s="523">
        <v>150000</v>
      </c>
      <c r="M16" s="523">
        <v>150000</v>
      </c>
      <c r="N16" s="523">
        <v>120000</v>
      </c>
      <c r="O16" s="523">
        <v>50000</v>
      </c>
      <c r="P16" s="523">
        <v>50000</v>
      </c>
      <c r="Q16" s="523">
        <v>80000</v>
      </c>
      <c r="R16" s="523">
        <v>80000</v>
      </c>
      <c r="S16" s="523">
        <v>65000</v>
      </c>
      <c r="T16" s="523">
        <v>30000</v>
      </c>
      <c r="U16" s="523">
        <v>30000</v>
      </c>
      <c r="W16" s="522"/>
    </row>
    <row r="17" spans="1:23" ht="19.5" customHeight="1">
      <c r="A17" s="520" t="s">
        <v>1051</v>
      </c>
      <c r="B17" s="523">
        <v>1000000</v>
      </c>
      <c r="C17" s="523">
        <v>700000</v>
      </c>
      <c r="D17" s="523">
        <v>650000</v>
      </c>
      <c r="E17" s="523">
        <v>550000</v>
      </c>
      <c r="F17" s="523">
        <v>500000</v>
      </c>
      <c r="G17" s="523">
        <v>1000000</v>
      </c>
      <c r="H17" s="523">
        <v>800000</v>
      </c>
      <c r="I17" s="523">
        <v>700000</v>
      </c>
      <c r="J17" s="523">
        <v>400000</v>
      </c>
      <c r="K17" s="523">
        <v>350000</v>
      </c>
      <c r="L17" s="523">
        <v>130000</v>
      </c>
      <c r="M17" s="523">
        <v>130000</v>
      </c>
      <c r="N17" s="523">
        <v>120000</v>
      </c>
      <c r="O17" s="523">
        <v>70000</v>
      </c>
      <c r="P17" s="523">
        <v>70000</v>
      </c>
      <c r="Q17" s="523">
        <v>100000</v>
      </c>
      <c r="R17" s="523">
        <v>80000</v>
      </c>
      <c r="S17" s="523">
        <v>70000</v>
      </c>
      <c r="T17" s="523">
        <v>40000</v>
      </c>
      <c r="U17" s="523">
        <v>40000</v>
      </c>
      <c r="W17" s="522"/>
    </row>
    <row r="18" spans="1:23" ht="19.5" customHeight="1">
      <c r="A18" s="520" t="s">
        <v>1052</v>
      </c>
      <c r="B18" s="523">
        <v>1000000</v>
      </c>
      <c r="C18" s="523">
        <v>1000000</v>
      </c>
      <c r="D18" s="523">
        <v>1000000</v>
      </c>
      <c r="E18" s="523">
        <v>500000</v>
      </c>
      <c r="F18" s="523">
        <v>500000</v>
      </c>
      <c r="G18" s="523">
        <v>1000000</v>
      </c>
      <c r="H18" s="523">
        <v>1000000</v>
      </c>
      <c r="I18" s="523">
        <v>1000000</v>
      </c>
      <c r="J18" s="523">
        <v>700000</v>
      </c>
      <c r="K18" s="523">
        <v>700000</v>
      </c>
      <c r="L18" s="523">
        <v>150000</v>
      </c>
      <c r="M18" s="523">
        <v>160000</v>
      </c>
      <c r="N18" s="523">
        <v>100000</v>
      </c>
      <c r="O18" s="523">
        <v>80000</v>
      </c>
      <c r="P18" s="523">
        <v>80000</v>
      </c>
      <c r="Q18" s="523">
        <v>120000</v>
      </c>
      <c r="R18" s="523">
        <v>100000</v>
      </c>
      <c r="S18" s="523">
        <v>90000</v>
      </c>
      <c r="T18" s="523">
        <v>50000</v>
      </c>
      <c r="U18" s="523">
        <v>50000</v>
      </c>
      <c r="W18" s="522"/>
    </row>
    <row r="19" spans="1:23" ht="19.5" customHeight="1">
      <c r="A19" s="520" t="s">
        <v>1053</v>
      </c>
      <c r="B19" s="523">
        <v>1000000</v>
      </c>
      <c r="C19" s="523">
        <v>700000</v>
      </c>
      <c r="D19" s="523">
        <v>700000</v>
      </c>
      <c r="E19" s="523">
        <v>650000</v>
      </c>
      <c r="F19" s="523">
        <v>600000</v>
      </c>
      <c r="G19" s="523">
        <v>1000000</v>
      </c>
      <c r="H19" s="523">
        <v>1100000</v>
      </c>
      <c r="I19" s="523">
        <v>1000000</v>
      </c>
      <c r="J19" s="523">
        <v>800000</v>
      </c>
      <c r="K19" s="523">
        <v>800000</v>
      </c>
      <c r="L19" s="523">
        <v>180000</v>
      </c>
      <c r="M19" s="523">
        <v>200000</v>
      </c>
      <c r="N19" s="523">
        <v>150000</v>
      </c>
      <c r="O19" s="523">
        <v>100000</v>
      </c>
      <c r="P19" s="523">
        <v>80000</v>
      </c>
      <c r="Q19" s="523">
        <v>120000</v>
      </c>
      <c r="R19" s="523">
        <v>120000</v>
      </c>
      <c r="S19" s="523">
        <v>80000</v>
      </c>
      <c r="T19" s="523">
        <v>50000</v>
      </c>
      <c r="U19" s="523">
        <v>50000</v>
      </c>
      <c r="W19" s="522"/>
    </row>
    <row r="20" spans="1:23" ht="19.5" customHeight="1">
      <c r="A20" s="520" t="s">
        <v>1054</v>
      </c>
      <c r="B20" s="523">
        <v>800000</v>
      </c>
      <c r="C20" s="523">
        <v>800000</v>
      </c>
      <c r="D20" s="523">
        <v>750000</v>
      </c>
      <c r="E20" s="523">
        <v>500000</v>
      </c>
      <c r="F20" s="523">
        <v>500000</v>
      </c>
      <c r="G20" s="523">
        <v>800000</v>
      </c>
      <c r="H20" s="523">
        <v>700000</v>
      </c>
      <c r="I20" s="523">
        <v>700000</v>
      </c>
      <c r="J20" s="523">
        <v>500000</v>
      </c>
      <c r="K20" s="523">
        <v>500000</v>
      </c>
      <c r="L20" s="523">
        <v>200000</v>
      </c>
      <c r="M20" s="523">
        <v>180000</v>
      </c>
      <c r="N20" s="523">
        <v>120000</v>
      </c>
      <c r="O20" s="523">
        <v>80000</v>
      </c>
      <c r="P20" s="523">
        <v>80000</v>
      </c>
      <c r="Q20" s="523">
        <v>150000</v>
      </c>
      <c r="R20" s="523">
        <v>130000</v>
      </c>
      <c r="S20" s="523">
        <v>80000</v>
      </c>
      <c r="T20" s="523">
        <v>40000</v>
      </c>
      <c r="U20" s="523">
        <v>40000</v>
      </c>
      <c r="W20" s="522"/>
    </row>
    <row r="21" spans="1:23" ht="19.5" customHeight="1">
      <c r="A21" s="520" t="s">
        <v>1055</v>
      </c>
      <c r="B21" s="523">
        <v>1000000</v>
      </c>
      <c r="C21" s="523">
        <v>850000</v>
      </c>
      <c r="D21" s="523">
        <v>800000</v>
      </c>
      <c r="E21" s="523">
        <v>550000</v>
      </c>
      <c r="F21" s="523">
        <v>550000</v>
      </c>
      <c r="G21" s="523">
        <v>1000000</v>
      </c>
      <c r="H21" s="523">
        <v>850000</v>
      </c>
      <c r="I21" s="523">
        <v>850000</v>
      </c>
      <c r="J21" s="523">
        <v>600000</v>
      </c>
      <c r="K21" s="523">
        <v>600000</v>
      </c>
      <c r="L21" s="523">
        <v>180000</v>
      </c>
      <c r="M21" s="523">
        <v>190000</v>
      </c>
      <c r="N21" s="523">
        <v>150000</v>
      </c>
      <c r="O21" s="523">
        <v>90000</v>
      </c>
      <c r="P21" s="523">
        <v>90000</v>
      </c>
      <c r="Q21" s="523">
        <v>150000</v>
      </c>
      <c r="R21" s="523">
        <v>110000</v>
      </c>
      <c r="S21" s="523">
        <v>85000</v>
      </c>
      <c r="T21" s="523">
        <v>60000</v>
      </c>
      <c r="U21" s="523">
        <v>60000</v>
      </c>
      <c r="W21" s="522"/>
    </row>
    <row r="22" spans="1:23" ht="19.5" customHeight="1">
      <c r="A22" s="520" t="s">
        <v>1056</v>
      </c>
      <c r="B22" s="523">
        <v>1000000</v>
      </c>
      <c r="C22" s="523">
        <v>850000</v>
      </c>
      <c r="D22" s="523">
        <v>800000</v>
      </c>
      <c r="E22" s="523">
        <v>450000</v>
      </c>
      <c r="F22" s="523">
        <v>450000</v>
      </c>
      <c r="G22" s="523">
        <v>1100000</v>
      </c>
      <c r="H22" s="523">
        <v>1200000</v>
      </c>
      <c r="I22" s="523">
        <v>850000</v>
      </c>
      <c r="J22" s="523">
        <v>575000</v>
      </c>
      <c r="K22" s="523">
        <v>575000</v>
      </c>
      <c r="L22" s="523">
        <v>120000</v>
      </c>
      <c r="M22" s="523">
        <v>145000</v>
      </c>
      <c r="N22" s="523">
        <v>105000</v>
      </c>
      <c r="O22" s="523">
        <v>75000</v>
      </c>
      <c r="P22" s="523">
        <v>70000</v>
      </c>
      <c r="Q22" s="523">
        <v>90000</v>
      </c>
      <c r="R22" s="523">
        <v>85000</v>
      </c>
      <c r="S22" s="523">
        <v>62500</v>
      </c>
      <c r="T22" s="523">
        <v>50000</v>
      </c>
      <c r="U22" s="523">
        <v>45000</v>
      </c>
      <c r="W22" s="522"/>
    </row>
    <row r="23" spans="1:23" ht="19.5" customHeight="1">
      <c r="A23" s="520" t="s">
        <v>1057</v>
      </c>
      <c r="B23" s="523">
        <v>1000000</v>
      </c>
      <c r="C23" s="523">
        <v>650000</v>
      </c>
      <c r="D23" s="523">
        <v>650000</v>
      </c>
      <c r="E23" s="523">
        <v>450000</v>
      </c>
      <c r="F23" s="523">
        <v>450000</v>
      </c>
      <c r="G23" s="523">
        <v>900000</v>
      </c>
      <c r="H23" s="523">
        <v>800000</v>
      </c>
      <c r="I23" s="523">
        <v>600000</v>
      </c>
      <c r="J23" s="523">
        <v>500000</v>
      </c>
      <c r="K23" s="523">
        <v>500000</v>
      </c>
      <c r="L23" s="523">
        <v>180000</v>
      </c>
      <c r="M23" s="523">
        <v>130000</v>
      </c>
      <c r="N23" s="523">
        <v>100000</v>
      </c>
      <c r="O23" s="523">
        <v>60000</v>
      </c>
      <c r="P23" s="523">
        <v>60000</v>
      </c>
      <c r="Q23" s="523">
        <v>100000</v>
      </c>
      <c r="R23" s="523">
        <v>80000</v>
      </c>
      <c r="S23" s="523">
        <v>70000</v>
      </c>
      <c r="T23" s="523">
        <v>30000</v>
      </c>
      <c r="U23" s="523">
        <v>30000</v>
      </c>
      <c r="W23" s="522"/>
    </row>
    <row r="24" spans="1:23" ht="19.5" customHeight="1">
      <c r="A24" s="520" t="s">
        <v>1058</v>
      </c>
      <c r="B24" s="524">
        <v>850000</v>
      </c>
      <c r="C24" s="524">
        <v>750000</v>
      </c>
      <c r="D24" s="524">
        <v>700000</v>
      </c>
      <c r="E24" s="524">
        <v>450000</v>
      </c>
      <c r="F24" s="524">
        <v>450000</v>
      </c>
      <c r="G24" s="524">
        <v>850000</v>
      </c>
      <c r="H24" s="524">
        <v>900000</v>
      </c>
      <c r="I24" s="524">
        <v>900000</v>
      </c>
      <c r="J24" s="524">
        <v>700000</v>
      </c>
      <c r="K24" s="524">
        <v>700000</v>
      </c>
      <c r="L24" s="524">
        <v>150000</v>
      </c>
      <c r="M24" s="524">
        <v>140000</v>
      </c>
      <c r="N24" s="524">
        <v>90000</v>
      </c>
      <c r="O24" s="524">
        <v>60000</v>
      </c>
      <c r="P24" s="524">
        <v>60000</v>
      </c>
      <c r="Q24" s="524">
        <v>80000</v>
      </c>
      <c r="R24" s="524">
        <v>80000</v>
      </c>
      <c r="S24" s="524">
        <v>65000</v>
      </c>
      <c r="T24" s="524">
        <v>50000</v>
      </c>
      <c r="U24" s="524">
        <v>50000</v>
      </c>
      <c r="W24" s="522"/>
    </row>
    <row r="25" spans="1:25" ht="26.25" customHeight="1">
      <c r="A25" s="525" t="s">
        <v>1059</v>
      </c>
      <c r="B25" s="526">
        <v>863579</v>
      </c>
      <c r="C25" s="527">
        <v>759895</v>
      </c>
      <c r="D25" s="527">
        <v>718105</v>
      </c>
      <c r="E25" s="527">
        <v>504421</v>
      </c>
      <c r="F25" s="527">
        <v>493310</v>
      </c>
      <c r="G25" s="527">
        <v>950300</v>
      </c>
      <c r="H25" s="527">
        <v>871947</v>
      </c>
      <c r="I25" s="527">
        <v>780632</v>
      </c>
      <c r="J25" s="527">
        <v>587316</v>
      </c>
      <c r="K25" s="527">
        <v>579430</v>
      </c>
      <c r="L25" s="528">
        <v>169987</v>
      </c>
      <c r="M25" s="529">
        <v>155406</v>
      </c>
      <c r="N25" s="527">
        <v>118789</v>
      </c>
      <c r="O25" s="527">
        <v>76558</v>
      </c>
      <c r="P25" s="527">
        <v>75453</v>
      </c>
      <c r="Q25" s="529">
        <v>114249</v>
      </c>
      <c r="R25" s="527">
        <v>97032</v>
      </c>
      <c r="S25" s="527">
        <v>78673</v>
      </c>
      <c r="T25" s="527">
        <v>46468</v>
      </c>
      <c r="U25" s="527">
        <v>46251</v>
      </c>
      <c r="V25" s="176"/>
      <c r="W25" s="522"/>
      <c r="X25" s="176"/>
      <c r="Y25" s="176"/>
    </row>
    <row r="26" spans="1:25" ht="12.75">
      <c r="A26" s="530"/>
      <c r="B26" s="530"/>
      <c r="C26" s="531"/>
      <c r="D26" s="531"/>
      <c r="E26" s="531"/>
      <c r="F26" s="531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176"/>
      <c r="W26" s="522"/>
      <c r="X26" s="176"/>
      <c r="Y26" s="176"/>
    </row>
    <row r="27" spans="1:25" ht="12.75">
      <c r="A27" s="530"/>
      <c r="B27" s="530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176"/>
      <c r="W27" s="522"/>
      <c r="X27" s="176"/>
      <c r="Y27" s="176"/>
    </row>
    <row r="28" spans="1:25" ht="12.75">
      <c r="A28" s="530"/>
      <c r="B28" s="530"/>
      <c r="C28" s="531"/>
      <c r="D28" s="531"/>
      <c r="E28" s="531"/>
      <c r="F28" s="531"/>
      <c r="G28" s="531"/>
      <c r="H28" s="531"/>
      <c r="I28" s="531"/>
      <c r="J28" s="531"/>
      <c r="K28" s="531"/>
      <c r="L28" s="531"/>
      <c r="M28" s="531"/>
      <c r="N28" s="531"/>
      <c r="O28" s="531"/>
      <c r="P28" s="531"/>
      <c r="Q28" s="531"/>
      <c r="R28" s="531"/>
      <c r="S28" s="531"/>
      <c r="T28" s="531"/>
      <c r="U28" s="531"/>
      <c r="V28" s="176"/>
      <c r="W28" s="522"/>
      <c r="X28" s="176"/>
      <c r="Y28" s="176"/>
    </row>
    <row r="29" spans="1:25" ht="12.75">
      <c r="A29" s="530"/>
      <c r="B29" s="530"/>
      <c r="C29" s="531"/>
      <c r="D29" s="531"/>
      <c r="E29" s="531"/>
      <c r="F29" s="531"/>
      <c r="G29" s="531"/>
      <c r="H29" s="531"/>
      <c r="I29" s="531"/>
      <c r="J29" s="531"/>
      <c r="K29" s="531"/>
      <c r="L29" s="531"/>
      <c r="M29" s="531"/>
      <c r="N29" s="531"/>
      <c r="O29" s="531"/>
      <c r="P29" s="531"/>
      <c r="Q29" s="531"/>
      <c r="R29" s="531"/>
      <c r="S29" s="531"/>
      <c r="T29" s="531"/>
      <c r="U29" s="531"/>
      <c r="V29" s="176"/>
      <c r="W29" s="522"/>
      <c r="X29" s="176"/>
      <c r="Y29" s="176"/>
    </row>
    <row r="30" spans="1:25" ht="12.75">
      <c r="A30" s="530"/>
      <c r="B30" s="530"/>
      <c r="C30" s="531"/>
      <c r="D30" s="531"/>
      <c r="E30" s="531"/>
      <c r="F30" s="531"/>
      <c r="G30" s="531"/>
      <c r="H30" s="531"/>
      <c r="I30" s="531"/>
      <c r="J30" s="531"/>
      <c r="K30" s="531"/>
      <c r="L30" s="531"/>
      <c r="M30" s="531"/>
      <c r="N30" s="531"/>
      <c r="O30" s="531"/>
      <c r="P30" s="531"/>
      <c r="Q30" s="531"/>
      <c r="R30" s="531"/>
      <c r="S30" s="531"/>
      <c r="T30" s="531"/>
      <c r="U30" s="531"/>
      <c r="V30" s="176"/>
      <c r="W30" s="522"/>
      <c r="X30" s="176"/>
      <c r="Y30" s="176"/>
    </row>
    <row r="31" spans="1:25" ht="12.75">
      <c r="A31" s="530"/>
      <c r="B31" s="530"/>
      <c r="C31" s="532"/>
      <c r="D31" s="532"/>
      <c r="E31" s="532"/>
      <c r="F31" s="532"/>
      <c r="G31" s="532"/>
      <c r="H31" s="532"/>
      <c r="I31" s="532"/>
      <c r="J31" s="532"/>
      <c r="K31" s="532"/>
      <c r="L31" s="532"/>
      <c r="M31" s="532"/>
      <c r="N31" s="532"/>
      <c r="O31" s="532"/>
      <c r="P31" s="532"/>
      <c r="Q31" s="532"/>
      <c r="R31" s="532"/>
      <c r="S31" s="531"/>
      <c r="T31" s="531"/>
      <c r="U31" s="532"/>
      <c r="V31" s="176"/>
      <c r="W31" s="522"/>
      <c r="X31" s="176"/>
      <c r="Y31" s="176"/>
    </row>
    <row r="32" spans="1:25" ht="12.75">
      <c r="A32" s="530"/>
      <c r="B32" s="530"/>
      <c r="C32" s="532"/>
      <c r="D32" s="532"/>
      <c r="E32" s="532"/>
      <c r="F32" s="532"/>
      <c r="G32" s="532"/>
      <c r="H32" s="532"/>
      <c r="I32" s="532"/>
      <c r="J32" s="532"/>
      <c r="K32" s="532"/>
      <c r="L32" s="532"/>
      <c r="M32" s="532"/>
      <c r="N32" s="532"/>
      <c r="O32" s="532"/>
      <c r="P32" s="532"/>
      <c r="Q32" s="532"/>
      <c r="R32" s="532"/>
      <c r="S32" s="531"/>
      <c r="T32" s="531"/>
      <c r="U32" s="532"/>
      <c r="V32" s="176"/>
      <c r="W32" s="176"/>
      <c r="X32" s="176"/>
      <c r="Y32" s="176"/>
    </row>
    <row r="33" spans="1:25" ht="12.75">
      <c r="A33" s="530"/>
      <c r="B33" s="530"/>
      <c r="C33" s="532"/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532"/>
      <c r="S33" s="531"/>
      <c r="T33" s="531"/>
      <c r="U33" s="532"/>
      <c r="V33" s="176"/>
      <c r="W33" s="176"/>
      <c r="X33" s="176"/>
      <c r="Y33" s="176"/>
    </row>
    <row r="34" spans="1:25" ht="12.75">
      <c r="A34" s="530"/>
      <c r="B34" s="530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532"/>
      <c r="S34" s="532"/>
      <c r="T34" s="531"/>
      <c r="U34" s="532"/>
      <c r="V34" s="176"/>
      <c r="W34" s="176"/>
      <c r="X34" s="176"/>
      <c r="Y34" s="176"/>
    </row>
    <row r="35" spans="1:25" ht="12.75">
      <c r="A35" s="530"/>
      <c r="B35" s="530"/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2"/>
      <c r="R35" s="531"/>
      <c r="S35" s="532"/>
      <c r="T35" s="532"/>
      <c r="U35" s="532"/>
      <c r="V35" s="176"/>
      <c r="W35" s="176"/>
      <c r="X35" s="176"/>
      <c r="Y35" s="176"/>
    </row>
    <row r="36" spans="1:25" ht="12.75">
      <c r="A36" s="530"/>
      <c r="B36" s="530"/>
      <c r="C36" s="532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1"/>
      <c r="S36" s="532"/>
      <c r="T36" s="532"/>
      <c r="U36" s="532"/>
      <c r="V36" s="176"/>
      <c r="W36" s="176"/>
      <c r="X36" s="176"/>
      <c r="Y36" s="176"/>
    </row>
    <row r="37" spans="1:25" ht="12.75">
      <c r="A37" s="530"/>
      <c r="B37" s="530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1"/>
      <c r="S37" s="532"/>
      <c r="T37" s="532"/>
      <c r="U37" s="532"/>
      <c r="V37" s="176"/>
      <c r="W37" s="176"/>
      <c r="X37" s="176"/>
      <c r="Y37" s="176"/>
    </row>
    <row r="38" spans="1:25" ht="12.75">
      <c r="A38" s="530"/>
      <c r="B38" s="530"/>
      <c r="C38" s="532"/>
      <c r="D38" s="532"/>
      <c r="E38" s="532"/>
      <c r="F38" s="532"/>
      <c r="G38" s="532"/>
      <c r="H38" s="532"/>
      <c r="I38" s="532"/>
      <c r="J38" s="532"/>
      <c r="K38" s="532"/>
      <c r="L38" s="531"/>
      <c r="M38" s="532"/>
      <c r="N38" s="532"/>
      <c r="O38" s="532"/>
      <c r="P38" s="532"/>
      <c r="Q38" s="532"/>
      <c r="R38" s="531"/>
      <c r="S38" s="532"/>
      <c r="T38" s="532"/>
      <c r="U38" s="532"/>
      <c r="V38" s="176"/>
      <c r="W38" s="176"/>
      <c r="X38" s="176"/>
      <c r="Y38" s="176"/>
    </row>
    <row r="39" spans="1:25" ht="12.75">
      <c r="A39" s="530"/>
      <c r="B39" s="530"/>
      <c r="C39" s="531"/>
      <c r="D39" s="531"/>
      <c r="E39" s="531"/>
      <c r="F39" s="531"/>
      <c r="G39" s="531"/>
      <c r="H39" s="531"/>
      <c r="I39" s="531"/>
      <c r="J39" s="531"/>
      <c r="K39" s="531"/>
      <c r="L39" s="531"/>
      <c r="M39" s="531"/>
      <c r="N39" s="531"/>
      <c r="O39" s="531"/>
      <c r="P39" s="531"/>
      <c r="Q39" s="531"/>
      <c r="R39" s="531"/>
      <c r="S39" s="531"/>
      <c r="T39" s="531"/>
      <c r="U39" s="531"/>
      <c r="V39" s="176"/>
      <c r="W39" s="176"/>
      <c r="X39" s="176"/>
      <c r="Y39" s="176"/>
    </row>
    <row r="40" spans="1:25" ht="20.25" customHeight="1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</row>
    <row r="48" spans="2:21" ht="12.75">
      <c r="B48" s="533" t="s">
        <v>1018</v>
      </c>
      <c r="C48" s="534" t="s">
        <v>1060</v>
      </c>
      <c r="D48" s="535" t="s">
        <v>1061</v>
      </c>
      <c r="E48" s="534" t="s">
        <v>1060</v>
      </c>
      <c r="F48" s="534" t="s">
        <v>1060</v>
      </c>
      <c r="G48" s="535" t="s">
        <v>1062</v>
      </c>
      <c r="H48" s="534" t="s">
        <v>1060</v>
      </c>
      <c r="I48" s="535" t="e">
        <f>+h</f>
        <v>#NAME?</v>
      </c>
      <c r="J48" s="534" t="s">
        <v>1060</v>
      </c>
      <c r="K48" s="534" t="s">
        <v>1060</v>
      </c>
      <c r="L48" s="534" t="s">
        <v>1060</v>
      </c>
      <c r="M48" s="534" t="s">
        <v>1060</v>
      </c>
      <c r="N48" s="534" t="s">
        <v>1060</v>
      </c>
      <c r="O48" s="534" t="s">
        <v>1060</v>
      </c>
      <c r="P48" s="534" t="s">
        <v>1060</v>
      </c>
      <c r="Q48" s="535" t="s">
        <v>1062</v>
      </c>
      <c r="R48" s="534" t="s">
        <v>1060</v>
      </c>
      <c r="S48" s="535" t="s">
        <v>1061</v>
      </c>
      <c r="T48" s="534" t="s">
        <v>1060</v>
      </c>
      <c r="U48" s="535" t="e">
        <f>+h</f>
        <v>#NAME?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B114"/>
  <sheetViews>
    <sheetView zoomScalePageLayoutView="0" workbookViewId="0" topLeftCell="Z1">
      <selection activeCell="AQ26" sqref="AQ26"/>
    </sheetView>
  </sheetViews>
  <sheetFormatPr defaultColWidth="9.00390625" defaultRowHeight="12.75"/>
  <cols>
    <col min="1" max="1" width="5.25390625" style="0" customWidth="1"/>
    <col min="2" max="2" width="5.75390625" style="0" customWidth="1"/>
    <col min="3" max="3" width="7.625" style="0" customWidth="1"/>
    <col min="4" max="4" width="7.125" style="0" customWidth="1"/>
    <col min="5" max="5" width="8.00390625" style="0" customWidth="1"/>
    <col min="6" max="6" width="7.25390625" style="0" customWidth="1"/>
    <col min="7" max="7" width="6.625" style="0" customWidth="1"/>
    <col min="8" max="8" width="6.25390625" style="0" customWidth="1"/>
    <col min="11" max="11" width="7.375" style="0" customWidth="1"/>
    <col min="12" max="12" width="7.875" style="0" customWidth="1"/>
    <col min="13" max="14" width="7.625" style="0" customWidth="1"/>
    <col min="16" max="16" width="7.625" style="0" customWidth="1"/>
    <col min="17" max="17" width="6.125" style="0" customWidth="1"/>
    <col min="18" max="18" width="8.00390625" style="0" customWidth="1"/>
    <col min="19" max="19" width="5.25390625" style="176" customWidth="1"/>
    <col min="20" max="20" width="3.875" style="176" customWidth="1"/>
    <col min="21" max="21" width="6.875" style="0" customWidth="1"/>
    <col min="22" max="22" width="7.625" style="0" customWidth="1"/>
    <col min="23" max="23" width="6.375" style="0" customWidth="1"/>
    <col min="24" max="24" width="6.125" style="0" customWidth="1"/>
    <col min="25" max="25" width="8.00390625" style="0" customWidth="1"/>
    <col min="26" max="26" width="6.625" style="0" customWidth="1"/>
    <col min="27" max="27" width="6.375" style="0" customWidth="1"/>
    <col min="28" max="28" width="6.25390625" style="0" customWidth="1"/>
    <col min="29" max="30" width="6.375" style="0" customWidth="1"/>
    <col min="31" max="31" width="7.625" style="0" customWidth="1"/>
    <col min="32" max="32" width="6.25390625" style="0" customWidth="1"/>
    <col min="33" max="33" width="7.25390625" style="0" customWidth="1"/>
    <col min="34" max="34" width="6.125" style="0" customWidth="1"/>
    <col min="35" max="35" width="6.75390625" style="0" customWidth="1"/>
    <col min="37" max="37" width="7.625" style="0" customWidth="1"/>
    <col min="38" max="38" width="7.75390625" style="0" customWidth="1"/>
  </cols>
  <sheetData>
    <row r="2" spans="1:29" ht="12.75">
      <c r="A2" s="264"/>
      <c r="B2" s="264"/>
      <c r="C2" s="264"/>
      <c r="D2" s="264"/>
      <c r="E2" s="204" t="s">
        <v>1063</v>
      </c>
      <c r="F2" s="264"/>
      <c r="G2" s="264"/>
      <c r="H2" s="264"/>
      <c r="I2" s="91"/>
      <c r="J2" s="91"/>
      <c r="K2" s="91"/>
      <c r="L2" s="91"/>
      <c r="M2" s="91"/>
      <c r="N2" s="91"/>
      <c r="O2" s="91"/>
      <c r="P2" s="91"/>
      <c r="Q2" s="91"/>
      <c r="R2" s="91"/>
      <c r="S2" s="134"/>
      <c r="T2" s="134"/>
      <c r="U2" s="91"/>
      <c r="V2" s="204" t="s">
        <v>1063</v>
      </c>
      <c r="W2" s="264"/>
      <c r="X2" s="264"/>
      <c r="Y2" s="264"/>
      <c r="Z2" s="264"/>
      <c r="AA2" s="264"/>
      <c r="AB2" s="91"/>
      <c r="AC2" s="91"/>
    </row>
    <row r="3" spans="1:29" ht="12.75">
      <c r="A3" s="91"/>
      <c r="B3" s="91"/>
      <c r="C3" s="91"/>
      <c r="D3" s="91"/>
      <c r="E3" s="91"/>
      <c r="F3" s="204" t="s">
        <v>1064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134"/>
      <c r="T3" s="134"/>
      <c r="U3" s="91"/>
      <c r="V3" s="204" t="s">
        <v>1065</v>
      </c>
      <c r="W3" s="91"/>
      <c r="X3" s="91"/>
      <c r="Y3" s="91"/>
      <c r="Z3" s="91"/>
      <c r="AA3" s="91"/>
      <c r="AB3" s="91"/>
      <c r="AC3" s="91"/>
    </row>
    <row r="4" spans="1:29" ht="12.75">
      <c r="A4" s="173"/>
      <c r="B4" s="173"/>
      <c r="C4" s="173"/>
      <c r="D4" s="173"/>
      <c r="E4" s="173"/>
      <c r="F4" s="173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134"/>
      <c r="T4" s="134"/>
      <c r="U4" s="209"/>
      <c r="V4" s="173"/>
      <c r="W4" s="173"/>
      <c r="X4" s="173"/>
      <c r="Y4" s="173"/>
      <c r="Z4" s="173"/>
      <c r="AA4" s="173"/>
      <c r="AB4" s="173"/>
      <c r="AC4" s="173"/>
    </row>
    <row r="5" spans="1:49" ht="12.75">
      <c r="A5" s="1225" t="s">
        <v>540</v>
      </c>
      <c r="B5" s="1221" t="s">
        <v>39</v>
      </c>
      <c r="C5" s="1227" t="s">
        <v>1066</v>
      </c>
      <c r="D5" s="1228"/>
      <c r="E5" s="1230" t="s">
        <v>1067</v>
      </c>
      <c r="F5" s="1223"/>
      <c r="G5" s="1223"/>
      <c r="H5" s="1222"/>
      <c r="I5" s="1231" t="s">
        <v>1068</v>
      </c>
      <c r="J5" s="1228"/>
      <c r="K5" s="1211" t="s">
        <v>1069</v>
      </c>
      <c r="L5" s="1228"/>
      <c r="M5" s="1211" t="s">
        <v>1070</v>
      </c>
      <c r="N5" s="1212"/>
      <c r="O5" s="1215" t="s">
        <v>1071</v>
      </c>
      <c r="P5" s="1212"/>
      <c r="Q5" s="1216" t="s">
        <v>1072</v>
      </c>
      <c r="R5" s="1217"/>
      <c r="S5" s="1218" t="s">
        <v>540</v>
      </c>
      <c r="T5" s="1221" t="s">
        <v>39</v>
      </c>
      <c r="U5" s="1223" t="s">
        <v>1072</v>
      </c>
      <c r="V5" s="1223"/>
      <c r="W5" s="1223"/>
      <c r="X5" s="1223"/>
      <c r="Y5" s="1223"/>
      <c r="Z5" s="1223"/>
      <c r="AA5" s="1223"/>
      <c r="AB5" s="1223"/>
      <c r="AC5" s="1223"/>
      <c r="AD5" s="1223"/>
      <c r="AE5" s="1223"/>
      <c r="AF5" s="1223"/>
      <c r="AG5" s="1223"/>
      <c r="AH5" s="1223"/>
      <c r="AI5" s="537"/>
      <c r="AJ5" s="537"/>
      <c r="AK5" s="537"/>
      <c r="AL5" s="537"/>
      <c r="AU5" s="176"/>
      <c r="AV5" s="176"/>
      <c r="AW5" s="176"/>
    </row>
    <row r="6" spans="1:49" ht="25.5" customHeight="1">
      <c r="A6" s="1209"/>
      <c r="B6" s="1222"/>
      <c r="C6" s="1213"/>
      <c r="D6" s="1229"/>
      <c r="E6" s="1232" t="s">
        <v>1073</v>
      </c>
      <c r="F6" s="1233"/>
      <c r="G6" s="538" t="s">
        <v>1074</v>
      </c>
      <c r="H6" s="539"/>
      <c r="I6" s="1214"/>
      <c r="J6" s="1229"/>
      <c r="K6" s="1213"/>
      <c r="L6" s="1229"/>
      <c r="M6" s="1213"/>
      <c r="N6" s="1214"/>
      <c r="O6" s="1213"/>
      <c r="P6" s="1214"/>
      <c r="Q6" s="1204" t="s">
        <v>1075</v>
      </c>
      <c r="R6" s="1224"/>
      <c r="S6" s="1219"/>
      <c r="T6" s="1222"/>
      <c r="U6" s="1206" t="s">
        <v>1076</v>
      </c>
      <c r="V6" s="1205"/>
      <c r="W6" s="1204" t="s">
        <v>1077</v>
      </c>
      <c r="X6" s="1205"/>
      <c r="Y6" s="1204" t="s">
        <v>1078</v>
      </c>
      <c r="Z6" s="1205"/>
      <c r="AA6" s="1204" t="s">
        <v>1079</v>
      </c>
      <c r="AB6" s="1205"/>
      <c r="AC6" s="1206" t="s">
        <v>1080</v>
      </c>
      <c r="AD6" s="1205"/>
      <c r="AE6" s="1206" t="s">
        <v>1081</v>
      </c>
      <c r="AF6" s="1205"/>
      <c r="AG6" s="1206" t="s">
        <v>1082</v>
      </c>
      <c r="AH6" s="1207"/>
      <c r="AI6" s="540" t="s">
        <v>1083</v>
      </c>
      <c r="AJ6" s="540" t="s">
        <v>1084</v>
      </c>
      <c r="AK6" s="541" t="s">
        <v>1085</v>
      </c>
      <c r="AL6" s="542" t="s">
        <v>1086</v>
      </c>
      <c r="AM6" s="543" t="s">
        <v>1087</v>
      </c>
      <c r="AN6" s="176"/>
      <c r="AO6" s="176"/>
      <c r="AU6" s="176"/>
      <c r="AV6" s="1208"/>
      <c r="AW6" s="1210"/>
    </row>
    <row r="7" spans="1:54" ht="24">
      <c r="A7" s="1226"/>
      <c r="B7" s="1222"/>
      <c r="C7" s="544" t="s">
        <v>981</v>
      </c>
      <c r="D7" s="544" t="s">
        <v>904</v>
      </c>
      <c r="E7" s="544" t="s">
        <v>981</v>
      </c>
      <c r="F7" s="544" t="s">
        <v>904</v>
      </c>
      <c r="G7" s="544" t="s">
        <v>981</v>
      </c>
      <c r="H7" s="544" t="s">
        <v>904</v>
      </c>
      <c r="I7" s="544" t="s">
        <v>981</v>
      </c>
      <c r="J7" s="544" t="s">
        <v>904</v>
      </c>
      <c r="K7" s="544" t="s">
        <v>981</v>
      </c>
      <c r="L7" s="544" t="s">
        <v>904</v>
      </c>
      <c r="M7" s="544" t="s">
        <v>981</v>
      </c>
      <c r="N7" s="544" t="s">
        <v>904</v>
      </c>
      <c r="O7" s="544" t="s">
        <v>981</v>
      </c>
      <c r="P7" s="544" t="s">
        <v>904</v>
      </c>
      <c r="Q7" s="545" t="s">
        <v>981</v>
      </c>
      <c r="R7" s="536" t="s">
        <v>904</v>
      </c>
      <c r="S7" s="1220"/>
      <c r="T7" s="1222"/>
      <c r="U7" s="546" t="s">
        <v>981</v>
      </c>
      <c r="V7" s="544" t="s">
        <v>904</v>
      </c>
      <c r="W7" s="544" t="s">
        <v>981</v>
      </c>
      <c r="X7" s="544" t="s">
        <v>904</v>
      </c>
      <c r="Y7" s="544" t="s">
        <v>981</v>
      </c>
      <c r="Z7" s="544" t="s">
        <v>904</v>
      </c>
      <c r="AA7" s="544" t="s">
        <v>981</v>
      </c>
      <c r="AB7" s="544" t="s">
        <v>904</v>
      </c>
      <c r="AC7" s="544" t="s">
        <v>981</v>
      </c>
      <c r="AD7" s="544" t="s">
        <v>904</v>
      </c>
      <c r="AE7" s="544" t="s">
        <v>981</v>
      </c>
      <c r="AF7" s="544" t="s">
        <v>904</v>
      </c>
      <c r="AG7" s="544" t="s">
        <v>981</v>
      </c>
      <c r="AH7" s="545" t="s">
        <v>904</v>
      </c>
      <c r="AI7" s="545" t="s">
        <v>904</v>
      </c>
      <c r="AJ7" s="545" t="s">
        <v>904</v>
      </c>
      <c r="AK7" s="545" t="s">
        <v>904</v>
      </c>
      <c r="AL7" s="545" t="s">
        <v>904</v>
      </c>
      <c r="AM7" s="547"/>
      <c r="AN7" s="547"/>
      <c r="AO7" s="547"/>
      <c r="AP7" s="547"/>
      <c r="AQ7" s="547"/>
      <c r="AR7" s="176"/>
      <c r="AS7" s="176"/>
      <c r="AT7" s="176"/>
      <c r="AU7" s="176"/>
      <c r="AV7" s="1209"/>
      <c r="AW7" s="1209"/>
      <c r="AX7" s="176"/>
      <c r="AY7" s="176"/>
      <c r="AZ7" s="176"/>
      <c r="BA7" s="176"/>
      <c r="BB7" s="176"/>
    </row>
    <row r="8" spans="1:54" ht="12.75">
      <c r="A8" s="96" t="s">
        <v>527</v>
      </c>
      <c r="B8" s="311" t="s">
        <v>468</v>
      </c>
      <c r="C8" s="96"/>
      <c r="D8" s="96"/>
      <c r="E8" s="96"/>
      <c r="F8" s="96"/>
      <c r="G8" s="96"/>
      <c r="H8" s="96"/>
      <c r="I8" s="548">
        <v>15</v>
      </c>
      <c r="J8" s="548">
        <v>8</v>
      </c>
      <c r="K8" s="548">
        <v>65</v>
      </c>
      <c r="L8" s="548"/>
      <c r="M8" s="549"/>
      <c r="N8" s="550"/>
      <c r="O8" s="551">
        <f>Q8+U8+W8+Y8+AA8+AC8+AE8+AG8</f>
        <v>10.040000000000001</v>
      </c>
      <c r="P8" s="551">
        <f>R8+V8+X8+Z8+AB8+AD8+AF8+AH8+AI8+AJ8+AK8+AL8</f>
        <v>7.999999999999999</v>
      </c>
      <c r="Q8" s="552">
        <v>2</v>
      </c>
      <c r="R8" s="552"/>
      <c r="S8" s="307" t="s">
        <v>527</v>
      </c>
      <c r="T8" s="311" t="s">
        <v>468</v>
      </c>
      <c r="U8" s="550">
        <v>3.6</v>
      </c>
      <c r="V8" s="553">
        <v>3.55</v>
      </c>
      <c r="W8" s="553">
        <v>4</v>
      </c>
      <c r="X8" s="553">
        <v>4.01</v>
      </c>
      <c r="Y8" s="550"/>
      <c r="Z8" s="550"/>
      <c r="AA8" s="550">
        <v>0.3</v>
      </c>
      <c r="AB8" s="550">
        <v>0.3</v>
      </c>
      <c r="AC8" s="554"/>
      <c r="AD8" s="554"/>
      <c r="AE8" s="555">
        <v>0.06</v>
      </c>
      <c r="AF8" s="555">
        <v>0.06</v>
      </c>
      <c r="AG8" s="555">
        <v>0.08</v>
      </c>
      <c r="AH8" s="555">
        <v>0.08</v>
      </c>
      <c r="AI8" s="270"/>
      <c r="AJ8" s="270"/>
      <c r="AK8" s="270"/>
      <c r="AL8" s="270"/>
      <c r="AM8" s="270"/>
      <c r="AN8" s="270"/>
      <c r="AO8" s="270"/>
      <c r="AP8" s="270"/>
      <c r="AQ8" s="176"/>
      <c r="AR8" s="176"/>
      <c r="AS8" s="176"/>
      <c r="AT8" s="176"/>
      <c r="AU8" s="176"/>
      <c r="AV8" s="1209"/>
      <c r="AW8" s="1209"/>
      <c r="AX8" s="176"/>
      <c r="AY8" s="176"/>
      <c r="AZ8" s="176"/>
      <c r="BA8" s="176"/>
      <c r="BB8" s="176"/>
    </row>
    <row r="9" spans="1:54" ht="12.75">
      <c r="A9" s="96" t="s">
        <v>528</v>
      </c>
      <c r="B9" s="311" t="s">
        <v>192</v>
      </c>
      <c r="C9" s="96"/>
      <c r="D9" s="96"/>
      <c r="E9" s="96"/>
      <c r="F9" s="96"/>
      <c r="G9" s="96"/>
      <c r="H9" s="96"/>
      <c r="I9" s="550">
        <v>1.4</v>
      </c>
      <c r="J9" s="556">
        <v>0.008</v>
      </c>
      <c r="K9" s="550"/>
      <c r="L9" s="550"/>
      <c r="M9" s="96"/>
      <c r="N9" s="550"/>
      <c r="O9" s="553">
        <f aca="true" t="shared" si="0" ref="O9:O30">Q9+U9+W9+Y9+AA9+AC9+AE9+AG9</f>
        <v>0.09</v>
      </c>
      <c r="P9" s="553">
        <f>R9+V9+X9+Z9+AB9+AD9+AF9+AH9+AI9+AJ9+AK9+AL9+AM9</f>
        <v>0.019</v>
      </c>
      <c r="Q9" s="552"/>
      <c r="R9" s="552">
        <v>0.004</v>
      </c>
      <c r="S9" s="96" t="s">
        <v>528</v>
      </c>
      <c r="T9" s="311" t="s">
        <v>192</v>
      </c>
      <c r="U9" s="553">
        <v>0.09</v>
      </c>
      <c r="V9" s="556"/>
      <c r="W9" s="550"/>
      <c r="X9" s="556">
        <v>0.001</v>
      </c>
      <c r="Y9" s="550"/>
      <c r="Z9" s="550"/>
      <c r="AA9" s="550"/>
      <c r="AB9" s="556">
        <v>0.001</v>
      </c>
      <c r="AC9" s="554"/>
      <c r="AD9" s="554"/>
      <c r="AE9" s="554"/>
      <c r="AF9" s="557">
        <v>0.002</v>
      </c>
      <c r="AG9" s="554"/>
      <c r="AH9" s="557">
        <v>0.002</v>
      </c>
      <c r="AI9" s="270"/>
      <c r="AJ9" s="270"/>
      <c r="AK9" s="270">
        <v>0.001</v>
      </c>
      <c r="AL9" s="270">
        <v>0.001</v>
      </c>
      <c r="AM9" s="270">
        <v>0.007</v>
      </c>
      <c r="AN9" s="270"/>
      <c r="AO9" s="270"/>
      <c r="AP9" s="270"/>
      <c r="AQ9" s="176"/>
      <c r="AR9" s="176"/>
      <c r="AS9" s="176"/>
      <c r="AT9" s="176"/>
      <c r="AU9" s="176"/>
      <c r="AV9" s="96"/>
      <c r="AW9" s="311"/>
      <c r="AX9" s="176"/>
      <c r="AY9" s="176"/>
      <c r="AZ9" s="176"/>
      <c r="BA9" s="176"/>
      <c r="BB9" s="176"/>
    </row>
    <row r="10" spans="1:54" ht="12.75">
      <c r="A10" s="96" t="s">
        <v>529</v>
      </c>
      <c r="B10" s="311" t="s">
        <v>193</v>
      </c>
      <c r="C10" s="96"/>
      <c r="D10" s="96"/>
      <c r="E10" s="96"/>
      <c r="F10" s="96"/>
      <c r="G10" s="558"/>
      <c r="H10" s="558"/>
      <c r="I10" s="550">
        <v>0.1</v>
      </c>
      <c r="J10" s="550"/>
      <c r="K10" s="559"/>
      <c r="L10" s="559"/>
      <c r="M10" s="96"/>
      <c r="N10" s="550"/>
      <c r="O10" s="553">
        <f t="shared" si="0"/>
        <v>0</v>
      </c>
      <c r="P10" s="553">
        <f aca="true" t="shared" si="1" ref="P10:P30">R10+V10+X10+Z10+AB10+AD10+AF10+AH10+AI10+AJ10+AK10+AL10</f>
        <v>0</v>
      </c>
      <c r="Q10" s="552"/>
      <c r="R10" s="552"/>
      <c r="S10" s="96" t="s">
        <v>529</v>
      </c>
      <c r="T10" s="311" t="s">
        <v>193</v>
      </c>
      <c r="U10" s="550"/>
      <c r="V10" s="550"/>
      <c r="W10" s="550"/>
      <c r="X10" s="550"/>
      <c r="Y10" s="550"/>
      <c r="Z10" s="550"/>
      <c r="AA10" s="550"/>
      <c r="AB10" s="550"/>
      <c r="AC10" s="554"/>
      <c r="AD10" s="554"/>
      <c r="AE10" s="554"/>
      <c r="AF10" s="554"/>
      <c r="AG10" s="554"/>
      <c r="AH10" s="554"/>
      <c r="AI10" s="270"/>
      <c r="AJ10" s="270"/>
      <c r="AK10" s="270"/>
      <c r="AL10" s="270"/>
      <c r="AM10" s="270"/>
      <c r="AN10" s="270"/>
      <c r="AO10" s="270"/>
      <c r="AP10" s="270"/>
      <c r="AQ10" s="176"/>
      <c r="AR10" s="176"/>
      <c r="AS10" s="176"/>
      <c r="AT10" s="176"/>
      <c r="AU10" s="176"/>
      <c r="AV10" s="96"/>
      <c r="AW10" s="311"/>
      <c r="AX10" s="176"/>
      <c r="AY10" s="176"/>
      <c r="AZ10" s="176"/>
      <c r="BA10" s="176"/>
      <c r="BB10" s="176"/>
    </row>
    <row r="11" spans="1:54" ht="12.75">
      <c r="A11" s="96" t="s">
        <v>530</v>
      </c>
      <c r="B11" s="311" t="s">
        <v>194</v>
      </c>
      <c r="C11" s="96"/>
      <c r="D11" s="96"/>
      <c r="E11" s="96"/>
      <c r="F11" s="96"/>
      <c r="G11" s="308"/>
      <c r="H11" s="308"/>
      <c r="I11" s="550">
        <v>3.8</v>
      </c>
      <c r="J11" s="550">
        <v>1.5</v>
      </c>
      <c r="K11" s="554"/>
      <c r="L11" s="554">
        <v>2.5</v>
      </c>
      <c r="M11" s="550"/>
      <c r="N11" s="550"/>
      <c r="O11" s="553">
        <f t="shared" si="0"/>
        <v>1.5</v>
      </c>
      <c r="P11" s="556">
        <f t="shared" si="1"/>
        <v>0.503</v>
      </c>
      <c r="Q11" s="552">
        <v>0.5</v>
      </c>
      <c r="R11" s="552">
        <v>0.2</v>
      </c>
      <c r="S11" s="96" t="s">
        <v>530</v>
      </c>
      <c r="T11" s="311" t="s">
        <v>194</v>
      </c>
      <c r="U11" s="550">
        <v>0.5</v>
      </c>
      <c r="V11" s="550">
        <v>0.1</v>
      </c>
      <c r="W11" s="550">
        <v>0.5</v>
      </c>
      <c r="X11" s="550">
        <v>0.2</v>
      </c>
      <c r="Y11" s="550"/>
      <c r="Z11" s="550"/>
      <c r="AA11" s="550"/>
      <c r="AB11" s="550"/>
      <c r="AC11" s="554"/>
      <c r="AD11" s="554"/>
      <c r="AE11" s="554"/>
      <c r="AF11" s="557">
        <v>0.003</v>
      </c>
      <c r="AG11" s="554"/>
      <c r="AH11" s="554"/>
      <c r="AI11" s="270"/>
      <c r="AJ11" s="270"/>
      <c r="AK11" s="270"/>
      <c r="AL11" s="270"/>
      <c r="AM11" s="270"/>
      <c r="AN11" s="270"/>
      <c r="AO11" s="270"/>
      <c r="AP11" s="270"/>
      <c r="AQ11" s="176"/>
      <c r="AR11" s="176"/>
      <c r="AS11" s="176"/>
      <c r="AT11" s="176"/>
      <c r="AU11" s="176"/>
      <c r="AV11" s="96"/>
      <c r="AW11" s="311"/>
      <c r="AX11" s="176"/>
      <c r="AY11" s="176"/>
      <c r="AZ11" s="176"/>
      <c r="BA11" s="176"/>
      <c r="BB11" s="176"/>
    </row>
    <row r="12" spans="1:54" ht="12.75">
      <c r="A12" s="96"/>
      <c r="B12" s="311"/>
      <c r="C12" s="276"/>
      <c r="D12" s="276"/>
      <c r="E12" s="276"/>
      <c r="F12" s="276"/>
      <c r="G12" s="308"/>
      <c r="H12" s="308"/>
      <c r="I12" s="550"/>
      <c r="J12" s="550"/>
      <c r="K12" s="308"/>
      <c r="L12" s="308"/>
      <c r="M12" s="276"/>
      <c r="N12" s="550"/>
      <c r="O12" s="553">
        <f t="shared" si="0"/>
        <v>0</v>
      </c>
      <c r="P12" s="553">
        <f t="shared" si="1"/>
        <v>0</v>
      </c>
      <c r="Q12" s="552"/>
      <c r="R12" s="552"/>
      <c r="S12" s="96"/>
      <c r="T12" s="311"/>
      <c r="U12" s="550"/>
      <c r="V12" s="550"/>
      <c r="W12" s="550"/>
      <c r="X12" s="550"/>
      <c r="Y12" s="550"/>
      <c r="Z12" s="550"/>
      <c r="AA12" s="550"/>
      <c r="AB12" s="550"/>
      <c r="AC12" s="554"/>
      <c r="AD12" s="554"/>
      <c r="AE12" s="554"/>
      <c r="AF12" s="554"/>
      <c r="AG12" s="554"/>
      <c r="AH12" s="554"/>
      <c r="AI12" s="270"/>
      <c r="AJ12" s="270"/>
      <c r="AK12" s="270"/>
      <c r="AL12" s="270"/>
      <c r="AM12" s="270"/>
      <c r="AN12" s="270"/>
      <c r="AO12" s="270"/>
      <c r="AP12" s="270"/>
      <c r="AQ12" s="176"/>
      <c r="AR12" s="176"/>
      <c r="AS12" s="176"/>
      <c r="AT12" s="176"/>
      <c r="AU12" s="176"/>
      <c r="AV12" s="96"/>
      <c r="AW12" s="311"/>
      <c r="AX12" s="176"/>
      <c r="AY12" s="176"/>
      <c r="AZ12" s="176"/>
      <c r="BA12" s="176"/>
      <c r="BB12" s="176"/>
    </row>
    <row r="13" spans="1:54" ht="12.75">
      <c r="A13" s="96" t="s">
        <v>531</v>
      </c>
      <c r="B13" s="311" t="s">
        <v>195</v>
      </c>
      <c r="C13" s="96"/>
      <c r="D13" s="96"/>
      <c r="E13" s="96"/>
      <c r="F13" s="96"/>
      <c r="G13" s="96"/>
      <c r="H13" s="96"/>
      <c r="I13" s="550"/>
      <c r="J13" s="550"/>
      <c r="K13" s="550"/>
      <c r="L13" s="550"/>
      <c r="M13" s="550"/>
      <c r="N13" s="550"/>
      <c r="O13" s="553">
        <f t="shared" si="0"/>
        <v>0</v>
      </c>
      <c r="P13" s="553">
        <f t="shared" si="1"/>
        <v>0</v>
      </c>
      <c r="Q13" s="552"/>
      <c r="R13" s="552"/>
      <c r="S13" s="96" t="s">
        <v>531</v>
      </c>
      <c r="T13" s="311" t="s">
        <v>195</v>
      </c>
      <c r="U13" s="550"/>
      <c r="V13" s="550"/>
      <c r="W13" s="550"/>
      <c r="X13" s="550"/>
      <c r="Y13" s="550"/>
      <c r="Z13" s="550"/>
      <c r="AA13" s="550"/>
      <c r="AB13" s="550"/>
      <c r="AC13" s="554"/>
      <c r="AD13" s="554"/>
      <c r="AE13" s="554"/>
      <c r="AF13" s="554"/>
      <c r="AG13" s="554"/>
      <c r="AH13" s="554"/>
      <c r="AI13" s="270"/>
      <c r="AJ13" s="270"/>
      <c r="AK13" s="270"/>
      <c r="AL13" s="270"/>
      <c r="AM13" s="270"/>
      <c r="AN13" s="270"/>
      <c r="AO13" s="270"/>
      <c r="AP13" s="270"/>
      <c r="AQ13" s="176"/>
      <c r="AR13" s="176"/>
      <c r="AS13" s="176"/>
      <c r="AT13" s="176"/>
      <c r="AU13" s="176"/>
      <c r="AV13" s="96"/>
      <c r="AW13" s="311"/>
      <c r="AX13" s="176"/>
      <c r="AY13" s="176"/>
      <c r="AZ13" s="176"/>
      <c r="BA13" s="176"/>
      <c r="BB13" s="176"/>
    </row>
    <row r="14" spans="1:54" ht="12.75">
      <c r="A14" s="96" t="s">
        <v>532</v>
      </c>
      <c r="B14" s="311" t="s">
        <v>196</v>
      </c>
      <c r="C14" s="96"/>
      <c r="D14" s="96"/>
      <c r="E14" s="96"/>
      <c r="F14" s="96"/>
      <c r="G14" s="96"/>
      <c r="H14" s="96"/>
      <c r="I14" s="550">
        <v>27</v>
      </c>
      <c r="J14" s="550">
        <v>2</v>
      </c>
      <c r="K14" s="550">
        <v>130</v>
      </c>
      <c r="L14" s="550"/>
      <c r="M14" s="550"/>
      <c r="N14" s="550"/>
      <c r="O14" s="553">
        <f t="shared" si="0"/>
        <v>5.6499999999999995</v>
      </c>
      <c r="P14" s="553">
        <f>R14+V14+X14+Z14+AB14+AD14+AF14+AH14+AI14+AJ14+AK14+AL14+AM14</f>
        <v>1.9500000000000002</v>
      </c>
      <c r="Q14" s="560">
        <v>1</v>
      </c>
      <c r="R14" s="560">
        <v>0.8</v>
      </c>
      <c r="S14" s="96" t="s">
        <v>532</v>
      </c>
      <c r="T14" s="311" t="s">
        <v>196</v>
      </c>
      <c r="U14" s="550">
        <v>2.9</v>
      </c>
      <c r="V14" s="550">
        <v>0.5</v>
      </c>
      <c r="W14" s="550">
        <v>1.7</v>
      </c>
      <c r="X14" s="550">
        <v>0.3</v>
      </c>
      <c r="Y14" s="550"/>
      <c r="Z14" s="550"/>
      <c r="AA14" s="550"/>
      <c r="AB14" s="550">
        <v>0.1</v>
      </c>
      <c r="AC14" s="554"/>
      <c r="AD14" s="554"/>
      <c r="AE14" s="554"/>
      <c r="AF14" s="555">
        <v>0.05</v>
      </c>
      <c r="AG14" s="555">
        <v>0.05</v>
      </c>
      <c r="AH14" s="554"/>
      <c r="AI14" s="270"/>
      <c r="AJ14" s="270"/>
      <c r="AK14" s="270"/>
      <c r="AL14" s="270"/>
      <c r="AM14" s="270">
        <v>0.2</v>
      </c>
      <c r="AN14" s="270"/>
      <c r="AO14" s="270"/>
      <c r="AP14" s="270"/>
      <c r="AQ14" s="176"/>
      <c r="AR14" s="176"/>
      <c r="AS14" s="176"/>
      <c r="AT14" s="176"/>
      <c r="AU14" s="176"/>
      <c r="AV14" s="96"/>
      <c r="AW14" s="311"/>
      <c r="AX14" s="176"/>
      <c r="AY14" s="176"/>
      <c r="AZ14" s="176"/>
      <c r="BA14" s="176"/>
      <c r="BB14" s="176"/>
    </row>
    <row r="15" spans="1:54" ht="12.75">
      <c r="A15" s="96" t="s">
        <v>283</v>
      </c>
      <c r="B15" s="311" t="s">
        <v>197</v>
      </c>
      <c r="C15" s="96"/>
      <c r="D15" s="96"/>
      <c r="E15" s="96"/>
      <c r="F15" s="96"/>
      <c r="G15" s="96"/>
      <c r="H15" s="96"/>
      <c r="I15" s="550"/>
      <c r="J15" s="550"/>
      <c r="K15" s="550"/>
      <c r="L15" s="550"/>
      <c r="M15" s="550"/>
      <c r="N15" s="550"/>
      <c r="O15" s="553">
        <f t="shared" si="0"/>
        <v>0</v>
      </c>
      <c r="P15" s="553">
        <f t="shared" si="1"/>
        <v>0</v>
      </c>
      <c r="Q15" s="552"/>
      <c r="R15" s="552"/>
      <c r="S15" s="96" t="s">
        <v>283</v>
      </c>
      <c r="T15" s="311" t="s">
        <v>197</v>
      </c>
      <c r="U15" s="550"/>
      <c r="V15" s="550"/>
      <c r="W15" s="550"/>
      <c r="X15" s="550"/>
      <c r="Y15" s="550"/>
      <c r="Z15" s="550"/>
      <c r="AA15" s="550"/>
      <c r="AB15" s="550"/>
      <c r="AC15" s="554"/>
      <c r="AD15" s="554"/>
      <c r="AE15" s="554"/>
      <c r="AF15" s="554"/>
      <c r="AG15" s="554"/>
      <c r="AH15" s="554"/>
      <c r="AI15" s="270"/>
      <c r="AJ15" s="270"/>
      <c r="AK15" s="270"/>
      <c r="AL15" s="270"/>
      <c r="AM15" s="270"/>
      <c r="AN15" s="270"/>
      <c r="AO15" s="270"/>
      <c r="AP15" s="270"/>
      <c r="AQ15" s="176"/>
      <c r="AR15" s="176"/>
      <c r="AS15" s="176"/>
      <c r="AT15" s="176"/>
      <c r="AU15" s="176"/>
      <c r="AV15" s="96"/>
      <c r="AW15" s="311"/>
      <c r="AX15" s="176"/>
      <c r="AY15" s="176"/>
      <c r="AZ15" s="176"/>
      <c r="BA15" s="176"/>
      <c r="BB15" s="176"/>
    </row>
    <row r="16" spans="1:54" ht="12.75">
      <c r="A16" s="96" t="s">
        <v>284</v>
      </c>
      <c r="B16" s="311" t="s">
        <v>198</v>
      </c>
      <c r="C16" s="96"/>
      <c r="D16" s="96"/>
      <c r="E16" s="96"/>
      <c r="F16" s="96"/>
      <c r="G16" s="96"/>
      <c r="H16" s="96"/>
      <c r="I16" s="550">
        <v>2</v>
      </c>
      <c r="J16" s="550">
        <v>2.5</v>
      </c>
      <c r="K16" s="550">
        <v>2</v>
      </c>
      <c r="L16" s="550"/>
      <c r="M16" s="550"/>
      <c r="N16" s="550"/>
      <c r="O16" s="553">
        <f t="shared" si="0"/>
        <v>0</v>
      </c>
      <c r="P16" s="553">
        <f>R16+V16+X16+Z16+AB16+AD16+AF16+AH16+AI16+AJ16+AK16+AL16+AM16</f>
        <v>0.5</v>
      </c>
      <c r="Q16" s="552"/>
      <c r="R16" s="552"/>
      <c r="S16" s="96" t="s">
        <v>284</v>
      </c>
      <c r="T16" s="311" t="s">
        <v>198</v>
      </c>
      <c r="U16" s="550"/>
      <c r="V16" s="550">
        <v>0.2</v>
      </c>
      <c r="W16" s="550"/>
      <c r="X16" s="550">
        <v>0.3</v>
      </c>
      <c r="Y16" s="550"/>
      <c r="Z16" s="550"/>
      <c r="AA16" s="550"/>
      <c r="AB16" s="550"/>
      <c r="AC16" s="554"/>
      <c r="AD16" s="554"/>
      <c r="AE16" s="554"/>
      <c r="AF16" s="554"/>
      <c r="AG16" s="554"/>
      <c r="AH16" s="554"/>
      <c r="AI16" s="270"/>
      <c r="AJ16" s="270"/>
      <c r="AK16" s="270"/>
      <c r="AL16" s="270"/>
      <c r="AM16" s="270"/>
      <c r="AN16" s="270"/>
      <c r="AO16" s="270"/>
      <c r="AP16" s="270"/>
      <c r="AQ16" s="176"/>
      <c r="AR16" s="176"/>
      <c r="AS16" s="176"/>
      <c r="AT16" s="176"/>
      <c r="AU16" s="176"/>
      <c r="AV16" s="96"/>
      <c r="AW16" s="311"/>
      <c r="AX16" s="176"/>
      <c r="AY16" s="176"/>
      <c r="AZ16" s="176"/>
      <c r="BA16" s="176"/>
      <c r="BB16" s="176"/>
    </row>
    <row r="17" spans="1:54" ht="12.75">
      <c r="A17" s="96"/>
      <c r="B17" s="311"/>
      <c r="C17" s="276"/>
      <c r="D17" s="276"/>
      <c r="E17" s="276"/>
      <c r="F17" s="276"/>
      <c r="G17" s="276"/>
      <c r="H17" s="276"/>
      <c r="I17" s="550"/>
      <c r="J17" s="550"/>
      <c r="K17" s="276"/>
      <c r="L17" s="276"/>
      <c r="M17" s="276"/>
      <c r="N17" s="550"/>
      <c r="O17" s="553">
        <f t="shared" si="0"/>
        <v>0</v>
      </c>
      <c r="P17" s="553">
        <f t="shared" si="1"/>
        <v>0</v>
      </c>
      <c r="Q17" s="552"/>
      <c r="R17" s="552"/>
      <c r="S17" s="96"/>
      <c r="T17" s="311"/>
      <c r="U17" s="550"/>
      <c r="V17" s="550"/>
      <c r="W17" s="550"/>
      <c r="X17" s="550"/>
      <c r="Y17" s="550"/>
      <c r="Z17" s="550"/>
      <c r="AA17" s="550"/>
      <c r="AB17" s="550"/>
      <c r="AC17" s="554"/>
      <c r="AD17" s="554"/>
      <c r="AE17" s="554"/>
      <c r="AF17" s="554"/>
      <c r="AG17" s="554"/>
      <c r="AH17" s="554"/>
      <c r="AI17" s="270"/>
      <c r="AJ17" s="270"/>
      <c r="AK17" s="270"/>
      <c r="AL17" s="270"/>
      <c r="AM17" s="270"/>
      <c r="AN17" s="270"/>
      <c r="AO17" s="270"/>
      <c r="AP17" s="270"/>
      <c r="AQ17" s="176"/>
      <c r="AR17" s="176"/>
      <c r="AS17" s="176"/>
      <c r="AT17" s="176"/>
      <c r="AU17" s="176"/>
      <c r="AV17" s="96"/>
      <c r="AW17" s="311"/>
      <c r="AX17" s="176"/>
      <c r="AY17" s="176"/>
      <c r="AZ17" s="176"/>
      <c r="BA17" s="176"/>
      <c r="BB17" s="176"/>
    </row>
    <row r="18" spans="1:54" ht="12.75">
      <c r="A18" s="96" t="s">
        <v>276</v>
      </c>
      <c r="B18" s="311" t="s">
        <v>199</v>
      </c>
      <c r="C18" s="550">
        <v>166</v>
      </c>
      <c r="D18" s="550">
        <v>172</v>
      </c>
      <c r="E18" s="550">
        <v>166</v>
      </c>
      <c r="F18" s="550">
        <v>172</v>
      </c>
      <c r="G18" s="96"/>
      <c r="H18" s="96"/>
      <c r="I18" s="550">
        <v>8</v>
      </c>
      <c r="J18" s="550">
        <v>10</v>
      </c>
      <c r="K18" s="550"/>
      <c r="L18" s="550"/>
      <c r="M18" s="550"/>
      <c r="N18" s="550"/>
      <c r="O18" s="553">
        <f t="shared" si="0"/>
        <v>2</v>
      </c>
      <c r="P18" s="553">
        <f t="shared" si="1"/>
        <v>2</v>
      </c>
      <c r="Q18" s="552">
        <v>1</v>
      </c>
      <c r="R18" s="552">
        <v>0.8</v>
      </c>
      <c r="S18" s="96" t="s">
        <v>276</v>
      </c>
      <c r="T18" s="311" t="s">
        <v>199</v>
      </c>
      <c r="U18" s="550">
        <v>0.5</v>
      </c>
      <c r="V18" s="550">
        <v>0.5</v>
      </c>
      <c r="W18" s="550">
        <v>0.5</v>
      </c>
      <c r="X18" s="550">
        <v>0.7</v>
      </c>
      <c r="Y18" s="550"/>
      <c r="Z18" s="550"/>
      <c r="AA18" s="550"/>
      <c r="AB18" s="550"/>
      <c r="AC18" s="554"/>
      <c r="AD18" s="554"/>
      <c r="AE18" s="554"/>
      <c r="AF18" s="554"/>
      <c r="AG18" s="554"/>
      <c r="AH18" s="554"/>
      <c r="AI18" s="270"/>
      <c r="AJ18" s="270"/>
      <c r="AK18" s="270"/>
      <c r="AL18" s="270"/>
      <c r="AM18" s="270"/>
      <c r="AN18" s="270"/>
      <c r="AO18" s="270"/>
      <c r="AP18" s="270"/>
      <c r="AQ18" s="176"/>
      <c r="AR18" s="176"/>
      <c r="AS18" s="176"/>
      <c r="AT18" s="176"/>
      <c r="AU18" s="176"/>
      <c r="AV18" s="96"/>
      <c r="AW18" s="311"/>
      <c r="AX18" s="176"/>
      <c r="AY18" s="176"/>
      <c r="AZ18" s="176"/>
      <c r="BA18" s="176"/>
      <c r="BB18" s="176"/>
    </row>
    <row r="19" spans="1:54" ht="12.75">
      <c r="A19" s="96" t="s">
        <v>277</v>
      </c>
      <c r="B19" s="311" t="s">
        <v>200</v>
      </c>
      <c r="C19" s="96"/>
      <c r="D19" s="96"/>
      <c r="E19" s="96"/>
      <c r="F19" s="96"/>
      <c r="G19" s="96"/>
      <c r="H19" s="96"/>
      <c r="I19" s="550">
        <v>8.2</v>
      </c>
      <c r="J19" s="550">
        <v>7.5</v>
      </c>
      <c r="K19" s="550">
        <v>20</v>
      </c>
      <c r="L19" s="550"/>
      <c r="M19" s="550"/>
      <c r="N19" s="550"/>
      <c r="O19" s="553">
        <f t="shared" si="0"/>
        <v>2.8000000000000003</v>
      </c>
      <c r="P19" s="553">
        <f t="shared" si="1"/>
        <v>1.4000000000000001</v>
      </c>
      <c r="Q19" s="552">
        <v>0.7</v>
      </c>
      <c r="R19" s="552">
        <v>0.3</v>
      </c>
      <c r="S19" s="96" t="s">
        <v>277</v>
      </c>
      <c r="T19" s="311" t="s">
        <v>200</v>
      </c>
      <c r="U19" s="550">
        <v>0.7</v>
      </c>
      <c r="V19" s="550">
        <v>0.6</v>
      </c>
      <c r="W19" s="550">
        <v>0.5</v>
      </c>
      <c r="X19" s="550">
        <v>0.2</v>
      </c>
      <c r="Y19" s="550">
        <v>0.2</v>
      </c>
      <c r="Z19" s="550"/>
      <c r="AA19" s="550">
        <v>0.2</v>
      </c>
      <c r="AB19" s="550">
        <v>0.1</v>
      </c>
      <c r="AC19" s="554"/>
      <c r="AD19" s="554"/>
      <c r="AE19" s="554">
        <v>0.3</v>
      </c>
      <c r="AF19" s="554">
        <v>0.1</v>
      </c>
      <c r="AG19" s="554">
        <v>0.2</v>
      </c>
      <c r="AH19" s="554">
        <v>0.1</v>
      </c>
      <c r="AI19" s="270"/>
      <c r="AJ19" s="270"/>
      <c r="AK19" s="270"/>
      <c r="AL19" s="270"/>
      <c r="AM19" s="270"/>
      <c r="AN19" s="270"/>
      <c r="AO19" s="270"/>
      <c r="AP19" s="270"/>
      <c r="AQ19" s="176"/>
      <c r="AR19" s="134"/>
      <c r="AS19" s="134"/>
      <c r="AT19" s="134"/>
      <c r="AU19" s="176"/>
      <c r="AV19" s="96"/>
      <c r="AW19" s="311"/>
      <c r="AX19" s="176"/>
      <c r="AY19" s="176"/>
      <c r="AZ19" s="176"/>
      <c r="BA19" s="176"/>
      <c r="BB19" s="176"/>
    </row>
    <row r="20" spans="1:54" ht="12.75">
      <c r="A20" s="96" t="s">
        <v>504</v>
      </c>
      <c r="B20" s="311" t="s">
        <v>201</v>
      </c>
      <c r="C20" s="96"/>
      <c r="D20" s="96"/>
      <c r="E20" s="96"/>
      <c r="F20" s="96"/>
      <c r="G20" s="96"/>
      <c r="H20" s="96"/>
      <c r="I20" s="550">
        <v>20</v>
      </c>
      <c r="J20" s="550"/>
      <c r="K20" s="550"/>
      <c r="L20" s="550"/>
      <c r="M20" s="550"/>
      <c r="N20" s="550"/>
      <c r="O20" s="553">
        <f t="shared" si="0"/>
        <v>1.5</v>
      </c>
      <c r="P20" s="553">
        <f t="shared" si="1"/>
        <v>0</v>
      </c>
      <c r="Q20" s="552">
        <v>0.5</v>
      </c>
      <c r="R20" s="552"/>
      <c r="S20" s="96" t="s">
        <v>504</v>
      </c>
      <c r="T20" s="311" t="s">
        <v>201</v>
      </c>
      <c r="U20" s="550">
        <v>0.5</v>
      </c>
      <c r="V20" s="550"/>
      <c r="W20" s="550">
        <v>0.5</v>
      </c>
      <c r="X20" s="550"/>
      <c r="Y20" s="550"/>
      <c r="Z20" s="550"/>
      <c r="AA20" s="550"/>
      <c r="AB20" s="550"/>
      <c r="AC20" s="554"/>
      <c r="AD20" s="554"/>
      <c r="AE20" s="554"/>
      <c r="AF20" s="554"/>
      <c r="AG20" s="554"/>
      <c r="AH20" s="554"/>
      <c r="AI20" s="270"/>
      <c r="AJ20" s="270"/>
      <c r="AK20" s="270"/>
      <c r="AL20" s="270"/>
      <c r="AM20" s="270"/>
      <c r="AN20" s="270"/>
      <c r="AO20" s="270"/>
      <c r="AP20" s="270"/>
      <c r="AQ20" s="176"/>
      <c r="AR20" s="134"/>
      <c r="AS20" s="134"/>
      <c r="AT20" s="134"/>
      <c r="AU20" s="176"/>
      <c r="AV20" s="96"/>
      <c r="AW20" s="311"/>
      <c r="AX20" s="176"/>
      <c r="AY20" s="176"/>
      <c r="AZ20" s="176"/>
      <c r="BA20" s="176"/>
      <c r="BB20" s="176"/>
    </row>
    <row r="21" spans="1:54" ht="12.75">
      <c r="A21" s="96" t="s">
        <v>285</v>
      </c>
      <c r="B21" s="311" t="s">
        <v>202</v>
      </c>
      <c r="C21" s="550">
        <v>100</v>
      </c>
      <c r="D21" s="550">
        <v>75</v>
      </c>
      <c r="E21" s="550">
        <v>100</v>
      </c>
      <c r="F21" s="550">
        <v>75</v>
      </c>
      <c r="G21" s="550"/>
      <c r="H21" s="96"/>
      <c r="I21" s="550"/>
      <c r="J21" s="550">
        <v>1.1</v>
      </c>
      <c r="K21" s="550"/>
      <c r="L21" s="550"/>
      <c r="M21" s="550"/>
      <c r="N21" s="550"/>
      <c r="O21" s="553">
        <f t="shared" si="0"/>
        <v>0</v>
      </c>
      <c r="P21" s="556">
        <f t="shared" si="1"/>
        <v>0.006</v>
      </c>
      <c r="Q21" s="552"/>
      <c r="R21" s="552">
        <v>0.002</v>
      </c>
      <c r="S21" s="96" t="s">
        <v>285</v>
      </c>
      <c r="T21" s="311" t="s">
        <v>202</v>
      </c>
      <c r="U21" s="550"/>
      <c r="V21" s="556">
        <v>0.001</v>
      </c>
      <c r="W21" s="550"/>
      <c r="X21" s="550"/>
      <c r="Y21" s="550"/>
      <c r="Z21" s="550"/>
      <c r="AA21" s="550"/>
      <c r="AB21" s="556">
        <v>0.002</v>
      </c>
      <c r="AC21" s="554"/>
      <c r="AD21" s="554"/>
      <c r="AE21" s="554"/>
      <c r="AF21" s="554"/>
      <c r="AG21" s="554"/>
      <c r="AH21" s="557">
        <v>0.001</v>
      </c>
      <c r="AI21" s="270"/>
      <c r="AJ21" s="270"/>
      <c r="AK21" s="270"/>
      <c r="AL21" s="270"/>
      <c r="AM21" s="270"/>
      <c r="AN21" s="270"/>
      <c r="AO21" s="270"/>
      <c r="AP21" s="270"/>
      <c r="AQ21" s="176"/>
      <c r="AR21" s="134"/>
      <c r="AS21" s="134"/>
      <c r="AT21" s="134"/>
      <c r="AU21" s="176"/>
      <c r="AV21" s="96"/>
      <c r="AW21" s="311"/>
      <c r="AX21" s="176"/>
      <c r="AY21" s="176"/>
      <c r="AZ21" s="176"/>
      <c r="BA21" s="176"/>
      <c r="BB21" s="176"/>
    </row>
    <row r="22" spans="1:54" ht="12.75">
      <c r="A22" s="96"/>
      <c r="B22" s="311"/>
      <c r="C22" s="276"/>
      <c r="D22" s="276"/>
      <c r="E22" s="276"/>
      <c r="F22" s="276"/>
      <c r="G22" s="276"/>
      <c r="H22" s="276"/>
      <c r="I22" s="550"/>
      <c r="J22" s="550"/>
      <c r="K22" s="276"/>
      <c r="L22" s="276"/>
      <c r="M22" s="276"/>
      <c r="N22" s="550"/>
      <c r="O22" s="553">
        <f t="shared" si="0"/>
        <v>0</v>
      </c>
      <c r="P22" s="553">
        <f t="shared" si="1"/>
        <v>0</v>
      </c>
      <c r="Q22" s="552"/>
      <c r="R22" s="552"/>
      <c r="S22" s="96"/>
      <c r="T22" s="311"/>
      <c r="U22" s="550"/>
      <c r="V22" s="550"/>
      <c r="W22" s="550"/>
      <c r="X22" s="550"/>
      <c r="Y22" s="550"/>
      <c r="Z22" s="550"/>
      <c r="AA22" s="550"/>
      <c r="AB22" s="550"/>
      <c r="AC22" s="554"/>
      <c r="AD22" s="554"/>
      <c r="AE22" s="554"/>
      <c r="AF22" s="554"/>
      <c r="AG22" s="554"/>
      <c r="AH22" s="554"/>
      <c r="AI22" s="270"/>
      <c r="AJ22" s="270"/>
      <c r="AK22" s="270"/>
      <c r="AL22" s="270"/>
      <c r="AM22" s="270"/>
      <c r="AN22" s="270"/>
      <c r="AO22" s="270"/>
      <c r="AP22" s="270"/>
      <c r="AQ22" s="176"/>
      <c r="AR22" s="134"/>
      <c r="AS22" s="134"/>
      <c r="AT22" s="134"/>
      <c r="AU22" s="176"/>
      <c r="AV22" s="96"/>
      <c r="AW22" s="311"/>
      <c r="AX22" s="176"/>
      <c r="AY22" s="176"/>
      <c r="AZ22" s="176"/>
      <c r="BA22" s="176"/>
      <c r="BB22" s="176"/>
    </row>
    <row r="23" spans="1:54" ht="12.75">
      <c r="A23" s="96" t="s">
        <v>286</v>
      </c>
      <c r="B23" s="311" t="s">
        <v>203</v>
      </c>
      <c r="C23" s="96"/>
      <c r="D23" s="96"/>
      <c r="E23" s="96"/>
      <c r="F23" s="96"/>
      <c r="G23" s="96"/>
      <c r="H23" s="96"/>
      <c r="I23" s="550">
        <v>0.9</v>
      </c>
      <c r="J23" s="553">
        <v>1.79</v>
      </c>
      <c r="K23" s="550"/>
      <c r="L23" s="550"/>
      <c r="M23" s="550"/>
      <c r="N23" s="550"/>
      <c r="O23" s="553">
        <f t="shared" si="0"/>
        <v>0.020000000000000004</v>
      </c>
      <c r="P23" s="556">
        <f t="shared" si="1"/>
        <v>0.033</v>
      </c>
      <c r="Q23" s="552"/>
      <c r="R23" s="552">
        <v>0.001</v>
      </c>
      <c r="S23" s="96" t="s">
        <v>286</v>
      </c>
      <c r="T23" s="311" t="s">
        <v>203</v>
      </c>
      <c r="U23" s="556">
        <v>0.005</v>
      </c>
      <c r="V23" s="556">
        <v>0.01</v>
      </c>
      <c r="W23" s="556">
        <v>0.004</v>
      </c>
      <c r="X23" s="556">
        <v>0.008</v>
      </c>
      <c r="Y23" s="556">
        <v>0.002</v>
      </c>
      <c r="Z23" s="556">
        <v>0.003</v>
      </c>
      <c r="AA23" s="556">
        <v>0.005</v>
      </c>
      <c r="AB23" s="556">
        <v>0.004</v>
      </c>
      <c r="AC23" s="557">
        <v>0.001</v>
      </c>
      <c r="AD23" s="557">
        <v>0.001</v>
      </c>
      <c r="AE23" s="557">
        <v>0.002</v>
      </c>
      <c r="AF23" s="557">
        <v>0.003</v>
      </c>
      <c r="AG23" s="557">
        <v>0.001</v>
      </c>
      <c r="AH23" s="557">
        <v>0.001</v>
      </c>
      <c r="AI23" s="270">
        <v>0.001</v>
      </c>
      <c r="AJ23" s="270">
        <v>0.001</v>
      </c>
      <c r="AK23" s="270"/>
      <c r="AL23" s="270"/>
      <c r="AM23" s="270"/>
      <c r="AN23" s="270"/>
      <c r="AO23" s="270"/>
      <c r="AP23" s="270"/>
      <c r="AQ23" s="176"/>
      <c r="AR23" s="134"/>
      <c r="AS23" s="134"/>
      <c r="AT23" s="134"/>
      <c r="AU23" s="176"/>
      <c r="AV23" s="96"/>
      <c r="AW23" s="311"/>
      <c r="AX23" s="176"/>
      <c r="AY23" s="176"/>
      <c r="AZ23" s="176"/>
      <c r="BA23" s="176"/>
      <c r="BB23" s="176"/>
    </row>
    <row r="24" spans="1:54" ht="12.75">
      <c r="A24" s="96" t="s">
        <v>287</v>
      </c>
      <c r="B24" s="311" t="s">
        <v>204</v>
      </c>
      <c r="C24" s="96"/>
      <c r="D24" s="96"/>
      <c r="E24" s="96"/>
      <c r="F24" s="96"/>
      <c r="G24" s="96"/>
      <c r="H24" s="96"/>
      <c r="I24" s="550">
        <v>4.5</v>
      </c>
      <c r="J24" s="550">
        <v>4</v>
      </c>
      <c r="K24" s="550"/>
      <c r="L24" s="550"/>
      <c r="M24" s="550"/>
      <c r="N24" s="550"/>
      <c r="O24" s="553">
        <f t="shared" si="0"/>
        <v>1.5000000000000004</v>
      </c>
      <c r="P24" s="553">
        <f t="shared" si="1"/>
        <v>2</v>
      </c>
      <c r="Q24" s="552">
        <v>0.1</v>
      </c>
      <c r="R24" s="552">
        <v>0.3</v>
      </c>
      <c r="S24" s="96" t="s">
        <v>287</v>
      </c>
      <c r="T24" s="311" t="s">
        <v>204</v>
      </c>
      <c r="U24" s="550">
        <v>0.5</v>
      </c>
      <c r="V24" s="550">
        <v>0.8</v>
      </c>
      <c r="W24" s="550">
        <v>0.5</v>
      </c>
      <c r="X24" s="550">
        <v>0.8</v>
      </c>
      <c r="Y24" s="550">
        <v>0.1</v>
      </c>
      <c r="Z24" s="550">
        <v>0.1</v>
      </c>
      <c r="AA24" s="553">
        <v>0.05</v>
      </c>
      <c r="AB24" s="553"/>
      <c r="AC24" s="555">
        <v>0.05</v>
      </c>
      <c r="AD24" s="555"/>
      <c r="AE24" s="554">
        <v>0.1</v>
      </c>
      <c r="AF24" s="554"/>
      <c r="AG24" s="554">
        <v>0.1</v>
      </c>
      <c r="AH24" s="554"/>
      <c r="AI24" s="270"/>
      <c r="AJ24" s="270"/>
      <c r="AK24" s="270"/>
      <c r="AL24" s="270"/>
      <c r="AM24" s="270"/>
      <c r="AN24" s="270"/>
      <c r="AO24" s="270"/>
      <c r="AP24" s="270"/>
      <c r="AQ24" s="176"/>
      <c r="AR24" s="134"/>
      <c r="AS24" s="134"/>
      <c r="AT24" s="134"/>
      <c r="AU24" s="176"/>
      <c r="AV24" s="96"/>
      <c r="AW24" s="311"/>
      <c r="AX24" s="176"/>
      <c r="AY24" s="176"/>
      <c r="AZ24" s="176"/>
      <c r="BA24" s="176"/>
      <c r="BB24" s="176"/>
    </row>
    <row r="25" spans="1:54" ht="12.75">
      <c r="A25" s="96" t="s">
        <v>288</v>
      </c>
      <c r="B25" s="311" t="s">
        <v>205</v>
      </c>
      <c r="C25" s="96"/>
      <c r="D25" s="96"/>
      <c r="E25" s="96"/>
      <c r="F25" s="96"/>
      <c r="G25" s="96"/>
      <c r="H25" s="96"/>
      <c r="I25" s="550">
        <v>3</v>
      </c>
      <c r="J25" s="550">
        <v>4</v>
      </c>
      <c r="K25" s="550">
        <v>105</v>
      </c>
      <c r="L25" s="550">
        <v>20</v>
      </c>
      <c r="M25" s="550"/>
      <c r="N25" s="550"/>
      <c r="O25" s="553">
        <f t="shared" si="0"/>
        <v>7.1000000000000005</v>
      </c>
      <c r="P25" s="553">
        <f>R25+V25+X25+Z25+AB25+AD25+AF25+AH25+AI25+AJ25+AK25+AL25+AM25</f>
        <v>1.8699999999999999</v>
      </c>
      <c r="Q25" s="552">
        <v>3.4</v>
      </c>
      <c r="R25" s="552">
        <v>0.65</v>
      </c>
      <c r="S25" s="96" t="s">
        <v>288</v>
      </c>
      <c r="T25" s="311" t="s">
        <v>205</v>
      </c>
      <c r="U25" s="550">
        <v>1</v>
      </c>
      <c r="V25" s="550">
        <v>0.5</v>
      </c>
      <c r="W25" s="550">
        <v>1.2</v>
      </c>
      <c r="X25" s="550">
        <v>0.4</v>
      </c>
      <c r="Y25" s="550"/>
      <c r="Z25" s="550"/>
      <c r="AA25" s="550">
        <v>1</v>
      </c>
      <c r="AB25" s="553">
        <v>0.15</v>
      </c>
      <c r="AC25" s="554"/>
      <c r="AD25" s="554"/>
      <c r="AE25" s="554">
        <v>0.3</v>
      </c>
      <c r="AF25" s="555">
        <v>0.07</v>
      </c>
      <c r="AG25" s="554">
        <v>0.2</v>
      </c>
      <c r="AH25" s="555">
        <v>0.05</v>
      </c>
      <c r="AI25" s="270">
        <v>0.05</v>
      </c>
      <c r="AJ25" s="270"/>
      <c r="AK25" s="270"/>
      <c r="AL25" s="270"/>
      <c r="AM25" s="270"/>
      <c r="AN25" s="270"/>
      <c r="AO25" s="270"/>
      <c r="AP25" s="270"/>
      <c r="AQ25" s="176"/>
      <c r="AR25" s="134"/>
      <c r="AS25" s="134"/>
      <c r="AT25" s="134"/>
      <c r="AU25" s="176"/>
      <c r="AV25" s="96"/>
      <c r="AW25" s="311"/>
      <c r="AX25" s="176"/>
      <c r="AY25" s="176"/>
      <c r="AZ25" s="176"/>
      <c r="BA25" s="176"/>
      <c r="BB25" s="176"/>
    </row>
    <row r="26" spans="1:54" ht="12.75">
      <c r="A26" s="96" t="s">
        <v>289</v>
      </c>
      <c r="B26" s="311" t="s">
        <v>206</v>
      </c>
      <c r="C26" s="550">
        <v>2400</v>
      </c>
      <c r="D26" s="550">
        <v>3290</v>
      </c>
      <c r="E26" s="550">
        <v>2340</v>
      </c>
      <c r="F26" s="550">
        <v>3290</v>
      </c>
      <c r="G26" s="550">
        <v>60</v>
      </c>
      <c r="H26" s="550"/>
      <c r="I26" s="550">
        <v>18</v>
      </c>
      <c r="J26" s="550">
        <v>18</v>
      </c>
      <c r="K26" s="550"/>
      <c r="L26" s="550"/>
      <c r="M26" s="549"/>
      <c r="N26" s="550">
        <v>430</v>
      </c>
      <c r="O26" s="553">
        <f t="shared" si="0"/>
        <v>1.9000000000000001</v>
      </c>
      <c r="P26" s="553">
        <f t="shared" si="1"/>
        <v>2</v>
      </c>
      <c r="Q26" s="552">
        <v>0.5</v>
      </c>
      <c r="R26" s="552">
        <v>0.5</v>
      </c>
      <c r="S26" s="96" t="s">
        <v>289</v>
      </c>
      <c r="T26" s="311" t="s">
        <v>206</v>
      </c>
      <c r="U26" s="550">
        <v>0.5</v>
      </c>
      <c r="V26" s="550">
        <v>0.3</v>
      </c>
      <c r="W26" s="550">
        <v>0.5</v>
      </c>
      <c r="X26" s="550">
        <v>0.5</v>
      </c>
      <c r="Y26" s="550">
        <v>0.1</v>
      </c>
      <c r="Z26" s="550"/>
      <c r="AA26" s="550">
        <v>0.2</v>
      </c>
      <c r="AB26" s="550">
        <v>0.3</v>
      </c>
      <c r="AC26" s="554"/>
      <c r="AD26" s="554"/>
      <c r="AE26" s="554">
        <v>0.1</v>
      </c>
      <c r="AF26" s="554">
        <v>0.2</v>
      </c>
      <c r="AG26" s="554"/>
      <c r="AH26" s="554">
        <v>0.2</v>
      </c>
      <c r="AI26" s="270"/>
      <c r="AJ26" s="270"/>
      <c r="AK26" s="270"/>
      <c r="AL26" s="270"/>
      <c r="AM26" s="270"/>
      <c r="AN26" s="270"/>
      <c r="AO26" s="270"/>
      <c r="AP26" s="270"/>
      <c r="AQ26" s="270"/>
      <c r="AR26" s="134"/>
      <c r="AS26" s="134"/>
      <c r="AT26" s="134"/>
      <c r="AU26" s="176"/>
      <c r="AV26" s="96"/>
      <c r="AW26" s="311"/>
      <c r="AX26" s="176"/>
      <c r="AY26" s="176"/>
      <c r="AZ26" s="176"/>
      <c r="BA26" s="176"/>
      <c r="BB26" s="176"/>
    </row>
    <row r="27" spans="1:54" ht="12.75">
      <c r="A27" s="96"/>
      <c r="B27" s="311"/>
      <c r="C27" s="554"/>
      <c r="D27" s="554"/>
      <c r="E27" s="554"/>
      <c r="F27" s="554"/>
      <c r="G27" s="554"/>
      <c r="H27" s="554"/>
      <c r="I27" s="550"/>
      <c r="J27" s="550"/>
      <c r="K27" s="276"/>
      <c r="L27" s="276"/>
      <c r="M27" s="276"/>
      <c r="N27" s="550"/>
      <c r="O27" s="553">
        <f t="shared" si="0"/>
        <v>0</v>
      </c>
      <c r="P27" s="553">
        <f t="shared" si="1"/>
        <v>0</v>
      </c>
      <c r="Q27" s="552"/>
      <c r="R27" s="552"/>
      <c r="S27" s="96"/>
      <c r="T27" s="311"/>
      <c r="U27" s="550"/>
      <c r="V27" s="550"/>
      <c r="W27" s="550"/>
      <c r="X27" s="550"/>
      <c r="Y27" s="550"/>
      <c r="Z27" s="550"/>
      <c r="AA27" s="550"/>
      <c r="AB27" s="550"/>
      <c r="AC27" s="554"/>
      <c r="AD27" s="554"/>
      <c r="AE27" s="554"/>
      <c r="AF27" s="554"/>
      <c r="AG27" s="554"/>
      <c r="AH27" s="554"/>
      <c r="AI27" s="270"/>
      <c r="AJ27" s="270"/>
      <c r="AK27" s="270"/>
      <c r="AL27" s="270"/>
      <c r="AM27" s="270"/>
      <c r="AN27" s="270"/>
      <c r="AO27" s="270"/>
      <c r="AP27" s="270"/>
      <c r="AQ27" s="176"/>
      <c r="AR27" s="176"/>
      <c r="AS27" s="176"/>
      <c r="AT27" s="176"/>
      <c r="AU27" s="176"/>
      <c r="AV27" s="96"/>
      <c r="AW27" s="311"/>
      <c r="AX27" s="176"/>
      <c r="AY27" s="176"/>
      <c r="AZ27" s="176"/>
      <c r="BA27" s="176"/>
      <c r="BB27" s="176"/>
    </row>
    <row r="28" spans="1:54" ht="12.75">
      <c r="A28" s="96" t="s">
        <v>290</v>
      </c>
      <c r="B28" s="311" t="s">
        <v>207</v>
      </c>
      <c r="C28" s="550"/>
      <c r="D28" s="550"/>
      <c r="E28" s="550"/>
      <c r="F28" s="550"/>
      <c r="G28" s="550"/>
      <c r="H28" s="550"/>
      <c r="I28" s="550">
        <v>7</v>
      </c>
      <c r="J28" s="550">
        <v>23</v>
      </c>
      <c r="K28" s="550">
        <v>15</v>
      </c>
      <c r="L28" s="550">
        <v>48</v>
      </c>
      <c r="M28" s="549"/>
      <c r="N28" s="550"/>
      <c r="O28" s="553">
        <f t="shared" si="0"/>
        <v>3</v>
      </c>
      <c r="P28" s="553">
        <f t="shared" si="1"/>
        <v>3</v>
      </c>
      <c r="Q28" s="552">
        <v>0.5</v>
      </c>
      <c r="R28" s="552">
        <v>1</v>
      </c>
      <c r="S28" s="96" t="s">
        <v>290</v>
      </c>
      <c r="T28" s="311" t="s">
        <v>207</v>
      </c>
      <c r="U28" s="550">
        <v>1</v>
      </c>
      <c r="V28" s="550">
        <v>1</v>
      </c>
      <c r="W28" s="550">
        <v>1</v>
      </c>
      <c r="X28" s="550">
        <v>1</v>
      </c>
      <c r="Y28" s="550"/>
      <c r="Z28" s="550"/>
      <c r="AA28" s="550">
        <v>0.5</v>
      </c>
      <c r="AB28" s="550"/>
      <c r="AC28" s="554"/>
      <c r="AD28" s="554"/>
      <c r="AE28" s="554"/>
      <c r="AF28" s="554"/>
      <c r="AG28" s="554"/>
      <c r="AH28" s="554"/>
      <c r="AI28" s="270"/>
      <c r="AJ28" s="270"/>
      <c r="AK28" s="270"/>
      <c r="AL28" s="270"/>
      <c r="AM28" s="270"/>
      <c r="AN28" s="270"/>
      <c r="AO28" s="270"/>
      <c r="AP28" s="270"/>
      <c r="AQ28" s="176"/>
      <c r="AR28" s="176"/>
      <c r="AS28" s="176"/>
      <c r="AT28" s="176"/>
      <c r="AU28" s="176"/>
      <c r="AV28" s="96"/>
      <c r="AW28" s="311"/>
      <c r="AX28" s="176"/>
      <c r="AY28" s="176"/>
      <c r="AZ28" s="176"/>
      <c r="BA28" s="176"/>
      <c r="BB28" s="176"/>
    </row>
    <row r="29" spans="1:54" ht="12.75">
      <c r="A29" s="96" t="s">
        <v>291</v>
      </c>
      <c r="B29" s="311" t="s">
        <v>208</v>
      </c>
      <c r="C29" s="550"/>
      <c r="D29" s="550"/>
      <c r="E29" s="550"/>
      <c r="F29" s="550"/>
      <c r="G29" s="550"/>
      <c r="H29" s="550"/>
      <c r="I29" s="550">
        <v>80.1</v>
      </c>
      <c r="J29" s="550">
        <v>215</v>
      </c>
      <c r="K29" s="550"/>
      <c r="L29" s="550"/>
      <c r="M29" s="549"/>
      <c r="N29" s="550"/>
      <c r="O29" s="553">
        <f t="shared" si="0"/>
        <v>20.4</v>
      </c>
      <c r="P29" s="553">
        <f t="shared" si="1"/>
        <v>65</v>
      </c>
      <c r="Q29" s="552">
        <v>5.8</v>
      </c>
      <c r="R29" s="552"/>
      <c r="S29" s="96" t="s">
        <v>291</v>
      </c>
      <c r="T29" s="311" t="s">
        <v>208</v>
      </c>
      <c r="U29" s="550">
        <v>5.1</v>
      </c>
      <c r="V29" s="550">
        <v>12</v>
      </c>
      <c r="W29" s="550">
        <v>6.9</v>
      </c>
      <c r="X29" s="550">
        <v>24</v>
      </c>
      <c r="Y29" s="550"/>
      <c r="Z29" s="550">
        <v>10</v>
      </c>
      <c r="AA29" s="550">
        <v>2.6</v>
      </c>
      <c r="AB29" s="550">
        <v>10</v>
      </c>
      <c r="AC29" s="554"/>
      <c r="AD29" s="554"/>
      <c r="AE29" s="554"/>
      <c r="AF29" s="554">
        <v>3</v>
      </c>
      <c r="AG29" s="554"/>
      <c r="AH29" s="554">
        <v>3</v>
      </c>
      <c r="AI29" s="270">
        <v>3</v>
      </c>
      <c r="AJ29" s="270"/>
      <c r="AK29" s="270"/>
      <c r="AL29" s="271"/>
      <c r="AM29" s="270"/>
      <c r="AN29" s="270"/>
      <c r="AO29" s="270"/>
      <c r="AP29" s="270"/>
      <c r="AQ29" s="176"/>
      <c r="AR29" s="176"/>
      <c r="AS29" s="176"/>
      <c r="AT29" s="176"/>
      <c r="AU29" s="176"/>
      <c r="AV29" s="96"/>
      <c r="AW29" s="311"/>
      <c r="AX29" s="176"/>
      <c r="AY29" s="176"/>
      <c r="AZ29" s="176"/>
      <c r="BA29" s="176"/>
      <c r="BB29" s="176"/>
    </row>
    <row r="30" spans="1:54" ht="12.75">
      <c r="A30" s="96" t="s">
        <v>292</v>
      </c>
      <c r="B30" s="311" t="s">
        <v>209</v>
      </c>
      <c r="C30" s="561"/>
      <c r="D30" s="96"/>
      <c r="E30" s="96"/>
      <c r="F30" s="96"/>
      <c r="G30" s="96"/>
      <c r="H30" s="96"/>
      <c r="I30" s="550"/>
      <c r="J30" s="550"/>
      <c r="K30" s="96"/>
      <c r="L30" s="96"/>
      <c r="M30" s="96"/>
      <c r="N30" s="550"/>
      <c r="O30" s="553">
        <f t="shared" si="0"/>
        <v>0</v>
      </c>
      <c r="P30" s="553">
        <f t="shared" si="1"/>
        <v>0</v>
      </c>
      <c r="Q30" s="552"/>
      <c r="R30" s="552"/>
      <c r="S30" s="96" t="s">
        <v>292</v>
      </c>
      <c r="T30" s="311" t="s">
        <v>209</v>
      </c>
      <c r="U30" s="550"/>
      <c r="V30" s="550"/>
      <c r="W30" s="550"/>
      <c r="X30" s="550"/>
      <c r="Y30" s="550"/>
      <c r="Z30" s="550"/>
      <c r="AA30" s="550"/>
      <c r="AB30" s="550"/>
      <c r="AC30" s="554"/>
      <c r="AD30" s="554"/>
      <c r="AE30" s="554"/>
      <c r="AF30" s="554"/>
      <c r="AG30" s="554"/>
      <c r="AH30" s="554"/>
      <c r="AI30" s="270"/>
      <c r="AJ30" s="270"/>
      <c r="AK30" s="270"/>
      <c r="AL30" s="270"/>
      <c r="AM30" s="270"/>
      <c r="AN30" s="270"/>
      <c r="AO30" s="270"/>
      <c r="AP30" s="270"/>
      <c r="AQ30" s="176"/>
      <c r="AR30" s="176"/>
      <c r="AS30" s="176"/>
      <c r="AT30" s="176"/>
      <c r="AU30" s="176"/>
      <c r="AV30" s="96"/>
      <c r="AW30" s="311"/>
      <c r="AX30" s="176"/>
      <c r="AY30" s="176"/>
      <c r="AZ30" s="176"/>
      <c r="BA30" s="176"/>
      <c r="BB30" s="176"/>
    </row>
    <row r="31" spans="1:54" ht="12.75">
      <c r="A31" s="96"/>
      <c r="B31" s="96"/>
      <c r="C31" s="96"/>
      <c r="D31" s="96"/>
      <c r="E31" s="96"/>
      <c r="F31" s="96"/>
      <c r="G31" s="96"/>
      <c r="H31" s="96"/>
      <c r="I31" s="550"/>
      <c r="J31" s="550"/>
      <c r="K31" s="96"/>
      <c r="L31" s="96"/>
      <c r="M31" s="96"/>
      <c r="N31" s="550"/>
      <c r="O31" s="96"/>
      <c r="P31" s="96"/>
      <c r="Q31" s="96"/>
      <c r="R31" s="96"/>
      <c r="S31" s="96"/>
      <c r="T31" s="96"/>
      <c r="U31" s="553"/>
      <c r="V31" s="553"/>
      <c r="W31" s="550"/>
      <c r="X31" s="550"/>
      <c r="Y31" s="550"/>
      <c r="Z31" s="550"/>
      <c r="AA31" s="550"/>
      <c r="AB31" s="550"/>
      <c r="AC31" s="554"/>
      <c r="AD31" s="554"/>
      <c r="AE31" s="554"/>
      <c r="AF31" s="554"/>
      <c r="AG31" s="554"/>
      <c r="AH31" s="554"/>
      <c r="AI31" s="270"/>
      <c r="AJ31" s="270"/>
      <c r="AK31" s="270"/>
      <c r="AL31" s="270"/>
      <c r="AM31" s="270"/>
      <c r="AN31" s="270"/>
      <c r="AO31" s="270"/>
      <c r="AP31" s="270"/>
      <c r="AQ31" s="176"/>
      <c r="AR31" s="176"/>
      <c r="AS31" s="176"/>
      <c r="AT31" s="176"/>
      <c r="AU31" s="176"/>
      <c r="AV31" s="96"/>
      <c r="AW31" s="311"/>
      <c r="AX31" s="176"/>
      <c r="AY31" s="176"/>
      <c r="AZ31" s="176"/>
      <c r="BA31" s="176"/>
      <c r="BB31" s="176"/>
    </row>
    <row r="32" spans="1:54" ht="27.75" customHeight="1">
      <c r="A32" s="312" t="s">
        <v>651</v>
      </c>
      <c r="B32" s="562" t="s">
        <v>73</v>
      </c>
      <c r="C32" s="563">
        <f>SUM(C8:C31)</f>
        <v>2666</v>
      </c>
      <c r="D32" s="563">
        <f aca="true" t="shared" si="2" ref="D32:P32">SUM(D8:D31)</f>
        <v>3537</v>
      </c>
      <c r="E32" s="563">
        <f t="shared" si="2"/>
        <v>2606</v>
      </c>
      <c r="F32" s="563">
        <f t="shared" si="2"/>
        <v>3537</v>
      </c>
      <c r="G32" s="563">
        <f t="shared" si="2"/>
        <v>60</v>
      </c>
      <c r="H32" s="563">
        <f t="shared" si="2"/>
        <v>0</v>
      </c>
      <c r="I32" s="563">
        <f t="shared" si="2"/>
        <v>199</v>
      </c>
      <c r="J32" s="564">
        <f t="shared" si="2"/>
        <v>298.398</v>
      </c>
      <c r="K32" s="563">
        <f t="shared" si="2"/>
        <v>337</v>
      </c>
      <c r="L32" s="563">
        <f t="shared" si="2"/>
        <v>70.5</v>
      </c>
      <c r="M32" s="563">
        <f t="shared" si="2"/>
        <v>0</v>
      </c>
      <c r="N32" s="563">
        <f t="shared" si="2"/>
        <v>430</v>
      </c>
      <c r="O32" s="563">
        <f t="shared" si="2"/>
        <v>57.5</v>
      </c>
      <c r="P32" s="565">
        <f t="shared" si="2"/>
        <v>88.281</v>
      </c>
      <c r="Q32" s="566">
        <f>SUM(Q8:Q31)</f>
        <v>16</v>
      </c>
      <c r="R32" s="566">
        <f>SUM(R8:R31)</f>
        <v>4.5569999999999995</v>
      </c>
      <c r="S32" s="566"/>
      <c r="T32" s="566"/>
      <c r="U32" s="566">
        <f aca="true" t="shared" si="3" ref="U32:AL32">SUM(U8:U31)</f>
        <v>16.895</v>
      </c>
      <c r="V32" s="566">
        <f t="shared" si="3"/>
        <v>20.061</v>
      </c>
      <c r="W32" s="566">
        <f t="shared" si="3"/>
        <v>17.804000000000002</v>
      </c>
      <c r="X32" s="566">
        <f t="shared" si="3"/>
        <v>32.419</v>
      </c>
      <c r="Y32" s="566">
        <f t="shared" si="3"/>
        <v>0.402</v>
      </c>
      <c r="Z32" s="566">
        <f t="shared" si="3"/>
        <v>10.103</v>
      </c>
      <c r="AA32" s="566">
        <f t="shared" si="3"/>
        <v>4.855</v>
      </c>
      <c r="AB32" s="566">
        <f t="shared" si="3"/>
        <v>10.957</v>
      </c>
      <c r="AC32" s="566">
        <f t="shared" si="3"/>
        <v>0.051000000000000004</v>
      </c>
      <c r="AD32" s="566">
        <f t="shared" si="3"/>
        <v>0.001</v>
      </c>
      <c r="AE32" s="566">
        <f t="shared" si="3"/>
        <v>0.862</v>
      </c>
      <c r="AF32" s="566">
        <f t="shared" si="3"/>
        <v>3.488</v>
      </c>
      <c r="AG32" s="566">
        <f t="shared" si="3"/>
        <v>0.631</v>
      </c>
      <c r="AH32" s="566">
        <f t="shared" si="3"/>
        <v>3.434</v>
      </c>
      <c r="AI32" s="566">
        <f t="shared" si="3"/>
        <v>3.051</v>
      </c>
      <c r="AJ32" s="566">
        <f t="shared" si="3"/>
        <v>0.001</v>
      </c>
      <c r="AK32" s="566">
        <f t="shared" si="3"/>
        <v>0.001</v>
      </c>
      <c r="AL32" s="566">
        <f t="shared" si="3"/>
        <v>0.001</v>
      </c>
      <c r="AM32" s="567"/>
      <c r="AN32" s="567"/>
      <c r="AO32" s="567"/>
      <c r="AP32" s="567"/>
      <c r="AQ32" s="176"/>
      <c r="AR32" s="176"/>
      <c r="AS32" s="176"/>
      <c r="AT32" s="176"/>
      <c r="AU32" s="176"/>
      <c r="AV32" s="96"/>
      <c r="AW32" s="96"/>
      <c r="AX32" s="176"/>
      <c r="AY32" s="176"/>
      <c r="AZ32" s="176"/>
      <c r="BA32" s="176"/>
      <c r="BB32" s="176"/>
    </row>
    <row r="33" spans="35:54" ht="12.75"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</row>
    <row r="34" spans="35:54" ht="12.75"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</row>
    <row r="35" spans="35:54" ht="12.75"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</row>
    <row r="36" spans="35:54" ht="12.75"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</row>
    <row r="37" spans="35:54" ht="12.75"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</row>
    <row r="38" spans="35:54" ht="12.75"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</row>
    <row r="39" spans="35:54" ht="12.75"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</row>
    <row r="40" spans="35:54" ht="12.75"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</row>
    <row r="41" spans="35:54" ht="12.75"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</row>
    <row r="42" spans="35:54" ht="12.75"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</row>
    <row r="43" spans="35:54" ht="12.75"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</row>
    <row r="44" spans="35:54" ht="12.75"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</row>
    <row r="45" spans="35:54" ht="12.75"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</row>
    <row r="46" spans="35:54" ht="12.75"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</row>
    <row r="47" spans="35:54" ht="12.75"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</row>
    <row r="48" spans="35:54" ht="12.75"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</row>
    <row r="49" spans="35:54" ht="12.75"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</row>
    <row r="50" spans="35:54" ht="12.75"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</row>
    <row r="51" spans="35:54" ht="12.75"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</row>
    <row r="52" spans="35:54" ht="12.75"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</row>
    <row r="53" spans="35:54" ht="12.75"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</row>
    <row r="54" spans="35:54" ht="12.75"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</row>
    <row r="55" spans="35:54" ht="12.75"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</row>
    <row r="56" spans="35:54" ht="12.75"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</row>
    <row r="57" spans="35:54" ht="12.75"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</row>
    <row r="58" spans="35:54" ht="12.75"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</row>
    <row r="59" spans="35:54" ht="12.75"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</row>
    <row r="60" spans="35:54" ht="12.75"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</row>
    <row r="61" spans="35:54" ht="12.75"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</row>
    <row r="62" spans="35:54" ht="12.75"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</row>
    <row r="63" spans="35:54" ht="12.75"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</row>
    <row r="64" spans="35:54" ht="12.75"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</row>
    <row r="65" spans="35:54" ht="12.75"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</row>
    <row r="66" spans="35:54" ht="12.75"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</row>
    <row r="67" spans="35:54" ht="12.75"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</row>
    <row r="68" spans="35:54" ht="12.75"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</row>
    <row r="69" spans="35:54" ht="12.75"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</row>
    <row r="70" spans="35:54" ht="12.75"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</row>
    <row r="71" spans="35:54" ht="12.75"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</row>
    <row r="72" spans="35:54" ht="12.75"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</row>
    <row r="73" spans="35:54" ht="12.75"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</row>
    <row r="74" spans="35:54" ht="12.75"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</row>
    <row r="75" spans="35:54" ht="12.75"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</row>
    <row r="76" spans="35:54" ht="12.75"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</row>
    <row r="77" spans="35:54" ht="12.75"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176"/>
    </row>
    <row r="78" spans="35:54" ht="12.75"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</row>
    <row r="79" spans="35:54" ht="12.75"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</row>
    <row r="80" spans="35:54" ht="12.75"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</row>
    <row r="81" spans="35:54" ht="12.75"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</row>
    <row r="82" spans="35:54" ht="12.75"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</row>
    <row r="83" spans="35:54" ht="12.75"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</row>
    <row r="84" spans="35:54" ht="12.75"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</row>
    <row r="85" spans="35:54" ht="12.75"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</row>
    <row r="86" spans="35:54" ht="12.75"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</row>
    <row r="87" spans="35:54" ht="12.75"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</row>
    <row r="88" spans="35:54" ht="12.75"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</row>
    <row r="89" spans="35:54" ht="12.75"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</row>
    <row r="90" spans="35:54" ht="12.75"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</row>
    <row r="91" spans="35:54" ht="12.75"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  <c r="BA91" s="176"/>
      <c r="BB91" s="176"/>
    </row>
    <row r="92" spans="35:54" ht="12.75">
      <c r="AI92" s="176"/>
      <c r="AJ92" s="176"/>
      <c r="AK92" s="176"/>
      <c r="AL92" s="176"/>
      <c r="AM92" s="176"/>
      <c r="AN92" s="176"/>
      <c r="AO92" s="176"/>
      <c r="AP92" s="176"/>
      <c r="AQ92" s="176"/>
      <c r="AR92" s="176"/>
      <c r="AS92" s="176"/>
      <c r="AT92" s="176"/>
      <c r="AU92" s="176"/>
      <c r="AV92" s="176"/>
      <c r="AW92" s="176"/>
      <c r="AX92" s="176"/>
      <c r="AY92" s="176"/>
      <c r="AZ92" s="176"/>
      <c r="BA92" s="176"/>
      <c r="BB92" s="176"/>
    </row>
    <row r="93" spans="35:54" ht="12.75">
      <c r="AI93" s="176"/>
      <c r="AJ93" s="176"/>
      <c r="AK93" s="176"/>
      <c r="AL93" s="176"/>
      <c r="AM93" s="176"/>
      <c r="AN93" s="176"/>
      <c r="AO93" s="176"/>
      <c r="AP93" s="176"/>
      <c r="AQ93" s="176"/>
      <c r="AR93" s="176"/>
      <c r="AS93" s="176"/>
      <c r="AT93" s="176"/>
      <c r="AU93" s="176"/>
      <c r="AV93" s="176"/>
      <c r="AW93" s="176"/>
      <c r="AX93" s="176"/>
      <c r="AY93" s="176"/>
      <c r="AZ93" s="176"/>
      <c r="BA93" s="176"/>
      <c r="BB93" s="176"/>
    </row>
    <row r="94" spans="35:54" ht="12.75"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6"/>
      <c r="AT94" s="176"/>
      <c r="AU94" s="176"/>
      <c r="AV94" s="176"/>
      <c r="AW94" s="176"/>
      <c r="AX94" s="176"/>
      <c r="AY94" s="176"/>
      <c r="AZ94" s="176"/>
      <c r="BA94" s="176"/>
      <c r="BB94" s="176"/>
    </row>
    <row r="95" spans="35:54" ht="12.75"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6"/>
      <c r="AT95" s="176"/>
      <c r="AU95" s="176"/>
      <c r="AV95" s="176"/>
      <c r="AW95" s="176"/>
      <c r="AX95" s="176"/>
      <c r="AY95" s="176"/>
      <c r="AZ95" s="176"/>
      <c r="BA95" s="176"/>
      <c r="BB95" s="176"/>
    </row>
    <row r="96" spans="35:54" ht="12.75"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  <c r="AS96" s="176"/>
      <c r="AT96" s="176"/>
      <c r="AU96" s="176"/>
      <c r="AV96" s="176"/>
      <c r="AW96" s="176"/>
      <c r="AX96" s="176"/>
      <c r="AY96" s="176"/>
      <c r="AZ96" s="176"/>
      <c r="BA96" s="176"/>
      <c r="BB96" s="176"/>
    </row>
    <row r="97" spans="35:54" ht="12.75">
      <c r="AI97" s="176"/>
      <c r="AJ97" s="176"/>
      <c r="AK97" s="176"/>
      <c r="AL97" s="176"/>
      <c r="AM97" s="176"/>
      <c r="AN97" s="176"/>
      <c r="AO97" s="176"/>
      <c r="AP97" s="176"/>
      <c r="AQ97" s="176"/>
      <c r="AR97" s="176"/>
      <c r="AS97" s="176"/>
      <c r="AT97" s="176"/>
      <c r="AU97" s="176"/>
      <c r="AV97" s="176"/>
      <c r="AW97" s="176"/>
      <c r="AX97" s="176"/>
      <c r="AY97" s="176"/>
      <c r="AZ97" s="176"/>
      <c r="BA97" s="176"/>
      <c r="BB97" s="176"/>
    </row>
    <row r="98" spans="35:54" ht="12.75">
      <c r="AI98" s="176"/>
      <c r="AJ98" s="176"/>
      <c r="AK98" s="176"/>
      <c r="AL98" s="176"/>
      <c r="AM98" s="176"/>
      <c r="AN98" s="176"/>
      <c r="AO98" s="176"/>
      <c r="AP98" s="176"/>
      <c r="AQ98" s="176"/>
      <c r="AR98" s="176"/>
      <c r="AS98" s="176"/>
      <c r="AT98" s="176"/>
      <c r="AU98" s="176"/>
      <c r="AV98" s="176"/>
      <c r="AW98" s="176"/>
      <c r="AX98" s="176"/>
      <c r="AY98" s="176"/>
      <c r="AZ98" s="176"/>
      <c r="BA98" s="176"/>
      <c r="BB98" s="176"/>
    </row>
    <row r="99" spans="35:54" ht="12.75">
      <c r="AI99" s="176"/>
      <c r="AJ99" s="176"/>
      <c r="AK99" s="176"/>
      <c r="AL99" s="176"/>
      <c r="AM99" s="176"/>
      <c r="AN99" s="176"/>
      <c r="AO99" s="176"/>
      <c r="AP99" s="176"/>
      <c r="AQ99" s="176"/>
      <c r="AR99" s="176"/>
      <c r="AS99" s="176"/>
      <c r="AT99" s="176"/>
      <c r="AU99" s="176"/>
      <c r="AV99" s="176"/>
      <c r="AW99" s="176"/>
      <c r="AX99" s="176"/>
      <c r="AY99" s="176"/>
      <c r="AZ99" s="176"/>
      <c r="BA99" s="176"/>
      <c r="BB99" s="176"/>
    </row>
    <row r="100" spans="35:54" ht="12.75"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6"/>
      <c r="AT100" s="176"/>
      <c r="AU100" s="176"/>
      <c r="AV100" s="176"/>
      <c r="AW100" s="176"/>
      <c r="AX100" s="176"/>
      <c r="AY100" s="176"/>
      <c r="AZ100" s="176"/>
      <c r="BA100" s="176"/>
      <c r="BB100" s="176"/>
    </row>
    <row r="101" spans="35:54" ht="12.75">
      <c r="AI101" s="176"/>
      <c r="AJ101" s="176"/>
      <c r="AK101" s="176"/>
      <c r="AL101" s="176"/>
      <c r="AM101" s="176"/>
      <c r="AN101" s="176"/>
      <c r="AO101" s="176"/>
      <c r="AP101" s="176"/>
      <c r="AQ101" s="176"/>
      <c r="AR101" s="176"/>
      <c r="AS101" s="176"/>
      <c r="AT101" s="176"/>
      <c r="AU101" s="176"/>
      <c r="AV101" s="176"/>
      <c r="AW101" s="176"/>
      <c r="AX101" s="176"/>
      <c r="AY101" s="176"/>
      <c r="AZ101" s="176"/>
      <c r="BA101" s="176"/>
      <c r="BB101" s="176"/>
    </row>
    <row r="102" spans="35:54" ht="12.75">
      <c r="AI102" s="176"/>
      <c r="AJ102" s="176"/>
      <c r="AK102" s="176"/>
      <c r="AL102" s="176"/>
      <c r="AM102" s="176"/>
      <c r="AN102" s="176"/>
      <c r="AO102" s="176"/>
      <c r="AP102" s="176"/>
      <c r="AQ102" s="176"/>
      <c r="AR102" s="176"/>
      <c r="AS102" s="176"/>
      <c r="AT102" s="176"/>
      <c r="AU102" s="176"/>
      <c r="AV102" s="176"/>
      <c r="AW102" s="176"/>
      <c r="AX102" s="176"/>
      <c r="AY102" s="176"/>
      <c r="AZ102" s="176"/>
      <c r="BA102" s="176"/>
      <c r="BB102" s="176"/>
    </row>
    <row r="103" spans="35:54" ht="12.75">
      <c r="AI103" s="176"/>
      <c r="AJ103" s="176"/>
      <c r="AK103" s="176"/>
      <c r="AL103" s="176"/>
      <c r="AM103" s="176"/>
      <c r="AN103" s="176"/>
      <c r="AO103" s="176"/>
      <c r="AP103" s="176"/>
      <c r="AQ103" s="176"/>
      <c r="AR103" s="176"/>
      <c r="AS103" s="176"/>
      <c r="AT103" s="176"/>
      <c r="AU103" s="176"/>
      <c r="AV103" s="176"/>
      <c r="AW103" s="176"/>
      <c r="AX103" s="176"/>
      <c r="AY103" s="176"/>
      <c r="AZ103" s="176"/>
      <c r="BA103" s="176"/>
      <c r="BB103" s="176"/>
    </row>
    <row r="104" spans="35:54" ht="12.75">
      <c r="AI104" s="176"/>
      <c r="AJ104" s="176"/>
      <c r="AK104" s="176"/>
      <c r="AL104" s="176"/>
      <c r="AM104" s="176"/>
      <c r="AN104" s="176"/>
      <c r="AO104" s="176"/>
      <c r="AP104" s="176"/>
      <c r="AQ104" s="176"/>
      <c r="AR104" s="176"/>
      <c r="AS104" s="176"/>
      <c r="AT104" s="176"/>
      <c r="AU104" s="176"/>
      <c r="AV104" s="176"/>
      <c r="AW104" s="176"/>
      <c r="AX104" s="176"/>
      <c r="AY104" s="176"/>
      <c r="AZ104" s="176"/>
      <c r="BA104" s="176"/>
      <c r="BB104" s="176"/>
    </row>
    <row r="105" spans="35:54" ht="12.75"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6"/>
      <c r="AS105" s="176"/>
      <c r="AT105" s="176"/>
      <c r="AU105" s="176"/>
      <c r="AV105" s="176"/>
      <c r="AW105" s="176"/>
      <c r="AX105" s="176"/>
      <c r="AY105" s="176"/>
      <c r="AZ105" s="176"/>
      <c r="BA105" s="176"/>
      <c r="BB105" s="176"/>
    </row>
    <row r="106" spans="35:54" ht="12.75">
      <c r="AI106" s="176"/>
      <c r="AJ106" s="176"/>
      <c r="AK106" s="176"/>
      <c r="AL106" s="176"/>
      <c r="AM106" s="176"/>
      <c r="AN106" s="176"/>
      <c r="AO106" s="176"/>
      <c r="AP106" s="176"/>
      <c r="AQ106" s="176"/>
      <c r="AR106" s="176"/>
      <c r="AS106" s="176"/>
      <c r="AT106" s="176"/>
      <c r="AU106" s="176"/>
      <c r="AV106" s="176"/>
      <c r="AW106" s="176"/>
      <c r="AX106" s="176"/>
      <c r="AY106" s="176"/>
      <c r="AZ106" s="176"/>
      <c r="BA106" s="176"/>
      <c r="BB106" s="176"/>
    </row>
    <row r="107" spans="35:54" ht="12.75">
      <c r="AI107" s="176"/>
      <c r="AJ107" s="176"/>
      <c r="AK107" s="176"/>
      <c r="AL107" s="176"/>
      <c r="AM107" s="176"/>
      <c r="AN107" s="176"/>
      <c r="AO107" s="176"/>
      <c r="AP107" s="176"/>
      <c r="AQ107" s="176"/>
      <c r="AR107" s="176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</row>
    <row r="108" spans="35:54" ht="12.75">
      <c r="AI108" s="176"/>
      <c r="AJ108" s="176"/>
      <c r="AK108" s="176"/>
      <c r="AL108" s="176"/>
      <c r="AM108" s="176"/>
      <c r="AN108" s="176"/>
      <c r="AO108" s="176"/>
      <c r="AP108" s="176"/>
      <c r="AQ108" s="176"/>
      <c r="AR108" s="176"/>
      <c r="AS108" s="176"/>
      <c r="AT108" s="176"/>
      <c r="AU108" s="176"/>
      <c r="AV108" s="176"/>
      <c r="AW108" s="176"/>
      <c r="AX108" s="176"/>
      <c r="AY108" s="176"/>
      <c r="AZ108" s="176"/>
      <c r="BA108" s="176"/>
      <c r="BB108" s="176"/>
    </row>
    <row r="109" spans="35:54" ht="12.75">
      <c r="AI109" s="176"/>
      <c r="AJ109" s="176"/>
      <c r="AK109" s="176"/>
      <c r="AL109" s="176"/>
      <c r="AM109" s="176"/>
      <c r="AN109" s="176"/>
      <c r="AO109" s="176"/>
      <c r="AP109" s="176"/>
      <c r="AQ109" s="176"/>
      <c r="AR109" s="176"/>
      <c r="AS109" s="176"/>
      <c r="AT109" s="176"/>
      <c r="AU109" s="176"/>
      <c r="AV109" s="176"/>
      <c r="AW109" s="176"/>
      <c r="AX109" s="176"/>
      <c r="AY109" s="176"/>
      <c r="AZ109" s="176"/>
      <c r="BA109" s="176"/>
      <c r="BB109" s="176"/>
    </row>
    <row r="110" spans="35:54" ht="12.75">
      <c r="AI110" s="176"/>
      <c r="AJ110" s="176"/>
      <c r="AK110" s="176"/>
      <c r="AL110" s="176"/>
      <c r="AM110" s="176"/>
      <c r="AN110" s="176"/>
      <c r="AO110" s="176"/>
      <c r="AP110" s="176"/>
      <c r="AQ110" s="176"/>
      <c r="AR110" s="176"/>
      <c r="AS110" s="176"/>
      <c r="AT110" s="176"/>
      <c r="AU110" s="176"/>
      <c r="AV110" s="176"/>
      <c r="AW110" s="176"/>
      <c r="AX110" s="176"/>
      <c r="AY110" s="176"/>
      <c r="AZ110" s="176"/>
      <c r="BA110" s="176"/>
      <c r="BB110" s="176"/>
    </row>
    <row r="111" spans="35:54" ht="12.75"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6"/>
      <c r="AT111" s="176"/>
      <c r="AU111" s="176"/>
      <c r="AV111" s="176"/>
      <c r="AW111" s="176"/>
      <c r="AX111" s="176"/>
      <c r="AY111" s="176"/>
      <c r="AZ111" s="176"/>
      <c r="BA111" s="176"/>
      <c r="BB111" s="176"/>
    </row>
    <row r="112" spans="35:54" ht="12.75"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6"/>
      <c r="AZ112" s="176"/>
      <c r="BA112" s="176"/>
      <c r="BB112" s="176"/>
    </row>
    <row r="113" spans="35:54" ht="12.75">
      <c r="AI113" s="176"/>
      <c r="AJ113" s="176"/>
      <c r="AK113" s="176"/>
      <c r="AL113" s="176"/>
      <c r="AM113" s="176"/>
      <c r="AN113" s="176"/>
      <c r="AO113" s="176"/>
      <c r="AP113" s="176"/>
      <c r="AQ113" s="176"/>
      <c r="AR113" s="176"/>
      <c r="AS113" s="176"/>
      <c r="AT113" s="176"/>
      <c r="AU113" s="176"/>
      <c r="AV113" s="176"/>
      <c r="AW113" s="176"/>
      <c r="AX113" s="176"/>
      <c r="AY113" s="176"/>
      <c r="AZ113" s="176"/>
      <c r="BA113" s="176"/>
      <c r="BB113" s="176"/>
    </row>
    <row r="114" spans="35:54" ht="12.75"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6"/>
      <c r="BA114" s="176"/>
      <c r="BB114" s="176"/>
    </row>
  </sheetData>
  <sheetProtection/>
  <mergeCells count="23">
    <mergeCell ref="A5:A7"/>
    <mergeCell ref="B5:B7"/>
    <mergeCell ref="C5:D6"/>
    <mergeCell ref="E5:H5"/>
    <mergeCell ref="I5:J6"/>
    <mergeCell ref="K5:L6"/>
    <mergeCell ref="E6:F6"/>
    <mergeCell ref="M5:N6"/>
    <mergeCell ref="O5:P6"/>
    <mergeCell ref="Q5:R5"/>
    <mergeCell ref="S5:S7"/>
    <mergeCell ref="T5:T7"/>
    <mergeCell ref="U5:AH5"/>
    <mergeCell ref="Q6:R6"/>
    <mergeCell ref="U6:V6"/>
    <mergeCell ref="W6:X6"/>
    <mergeCell ref="Y6:Z6"/>
    <mergeCell ref="AA6:AB6"/>
    <mergeCell ref="AC6:AD6"/>
    <mergeCell ref="AE6:AF6"/>
    <mergeCell ref="AG6:AH6"/>
    <mergeCell ref="AV6:AV8"/>
    <mergeCell ref="AW6:AW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S10" sqref="S10"/>
    </sheetView>
  </sheetViews>
  <sheetFormatPr defaultColWidth="9.00390625" defaultRowHeight="12.75"/>
  <cols>
    <col min="1" max="1" width="20.00390625" style="196" customWidth="1"/>
    <col min="2" max="2" width="15.875" style="196" customWidth="1"/>
    <col min="3" max="3" width="8.00390625" style="196" customWidth="1"/>
    <col min="4" max="10" width="7.00390625" style="196" customWidth="1"/>
    <col min="11" max="11" width="8.25390625" style="196" customWidth="1"/>
    <col min="12" max="12" width="7.875" style="196" customWidth="1"/>
    <col min="13" max="13" width="7.75390625" style="196" customWidth="1"/>
    <col min="14" max="14" width="8.00390625" style="196" customWidth="1"/>
    <col min="15" max="16" width="7.25390625" style="196" customWidth="1"/>
    <col min="17" max="16384" width="9.125" style="196" customWidth="1"/>
  </cols>
  <sheetData>
    <row r="1" spans="1:13" ht="11.25">
      <c r="A1" s="49"/>
      <c r="B1" s="49"/>
      <c r="C1" s="92" t="s">
        <v>1088</v>
      </c>
      <c r="D1" s="92"/>
      <c r="E1" s="75"/>
      <c r="F1" s="75"/>
      <c r="G1" s="75"/>
      <c r="H1" s="75"/>
      <c r="I1" s="75"/>
      <c r="J1" s="75"/>
      <c r="K1" s="75"/>
      <c r="L1" s="75"/>
      <c r="M1" s="75"/>
    </row>
    <row r="2" spans="1:13" ht="12.75" customHeight="1">
      <c r="A2" s="49"/>
      <c r="B2" s="49"/>
      <c r="C2" s="92" t="s">
        <v>1089</v>
      </c>
      <c r="D2" s="92"/>
      <c r="E2" s="75"/>
      <c r="F2" s="75"/>
      <c r="G2" s="75"/>
      <c r="H2" s="75"/>
      <c r="I2" s="75"/>
      <c r="J2" s="75"/>
      <c r="K2" s="75"/>
      <c r="L2" s="75"/>
      <c r="M2" s="75"/>
    </row>
    <row r="3" spans="1:13" ht="6" customHeight="1">
      <c r="A3" s="568"/>
      <c r="B3" s="49"/>
      <c r="C3" s="568"/>
      <c r="D3" s="568"/>
      <c r="E3" s="568"/>
      <c r="F3" s="568"/>
      <c r="G3" s="568"/>
      <c r="H3" s="568"/>
      <c r="I3" s="568"/>
      <c r="J3" s="568"/>
      <c r="K3" s="568"/>
      <c r="L3" s="569"/>
      <c r="M3" s="568"/>
    </row>
    <row r="4" spans="1:17" ht="25.5" customHeight="1">
      <c r="A4" s="147" t="s">
        <v>1090</v>
      </c>
      <c r="B4" s="386"/>
      <c r="C4" s="167" t="s">
        <v>1091</v>
      </c>
      <c r="D4" s="570">
        <v>2009.05</v>
      </c>
      <c r="E4" s="570">
        <v>2010.05</v>
      </c>
      <c r="F4" s="570">
        <v>2011.05</v>
      </c>
      <c r="G4" s="570">
        <v>2012.05</v>
      </c>
      <c r="H4" s="570">
        <v>2013.05</v>
      </c>
      <c r="I4" s="570">
        <v>2014.05</v>
      </c>
      <c r="J4" s="570">
        <v>2015.05</v>
      </c>
      <c r="K4" s="570"/>
      <c r="L4" s="571"/>
      <c r="M4" s="572"/>
      <c r="N4" s="571"/>
      <c r="O4" s="571"/>
      <c r="P4" s="573"/>
      <c r="Q4" s="219"/>
    </row>
    <row r="5" spans="1:13" ht="11.25" customHeight="1">
      <c r="A5" s="52" t="s">
        <v>1092</v>
      </c>
      <c r="B5" s="574"/>
      <c r="C5" s="52"/>
      <c r="D5" s="52"/>
      <c r="E5" s="194"/>
      <c r="F5" s="194"/>
      <c r="G5" s="194"/>
      <c r="H5" s="194"/>
      <c r="I5" s="194"/>
      <c r="J5" s="194"/>
      <c r="K5" s="194"/>
      <c r="L5" s="194"/>
      <c r="M5" s="194"/>
    </row>
    <row r="6" spans="1:16" ht="11.25" customHeight="1">
      <c r="A6" s="52" t="s">
        <v>1093</v>
      </c>
      <c r="B6" s="52" t="s">
        <v>1094</v>
      </c>
      <c r="C6" s="194" t="s">
        <v>1095</v>
      </c>
      <c r="D6" s="194">
        <v>750</v>
      </c>
      <c r="E6" s="194">
        <v>540</v>
      </c>
      <c r="F6" s="194">
        <v>690</v>
      </c>
      <c r="G6" s="194">
        <v>690</v>
      </c>
      <c r="H6" s="194">
        <v>760</v>
      </c>
      <c r="I6" s="194">
        <v>900</v>
      </c>
      <c r="J6" s="194">
        <v>1300</v>
      </c>
      <c r="K6" s="575">
        <f aca="true" t="shared" si="0" ref="K6:K34">J6/D6*100</f>
        <v>173.33333333333334</v>
      </c>
      <c r="L6" s="575">
        <f>J6/E6*100</f>
        <v>240.74074074074073</v>
      </c>
      <c r="M6" s="575">
        <f>J6/F6*100</f>
        <v>188.40579710144928</v>
      </c>
      <c r="N6" s="575">
        <f>J6/G6*100</f>
        <v>188.40579710144928</v>
      </c>
      <c r="O6" s="575">
        <f>J6/H6*100</f>
        <v>171.05263157894737</v>
      </c>
      <c r="P6" s="575">
        <f>J6/I6*100</f>
        <v>144.44444444444443</v>
      </c>
    </row>
    <row r="7" spans="1:16" ht="11.25" customHeight="1">
      <c r="A7" s="52" t="s">
        <v>1096</v>
      </c>
      <c r="B7" s="52" t="s">
        <v>1097</v>
      </c>
      <c r="C7" s="194" t="s">
        <v>1095</v>
      </c>
      <c r="D7" s="194">
        <v>700</v>
      </c>
      <c r="E7" s="194">
        <v>460</v>
      </c>
      <c r="F7" s="194">
        <v>490</v>
      </c>
      <c r="G7" s="194">
        <v>520</v>
      </c>
      <c r="H7" s="194">
        <v>590</v>
      </c>
      <c r="I7" s="194">
        <v>620</v>
      </c>
      <c r="J7" s="194">
        <v>950</v>
      </c>
      <c r="K7" s="575">
        <f t="shared" si="0"/>
        <v>135.71428571428572</v>
      </c>
      <c r="L7" s="575">
        <f aca="true" t="shared" si="1" ref="L7:L46">J7/E7*100</f>
        <v>206.52173913043475</v>
      </c>
      <c r="M7" s="575">
        <f aca="true" t="shared" si="2" ref="M7:M46">J7/F7*100</f>
        <v>193.87755102040816</v>
      </c>
      <c r="N7" s="575">
        <f aca="true" t="shared" si="3" ref="N7:N46">J7/G7*100</f>
        <v>182.69230769230768</v>
      </c>
      <c r="O7" s="575">
        <f aca="true" t="shared" si="4" ref="O7:O46">J7/H7*100</f>
        <v>161.01694915254237</v>
      </c>
      <c r="P7" s="575">
        <f aca="true" t="shared" si="5" ref="P7:P46">J7/I7*100</f>
        <v>153.2258064516129</v>
      </c>
    </row>
    <row r="8" spans="1:16" ht="11.25" customHeight="1">
      <c r="A8" s="52" t="s">
        <v>1098</v>
      </c>
      <c r="B8" s="52" t="s">
        <v>1099</v>
      </c>
      <c r="C8" s="194" t="s">
        <v>1095</v>
      </c>
      <c r="D8" s="194">
        <v>1400</v>
      </c>
      <c r="E8" s="194">
        <v>1500</v>
      </c>
      <c r="F8" s="194">
        <v>1500</v>
      </c>
      <c r="G8" s="194">
        <v>1500</v>
      </c>
      <c r="H8" s="194">
        <v>2200</v>
      </c>
      <c r="I8" s="194">
        <v>2450</v>
      </c>
      <c r="J8" s="194">
        <v>2450</v>
      </c>
      <c r="K8" s="575">
        <f t="shared" si="0"/>
        <v>175</v>
      </c>
      <c r="L8" s="575">
        <f t="shared" si="1"/>
        <v>163.33333333333334</v>
      </c>
      <c r="M8" s="575">
        <f t="shared" si="2"/>
        <v>163.33333333333334</v>
      </c>
      <c r="N8" s="575">
        <f t="shared" si="3"/>
        <v>163.33333333333334</v>
      </c>
      <c r="O8" s="575">
        <f t="shared" si="4"/>
        <v>111.36363636363636</v>
      </c>
      <c r="P8" s="575">
        <f t="shared" si="5"/>
        <v>100</v>
      </c>
    </row>
    <row r="9" spans="1:16" ht="11.25" customHeight="1">
      <c r="A9" s="52" t="s">
        <v>1100</v>
      </c>
      <c r="B9" s="52" t="s">
        <v>574</v>
      </c>
      <c r="C9" s="194" t="s">
        <v>189</v>
      </c>
      <c r="D9" s="194">
        <v>550</v>
      </c>
      <c r="E9" s="194">
        <v>550</v>
      </c>
      <c r="F9" s="194">
        <v>650</v>
      </c>
      <c r="G9" s="194">
        <v>600</v>
      </c>
      <c r="H9" s="194">
        <v>600</v>
      </c>
      <c r="I9" s="194">
        <v>1000</v>
      </c>
      <c r="J9" s="194">
        <v>1000</v>
      </c>
      <c r="K9" s="575">
        <f t="shared" si="0"/>
        <v>181.8181818181818</v>
      </c>
      <c r="L9" s="575">
        <f t="shared" si="1"/>
        <v>181.8181818181818</v>
      </c>
      <c r="M9" s="575">
        <f t="shared" si="2"/>
        <v>153.84615384615387</v>
      </c>
      <c r="N9" s="575">
        <f t="shared" si="3"/>
        <v>166.66666666666669</v>
      </c>
      <c r="O9" s="575">
        <f t="shared" si="4"/>
        <v>166.66666666666669</v>
      </c>
      <c r="P9" s="575">
        <f t="shared" si="5"/>
        <v>100</v>
      </c>
    </row>
    <row r="10" spans="1:16" ht="11.25" customHeight="1">
      <c r="A10" s="52" t="s">
        <v>1101</v>
      </c>
      <c r="B10" s="52" t="s">
        <v>1102</v>
      </c>
      <c r="C10" s="194" t="s">
        <v>1103</v>
      </c>
      <c r="D10" s="194">
        <v>220</v>
      </c>
      <c r="E10" s="194">
        <v>320</v>
      </c>
      <c r="F10" s="194">
        <v>320</v>
      </c>
      <c r="G10" s="194">
        <v>320</v>
      </c>
      <c r="H10" s="194">
        <v>350</v>
      </c>
      <c r="I10" s="194">
        <v>350</v>
      </c>
      <c r="J10" s="194">
        <v>500</v>
      </c>
      <c r="K10" s="575">
        <f t="shared" si="0"/>
        <v>227.27272727272728</v>
      </c>
      <c r="L10" s="575">
        <f t="shared" si="1"/>
        <v>156.25</v>
      </c>
      <c r="M10" s="575">
        <f t="shared" si="2"/>
        <v>156.25</v>
      </c>
      <c r="N10" s="575">
        <f t="shared" si="3"/>
        <v>156.25</v>
      </c>
      <c r="O10" s="575">
        <f t="shared" si="4"/>
        <v>142.85714285714286</v>
      </c>
      <c r="P10" s="575">
        <f t="shared" si="5"/>
        <v>142.85714285714286</v>
      </c>
    </row>
    <row r="11" spans="1:16" ht="11.25" customHeight="1">
      <c r="A11" s="52" t="s">
        <v>1104</v>
      </c>
      <c r="B11" s="52" t="s">
        <v>1105</v>
      </c>
      <c r="C11" s="194" t="s">
        <v>189</v>
      </c>
      <c r="D11" s="194">
        <v>170</v>
      </c>
      <c r="E11" s="194">
        <v>200</v>
      </c>
      <c r="F11" s="194">
        <v>250</v>
      </c>
      <c r="G11" s="194">
        <v>300</v>
      </c>
      <c r="H11" s="194">
        <v>300</v>
      </c>
      <c r="I11" s="194">
        <v>350</v>
      </c>
      <c r="J11" s="194">
        <v>350</v>
      </c>
      <c r="K11" s="575">
        <f t="shared" si="0"/>
        <v>205.88235294117646</v>
      </c>
      <c r="L11" s="575">
        <f t="shared" si="1"/>
        <v>175</v>
      </c>
      <c r="M11" s="575">
        <f t="shared" si="2"/>
        <v>140</v>
      </c>
      <c r="N11" s="575">
        <f t="shared" si="3"/>
        <v>116.66666666666667</v>
      </c>
      <c r="O11" s="575">
        <f t="shared" si="4"/>
        <v>116.66666666666667</v>
      </c>
      <c r="P11" s="575">
        <f t="shared" si="5"/>
        <v>100</v>
      </c>
    </row>
    <row r="12" spans="1:16" ht="11.25" customHeight="1">
      <c r="A12" s="52" t="s">
        <v>1106</v>
      </c>
      <c r="B12" s="52" t="s">
        <v>1107</v>
      </c>
      <c r="C12" s="194" t="s">
        <v>1095</v>
      </c>
      <c r="D12" s="194">
        <v>1200</v>
      </c>
      <c r="E12" s="194">
        <v>1700</v>
      </c>
      <c r="F12" s="194">
        <v>1700</v>
      </c>
      <c r="G12" s="194">
        <v>1800</v>
      </c>
      <c r="H12" s="194">
        <v>1800</v>
      </c>
      <c r="I12" s="194">
        <v>2200</v>
      </c>
      <c r="J12" s="194">
        <v>2500</v>
      </c>
      <c r="K12" s="575">
        <f t="shared" si="0"/>
        <v>208.33333333333334</v>
      </c>
      <c r="L12" s="575">
        <f t="shared" si="1"/>
        <v>147.05882352941177</v>
      </c>
      <c r="M12" s="575">
        <f t="shared" si="2"/>
        <v>147.05882352941177</v>
      </c>
      <c r="N12" s="575">
        <f t="shared" si="3"/>
        <v>138.88888888888889</v>
      </c>
      <c r="O12" s="575">
        <f t="shared" si="4"/>
        <v>138.88888888888889</v>
      </c>
      <c r="P12" s="575">
        <f t="shared" si="5"/>
        <v>113.63636363636364</v>
      </c>
    </row>
    <row r="13" spans="1:16" ht="11.25" customHeight="1">
      <c r="A13" s="52" t="s">
        <v>1108</v>
      </c>
      <c r="B13" s="52" t="s">
        <v>1109</v>
      </c>
      <c r="C13" s="194" t="s">
        <v>1095</v>
      </c>
      <c r="D13" s="194">
        <v>1200</v>
      </c>
      <c r="E13" s="194">
        <v>1100</v>
      </c>
      <c r="F13" s="194">
        <v>1700</v>
      </c>
      <c r="G13" s="194">
        <v>1700</v>
      </c>
      <c r="H13" s="194">
        <v>1700</v>
      </c>
      <c r="I13" s="194">
        <v>1800</v>
      </c>
      <c r="J13" s="194">
        <v>1800</v>
      </c>
      <c r="K13" s="575">
        <f t="shared" si="0"/>
        <v>150</v>
      </c>
      <c r="L13" s="575">
        <f t="shared" si="1"/>
        <v>163.63636363636365</v>
      </c>
      <c r="M13" s="575">
        <f t="shared" si="2"/>
        <v>105.88235294117648</v>
      </c>
      <c r="N13" s="575">
        <f t="shared" si="3"/>
        <v>105.88235294117648</v>
      </c>
      <c r="O13" s="575">
        <f t="shared" si="4"/>
        <v>105.88235294117648</v>
      </c>
      <c r="P13" s="575">
        <f t="shared" si="5"/>
        <v>100</v>
      </c>
    </row>
    <row r="14" spans="1:16" ht="11.25" customHeight="1">
      <c r="A14" s="52" t="s">
        <v>1110</v>
      </c>
      <c r="B14" s="52" t="s">
        <v>1111</v>
      </c>
      <c r="C14" s="194" t="s">
        <v>1095</v>
      </c>
      <c r="D14" s="194">
        <v>3400</v>
      </c>
      <c r="E14" s="194">
        <v>4800</v>
      </c>
      <c r="F14" s="194">
        <v>4200</v>
      </c>
      <c r="G14" s="194">
        <v>7500</v>
      </c>
      <c r="H14" s="194">
        <v>8800</v>
      </c>
      <c r="I14" s="194">
        <v>8500</v>
      </c>
      <c r="J14" s="194">
        <v>7500</v>
      </c>
      <c r="K14" s="575">
        <f t="shared" si="0"/>
        <v>220.58823529411765</v>
      </c>
      <c r="L14" s="575">
        <f t="shared" si="1"/>
        <v>156.25</v>
      </c>
      <c r="M14" s="575">
        <f t="shared" si="2"/>
        <v>178.57142857142858</v>
      </c>
      <c r="N14" s="575">
        <f t="shared" si="3"/>
        <v>100</v>
      </c>
      <c r="O14" s="575">
        <f t="shared" si="4"/>
        <v>85.22727272727273</v>
      </c>
      <c r="P14" s="575">
        <f t="shared" si="5"/>
        <v>88.23529411764706</v>
      </c>
    </row>
    <row r="15" spans="1:16" ht="11.25" customHeight="1">
      <c r="A15" s="52" t="s">
        <v>1112</v>
      </c>
      <c r="B15" s="52" t="s">
        <v>1113</v>
      </c>
      <c r="C15" s="194" t="s">
        <v>1095</v>
      </c>
      <c r="D15" s="194">
        <v>3200</v>
      </c>
      <c r="E15" s="194">
        <v>4800</v>
      </c>
      <c r="F15" s="194">
        <v>3800</v>
      </c>
      <c r="G15" s="194">
        <v>7300</v>
      </c>
      <c r="H15" s="194">
        <v>8500</v>
      </c>
      <c r="I15" s="194">
        <v>8300</v>
      </c>
      <c r="J15" s="194">
        <v>7000</v>
      </c>
      <c r="K15" s="575">
        <f t="shared" si="0"/>
        <v>218.75</v>
      </c>
      <c r="L15" s="575">
        <f t="shared" si="1"/>
        <v>145.83333333333331</v>
      </c>
      <c r="M15" s="575">
        <f t="shared" si="2"/>
        <v>184.21052631578948</v>
      </c>
      <c r="N15" s="575">
        <f t="shared" si="3"/>
        <v>95.8904109589041</v>
      </c>
      <c r="O15" s="575">
        <f t="shared" si="4"/>
        <v>82.35294117647058</v>
      </c>
      <c r="P15" s="575">
        <f t="shared" si="5"/>
        <v>84.33734939759037</v>
      </c>
    </row>
    <row r="16" spans="1:16" ht="11.25" customHeight="1">
      <c r="A16" s="52" t="s">
        <v>1114</v>
      </c>
      <c r="B16" s="52" t="s">
        <v>1115</v>
      </c>
      <c r="C16" s="194" t="s">
        <v>1095</v>
      </c>
      <c r="D16" s="194">
        <v>2500</v>
      </c>
      <c r="E16" s="194">
        <v>4000</v>
      </c>
      <c r="F16" s="194">
        <v>3300</v>
      </c>
      <c r="G16" s="194">
        <v>6800</v>
      </c>
      <c r="H16" s="194">
        <v>6800</v>
      </c>
      <c r="I16" s="194">
        <v>7000</v>
      </c>
      <c r="J16" s="194">
        <v>6500</v>
      </c>
      <c r="K16" s="575">
        <f t="shared" si="0"/>
        <v>260</v>
      </c>
      <c r="L16" s="575">
        <f t="shared" si="1"/>
        <v>162.5</v>
      </c>
      <c r="M16" s="575">
        <f t="shared" si="2"/>
        <v>196.96969696969697</v>
      </c>
      <c r="N16" s="575">
        <f t="shared" si="3"/>
        <v>95.58823529411765</v>
      </c>
      <c r="O16" s="575">
        <f t="shared" si="4"/>
        <v>95.58823529411765</v>
      </c>
      <c r="P16" s="575">
        <f t="shared" si="5"/>
        <v>92.85714285714286</v>
      </c>
    </row>
    <row r="17" spans="1:16" ht="11.25" customHeight="1">
      <c r="A17" s="52" t="s">
        <v>1116</v>
      </c>
      <c r="B17" s="52" t="s">
        <v>1117</v>
      </c>
      <c r="C17" s="194" t="s">
        <v>1095</v>
      </c>
      <c r="D17" s="194">
        <v>2500</v>
      </c>
      <c r="E17" s="194">
        <v>4500</v>
      </c>
      <c r="F17" s="194">
        <v>3000</v>
      </c>
      <c r="G17" s="194">
        <v>6800</v>
      </c>
      <c r="H17" s="194">
        <v>6800</v>
      </c>
      <c r="I17" s="194">
        <v>7000</v>
      </c>
      <c r="J17" s="194">
        <v>6500</v>
      </c>
      <c r="K17" s="575">
        <f t="shared" si="0"/>
        <v>260</v>
      </c>
      <c r="L17" s="575">
        <f t="shared" si="1"/>
        <v>144.44444444444443</v>
      </c>
      <c r="M17" s="575">
        <f t="shared" si="2"/>
        <v>216.66666666666666</v>
      </c>
      <c r="N17" s="575">
        <f t="shared" si="3"/>
        <v>95.58823529411765</v>
      </c>
      <c r="O17" s="575">
        <f t="shared" si="4"/>
        <v>95.58823529411765</v>
      </c>
      <c r="P17" s="575">
        <f t="shared" si="5"/>
        <v>92.85714285714286</v>
      </c>
    </row>
    <row r="18" spans="1:16" ht="11.25" customHeight="1">
      <c r="A18" s="52" t="s">
        <v>1118</v>
      </c>
      <c r="B18" s="52" t="s">
        <v>1119</v>
      </c>
      <c r="C18" s="194" t="s">
        <v>1095</v>
      </c>
      <c r="D18" s="194">
        <v>3500</v>
      </c>
      <c r="E18" s="194">
        <v>4800</v>
      </c>
      <c r="F18" s="194">
        <v>5000</v>
      </c>
      <c r="G18" s="194">
        <v>5800</v>
      </c>
      <c r="H18" s="194">
        <v>6000</v>
      </c>
      <c r="I18" s="194">
        <v>7000</v>
      </c>
      <c r="J18" s="194">
        <v>8800</v>
      </c>
      <c r="K18" s="575">
        <f t="shared" si="0"/>
        <v>251.42857142857142</v>
      </c>
      <c r="L18" s="575">
        <f t="shared" si="1"/>
        <v>183.33333333333331</v>
      </c>
      <c r="M18" s="575">
        <f t="shared" si="2"/>
        <v>176</v>
      </c>
      <c r="N18" s="575">
        <f t="shared" si="3"/>
        <v>151.72413793103448</v>
      </c>
      <c r="O18" s="575">
        <f t="shared" si="4"/>
        <v>146.66666666666666</v>
      </c>
      <c r="P18" s="575">
        <f t="shared" si="5"/>
        <v>125.71428571428571</v>
      </c>
    </row>
    <row r="19" spans="1:16" ht="11.25" customHeight="1">
      <c r="A19" s="52" t="s">
        <v>1120</v>
      </c>
      <c r="B19" s="52" t="s">
        <v>1121</v>
      </c>
      <c r="C19" s="194" t="s">
        <v>1095</v>
      </c>
      <c r="D19" s="194">
        <v>1000</v>
      </c>
      <c r="E19" s="194">
        <v>1200</v>
      </c>
      <c r="F19" s="194">
        <v>1300</v>
      </c>
      <c r="G19" s="194">
        <v>1000</v>
      </c>
      <c r="H19" s="194">
        <v>1100</v>
      </c>
      <c r="I19" s="194">
        <v>1000</v>
      </c>
      <c r="J19" s="194">
        <v>1000</v>
      </c>
      <c r="K19" s="575">
        <f t="shared" si="0"/>
        <v>100</v>
      </c>
      <c r="L19" s="575">
        <f t="shared" si="1"/>
        <v>83.33333333333334</v>
      </c>
      <c r="M19" s="575">
        <f t="shared" si="2"/>
        <v>76.92307692307693</v>
      </c>
      <c r="N19" s="575">
        <f t="shared" si="3"/>
        <v>100</v>
      </c>
      <c r="O19" s="575">
        <f t="shared" si="4"/>
        <v>90.9090909090909</v>
      </c>
      <c r="P19" s="575">
        <f t="shared" si="5"/>
        <v>100</v>
      </c>
    </row>
    <row r="20" spans="1:16" ht="11.25" customHeight="1">
      <c r="A20" s="52" t="s">
        <v>1122</v>
      </c>
      <c r="B20" s="52" t="s">
        <v>1123</v>
      </c>
      <c r="C20" s="194" t="s">
        <v>1095</v>
      </c>
      <c r="D20" s="194">
        <v>4500</v>
      </c>
      <c r="E20" s="194">
        <v>5500</v>
      </c>
      <c r="F20" s="194">
        <v>8500</v>
      </c>
      <c r="G20" s="194">
        <v>8000</v>
      </c>
      <c r="H20" s="194">
        <v>7900</v>
      </c>
      <c r="I20" s="194">
        <v>7500</v>
      </c>
      <c r="J20" s="194">
        <v>8000</v>
      </c>
      <c r="K20" s="575">
        <f t="shared" si="0"/>
        <v>177.77777777777777</v>
      </c>
      <c r="L20" s="575">
        <f t="shared" si="1"/>
        <v>145.45454545454547</v>
      </c>
      <c r="M20" s="575">
        <f t="shared" si="2"/>
        <v>94.11764705882352</v>
      </c>
      <c r="N20" s="575">
        <f t="shared" si="3"/>
        <v>100</v>
      </c>
      <c r="O20" s="575">
        <f t="shared" si="4"/>
        <v>101.26582278481013</v>
      </c>
      <c r="P20" s="575">
        <f t="shared" si="5"/>
        <v>106.66666666666667</v>
      </c>
    </row>
    <row r="21" spans="1:16" ht="11.25" customHeight="1">
      <c r="A21" s="52" t="s">
        <v>1124</v>
      </c>
      <c r="B21" s="52" t="s">
        <v>1125</v>
      </c>
      <c r="C21" s="194" t="s">
        <v>1126</v>
      </c>
      <c r="D21" s="194">
        <v>850</v>
      </c>
      <c r="E21" s="194">
        <v>2000</v>
      </c>
      <c r="F21" s="194">
        <v>1500</v>
      </c>
      <c r="G21" s="194">
        <v>1500</v>
      </c>
      <c r="H21" s="194">
        <v>1500</v>
      </c>
      <c r="I21" s="194">
        <v>1500</v>
      </c>
      <c r="J21" s="194">
        <v>1500</v>
      </c>
      <c r="K21" s="575">
        <f t="shared" si="0"/>
        <v>176.47058823529412</v>
      </c>
      <c r="L21" s="575">
        <f t="shared" si="1"/>
        <v>75</v>
      </c>
      <c r="M21" s="575">
        <f t="shared" si="2"/>
        <v>100</v>
      </c>
      <c r="N21" s="575">
        <f t="shared" si="3"/>
        <v>100</v>
      </c>
      <c r="O21" s="575">
        <f t="shared" si="4"/>
        <v>100</v>
      </c>
      <c r="P21" s="575">
        <f t="shared" si="5"/>
        <v>100</v>
      </c>
    </row>
    <row r="22" spans="1:16" ht="11.25" customHeight="1">
      <c r="A22" s="52" t="s">
        <v>1127</v>
      </c>
      <c r="B22" s="52" t="s">
        <v>1128</v>
      </c>
      <c r="C22" s="194" t="s">
        <v>1095</v>
      </c>
      <c r="D22" s="194">
        <v>3000</v>
      </c>
      <c r="E22" s="194">
        <v>3000</v>
      </c>
      <c r="F22" s="194">
        <v>3800</v>
      </c>
      <c r="G22" s="194">
        <v>4000</v>
      </c>
      <c r="H22" s="194">
        <v>4300</v>
      </c>
      <c r="I22" s="194">
        <v>4500</v>
      </c>
      <c r="J22" s="194">
        <v>4500</v>
      </c>
      <c r="K22" s="575">
        <f t="shared" si="0"/>
        <v>150</v>
      </c>
      <c r="L22" s="575">
        <f t="shared" si="1"/>
        <v>150</v>
      </c>
      <c r="M22" s="575">
        <f t="shared" si="2"/>
        <v>118.42105263157893</v>
      </c>
      <c r="N22" s="575">
        <f t="shared" si="3"/>
        <v>112.5</v>
      </c>
      <c r="O22" s="575">
        <f t="shared" si="4"/>
        <v>104.65116279069768</v>
      </c>
      <c r="P22" s="575">
        <f t="shared" si="5"/>
        <v>100</v>
      </c>
    </row>
    <row r="23" spans="1:16" ht="11.25" customHeight="1">
      <c r="A23" s="52" t="s">
        <v>1129</v>
      </c>
      <c r="B23" s="52" t="s">
        <v>1130</v>
      </c>
      <c r="C23" s="194" t="s">
        <v>1095</v>
      </c>
      <c r="D23" s="194">
        <v>1200</v>
      </c>
      <c r="E23" s="194">
        <v>1500</v>
      </c>
      <c r="F23" s="194">
        <v>1700</v>
      </c>
      <c r="G23" s="194">
        <v>1800</v>
      </c>
      <c r="H23" s="194">
        <v>1800</v>
      </c>
      <c r="I23" s="194">
        <v>1800</v>
      </c>
      <c r="J23" s="194">
        <v>1800</v>
      </c>
      <c r="K23" s="575">
        <f t="shared" si="0"/>
        <v>150</v>
      </c>
      <c r="L23" s="575">
        <f t="shared" si="1"/>
        <v>120</v>
      </c>
      <c r="M23" s="575">
        <f t="shared" si="2"/>
        <v>105.88235294117648</v>
      </c>
      <c r="N23" s="575">
        <f t="shared" si="3"/>
        <v>100</v>
      </c>
      <c r="O23" s="575">
        <f t="shared" si="4"/>
        <v>100</v>
      </c>
      <c r="P23" s="575">
        <f t="shared" si="5"/>
        <v>100</v>
      </c>
    </row>
    <row r="24" spans="1:16" ht="11.25" customHeight="1">
      <c r="A24" s="52" t="s">
        <v>1131</v>
      </c>
      <c r="B24" s="52" t="s">
        <v>1132</v>
      </c>
      <c r="C24" s="194" t="s">
        <v>1133</v>
      </c>
      <c r="D24" s="194">
        <v>3000</v>
      </c>
      <c r="E24" s="194">
        <v>3500</v>
      </c>
      <c r="F24" s="194">
        <v>3500</v>
      </c>
      <c r="G24" s="194">
        <v>3500</v>
      </c>
      <c r="H24" s="194">
        <v>3500</v>
      </c>
      <c r="I24" s="194">
        <v>5200</v>
      </c>
      <c r="J24" s="194">
        <v>5200</v>
      </c>
      <c r="K24" s="575">
        <f t="shared" si="0"/>
        <v>173.33333333333334</v>
      </c>
      <c r="L24" s="575">
        <f t="shared" si="1"/>
        <v>148.57142857142858</v>
      </c>
      <c r="M24" s="575">
        <f t="shared" si="2"/>
        <v>148.57142857142858</v>
      </c>
      <c r="N24" s="575">
        <f t="shared" si="3"/>
        <v>148.57142857142858</v>
      </c>
      <c r="O24" s="575">
        <f t="shared" si="4"/>
        <v>148.57142857142858</v>
      </c>
      <c r="P24" s="575">
        <f t="shared" si="5"/>
        <v>100</v>
      </c>
    </row>
    <row r="25" spans="1:16" ht="11.25" customHeight="1">
      <c r="A25" s="52" t="s">
        <v>1134</v>
      </c>
      <c r="B25" s="52" t="s">
        <v>1135</v>
      </c>
      <c r="C25" s="194" t="s">
        <v>1095</v>
      </c>
      <c r="D25" s="194">
        <v>1000</v>
      </c>
      <c r="E25" s="194">
        <v>1000</v>
      </c>
      <c r="F25" s="194">
        <v>900</v>
      </c>
      <c r="G25" s="194">
        <v>800</v>
      </c>
      <c r="H25" s="194">
        <v>600</v>
      </c>
      <c r="I25" s="194">
        <v>900</v>
      </c>
      <c r="J25" s="194">
        <v>1500</v>
      </c>
      <c r="K25" s="575">
        <f t="shared" si="0"/>
        <v>150</v>
      </c>
      <c r="L25" s="575">
        <f t="shared" si="1"/>
        <v>150</v>
      </c>
      <c r="M25" s="575">
        <f t="shared" si="2"/>
        <v>166.66666666666669</v>
      </c>
      <c r="N25" s="575">
        <f t="shared" si="3"/>
        <v>187.5</v>
      </c>
      <c r="O25" s="575">
        <f t="shared" si="4"/>
        <v>250</v>
      </c>
      <c r="P25" s="575">
        <f t="shared" si="5"/>
        <v>166.66666666666669</v>
      </c>
    </row>
    <row r="26" spans="1:16" ht="11.25" customHeight="1">
      <c r="A26" s="52" t="s">
        <v>1136</v>
      </c>
      <c r="B26" s="52" t="s">
        <v>1137</v>
      </c>
      <c r="C26" s="194" t="s">
        <v>1095</v>
      </c>
      <c r="D26" s="194">
        <v>1000</v>
      </c>
      <c r="E26" s="194">
        <v>1200</v>
      </c>
      <c r="F26" s="194">
        <v>1000</v>
      </c>
      <c r="G26" s="194">
        <v>1000</v>
      </c>
      <c r="H26" s="194">
        <v>1200</v>
      </c>
      <c r="I26" s="194">
        <v>1000</v>
      </c>
      <c r="J26" s="194">
        <v>1500</v>
      </c>
      <c r="K26" s="575">
        <f t="shared" si="0"/>
        <v>150</v>
      </c>
      <c r="L26" s="575">
        <f t="shared" si="1"/>
        <v>125</v>
      </c>
      <c r="M26" s="575">
        <f t="shared" si="2"/>
        <v>150</v>
      </c>
      <c r="N26" s="575">
        <f t="shared" si="3"/>
        <v>150</v>
      </c>
      <c r="O26" s="575">
        <f t="shared" si="4"/>
        <v>125</v>
      </c>
      <c r="P26" s="575">
        <f t="shared" si="5"/>
        <v>150</v>
      </c>
    </row>
    <row r="27" spans="1:16" ht="11.25" customHeight="1">
      <c r="A27" s="212" t="s">
        <v>1138</v>
      </c>
      <c r="B27" s="52" t="s">
        <v>1139</v>
      </c>
      <c r="C27" s="217" t="s">
        <v>1095</v>
      </c>
      <c r="D27" s="194">
        <v>1000</v>
      </c>
      <c r="E27" s="194">
        <v>900</v>
      </c>
      <c r="F27" s="194">
        <v>1000</v>
      </c>
      <c r="G27" s="194">
        <v>1000</v>
      </c>
      <c r="H27" s="194">
        <v>1500</v>
      </c>
      <c r="I27" s="194">
        <v>1500</v>
      </c>
      <c r="J27" s="194">
        <v>1500</v>
      </c>
      <c r="K27" s="575">
        <f t="shared" si="0"/>
        <v>150</v>
      </c>
      <c r="L27" s="575">
        <f t="shared" si="1"/>
        <v>166.66666666666669</v>
      </c>
      <c r="M27" s="575">
        <f t="shared" si="2"/>
        <v>150</v>
      </c>
      <c r="N27" s="575">
        <f t="shared" si="3"/>
        <v>150</v>
      </c>
      <c r="O27" s="575">
        <f t="shared" si="4"/>
        <v>100</v>
      </c>
      <c r="P27" s="575">
        <f t="shared" si="5"/>
        <v>100</v>
      </c>
    </row>
    <row r="28" spans="1:16" ht="11.25" customHeight="1">
      <c r="A28" s="52" t="s">
        <v>1140</v>
      </c>
      <c r="B28" s="52" t="s">
        <v>1141</v>
      </c>
      <c r="C28" s="194" t="s">
        <v>1095</v>
      </c>
      <c r="D28" s="194">
        <v>1100</v>
      </c>
      <c r="E28" s="194">
        <v>900</v>
      </c>
      <c r="F28" s="194">
        <v>1000</v>
      </c>
      <c r="G28" s="194">
        <v>1000</v>
      </c>
      <c r="H28" s="194">
        <v>1200</v>
      </c>
      <c r="I28" s="194">
        <v>1600</v>
      </c>
      <c r="J28" s="194">
        <v>1500</v>
      </c>
      <c r="K28" s="575">
        <f t="shared" si="0"/>
        <v>136.36363636363635</v>
      </c>
      <c r="L28" s="575">
        <f t="shared" si="1"/>
        <v>166.66666666666669</v>
      </c>
      <c r="M28" s="575">
        <f t="shared" si="2"/>
        <v>150</v>
      </c>
      <c r="N28" s="575">
        <f t="shared" si="3"/>
        <v>150</v>
      </c>
      <c r="O28" s="575">
        <f t="shared" si="4"/>
        <v>125</v>
      </c>
      <c r="P28" s="575">
        <f t="shared" si="5"/>
        <v>93.75</v>
      </c>
    </row>
    <row r="29" spans="1:16" ht="11.25" customHeight="1">
      <c r="A29" s="52" t="s">
        <v>1142</v>
      </c>
      <c r="B29" s="52" t="s">
        <v>1143</v>
      </c>
      <c r="C29" s="194" t="s">
        <v>1095</v>
      </c>
      <c r="D29" s="194">
        <v>850</v>
      </c>
      <c r="E29" s="194">
        <v>1200</v>
      </c>
      <c r="F29" s="194">
        <v>1300</v>
      </c>
      <c r="G29" s="194">
        <v>1000</v>
      </c>
      <c r="H29" s="194">
        <v>1100</v>
      </c>
      <c r="I29" s="194">
        <v>1300</v>
      </c>
      <c r="J29" s="194">
        <v>1300</v>
      </c>
      <c r="K29" s="575">
        <f t="shared" si="0"/>
        <v>152.94117647058823</v>
      </c>
      <c r="L29" s="575">
        <f t="shared" si="1"/>
        <v>108.33333333333333</v>
      </c>
      <c r="M29" s="575">
        <f t="shared" si="2"/>
        <v>100</v>
      </c>
      <c r="N29" s="575">
        <f t="shared" si="3"/>
        <v>130</v>
      </c>
      <c r="O29" s="575">
        <f t="shared" si="4"/>
        <v>118.18181818181819</v>
      </c>
      <c r="P29" s="575">
        <f t="shared" si="5"/>
        <v>100</v>
      </c>
    </row>
    <row r="30" spans="1:16" ht="11.25" customHeight="1">
      <c r="A30" s="52" t="s">
        <v>1144</v>
      </c>
      <c r="B30" s="52" t="s">
        <v>1145</v>
      </c>
      <c r="C30" s="194" t="s">
        <v>1095</v>
      </c>
      <c r="D30" s="194">
        <v>380</v>
      </c>
      <c r="E30" s="194">
        <v>500</v>
      </c>
      <c r="F30" s="194">
        <v>500</v>
      </c>
      <c r="G30" s="194">
        <v>400</v>
      </c>
      <c r="H30" s="194">
        <v>480</v>
      </c>
      <c r="I30" s="194">
        <v>480</v>
      </c>
      <c r="J30" s="194">
        <v>500</v>
      </c>
      <c r="K30" s="575">
        <f t="shared" si="0"/>
        <v>131.57894736842107</v>
      </c>
      <c r="L30" s="575">
        <f t="shared" si="1"/>
        <v>100</v>
      </c>
      <c r="M30" s="575">
        <f t="shared" si="2"/>
        <v>100</v>
      </c>
      <c r="N30" s="575">
        <f t="shared" si="3"/>
        <v>125</v>
      </c>
      <c r="O30" s="575">
        <f t="shared" si="4"/>
        <v>104.16666666666667</v>
      </c>
      <c r="P30" s="575">
        <f t="shared" si="5"/>
        <v>104.16666666666667</v>
      </c>
    </row>
    <row r="31" spans="1:16" ht="11.25" customHeight="1">
      <c r="A31" s="52" t="s">
        <v>1146</v>
      </c>
      <c r="B31" s="52" t="s">
        <v>1147</v>
      </c>
      <c r="C31" s="194" t="s">
        <v>1095</v>
      </c>
      <c r="D31" s="194">
        <v>350</v>
      </c>
      <c r="E31" s="194">
        <v>500</v>
      </c>
      <c r="F31" s="194">
        <v>500</v>
      </c>
      <c r="G31" s="194">
        <v>450</v>
      </c>
      <c r="H31" s="194">
        <v>450</v>
      </c>
      <c r="I31" s="194">
        <v>450</v>
      </c>
      <c r="J31" s="194">
        <v>450</v>
      </c>
      <c r="K31" s="575">
        <f t="shared" si="0"/>
        <v>128.57142857142858</v>
      </c>
      <c r="L31" s="575">
        <f t="shared" si="1"/>
        <v>90</v>
      </c>
      <c r="M31" s="575">
        <f t="shared" si="2"/>
        <v>90</v>
      </c>
      <c r="N31" s="575">
        <f t="shared" si="3"/>
        <v>100</v>
      </c>
      <c r="O31" s="575">
        <f t="shared" si="4"/>
        <v>100</v>
      </c>
      <c r="P31" s="575">
        <f t="shared" si="5"/>
        <v>100</v>
      </c>
    </row>
    <row r="32" spans="1:16" ht="11.25" customHeight="1">
      <c r="A32" s="52" t="s">
        <v>1148</v>
      </c>
      <c r="B32" s="52" t="s">
        <v>1149</v>
      </c>
      <c r="C32" s="194" t="s">
        <v>1095</v>
      </c>
      <c r="D32" s="194">
        <v>2300</v>
      </c>
      <c r="E32" s="194">
        <v>3500</v>
      </c>
      <c r="F32" s="194">
        <v>3500</v>
      </c>
      <c r="G32" s="194">
        <v>3500</v>
      </c>
      <c r="H32" s="194">
        <v>3500</v>
      </c>
      <c r="I32" s="194">
        <v>3600</v>
      </c>
      <c r="J32" s="194">
        <v>3600</v>
      </c>
      <c r="K32" s="575">
        <f t="shared" si="0"/>
        <v>156.52173913043478</v>
      </c>
      <c r="L32" s="575">
        <f t="shared" si="1"/>
        <v>102.85714285714285</v>
      </c>
      <c r="M32" s="575">
        <f t="shared" si="2"/>
        <v>102.85714285714285</v>
      </c>
      <c r="N32" s="575">
        <f t="shared" si="3"/>
        <v>102.85714285714285</v>
      </c>
      <c r="O32" s="575">
        <f t="shared" si="4"/>
        <v>102.85714285714285</v>
      </c>
      <c r="P32" s="575">
        <f t="shared" si="5"/>
        <v>100</v>
      </c>
    </row>
    <row r="33" spans="1:16" ht="11.25" customHeight="1">
      <c r="A33" s="52" t="s">
        <v>1150</v>
      </c>
      <c r="B33" s="52" t="s">
        <v>1151</v>
      </c>
      <c r="C33" s="194" t="s">
        <v>189</v>
      </c>
      <c r="D33" s="194">
        <v>3100</v>
      </c>
      <c r="E33" s="194">
        <v>2500</v>
      </c>
      <c r="F33" s="194">
        <v>2850</v>
      </c>
      <c r="G33" s="194">
        <v>3150</v>
      </c>
      <c r="H33" s="194">
        <v>3300</v>
      </c>
      <c r="I33" s="194">
        <v>3350</v>
      </c>
      <c r="J33" s="194">
        <v>3500</v>
      </c>
      <c r="K33" s="575">
        <f t="shared" si="0"/>
        <v>112.90322580645163</v>
      </c>
      <c r="L33" s="575">
        <f t="shared" si="1"/>
        <v>140</v>
      </c>
      <c r="M33" s="575">
        <f t="shared" si="2"/>
        <v>122.80701754385966</v>
      </c>
      <c r="N33" s="575">
        <f t="shared" si="3"/>
        <v>111.11111111111111</v>
      </c>
      <c r="O33" s="575">
        <f t="shared" si="4"/>
        <v>106.06060606060606</v>
      </c>
      <c r="P33" s="575">
        <f t="shared" si="5"/>
        <v>104.4776119402985</v>
      </c>
    </row>
    <row r="34" spans="1:16" ht="11.25" customHeight="1">
      <c r="A34" s="52" t="s">
        <v>1152</v>
      </c>
      <c r="B34" s="52" t="s">
        <v>1153</v>
      </c>
      <c r="C34" s="194" t="s">
        <v>189</v>
      </c>
      <c r="D34" s="194">
        <v>250</v>
      </c>
      <c r="E34" s="194">
        <v>250</v>
      </c>
      <c r="F34" s="194">
        <v>260</v>
      </c>
      <c r="G34" s="194">
        <v>300</v>
      </c>
      <c r="H34" s="194">
        <v>350</v>
      </c>
      <c r="I34" s="194">
        <v>420</v>
      </c>
      <c r="J34" s="194">
        <v>400</v>
      </c>
      <c r="K34" s="575">
        <f t="shared" si="0"/>
        <v>160</v>
      </c>
      <c r="L34" s="575">
        <f t="shared" si="1"/>
        <v>160</v>
      </c>
      <c r="M34" s="575">
        <f t="shared" si="2"/>
        <v>153.84615384615387</v>
      </c>
      <c r="N34" s="575">
        <f t="shared" si="3"/>
        <v>133.33333333333331</v>
      </c>
      <c r="O34" s="575">
        <f t="shared" si="4"/>
        <v>114.28571428571428</v>
      </c>
      <c r="P34" s="575">
        <f t="shared" si="5"/>
        <v>95.23809523809523</v>
      </c>
    </row>
    <row r="35" spans="1:16" ht="11.25" customHeight="1">
      <c r="A35" s="52" t="s">
        <v>1154</v>
      </c>
      <c r="B35" s="52"/>
      <c r="C35" s="194"/>
      <c r="D35" s="194"/>
      <c r="E35" s="194"/>
      <c r="F35" s="194"/>
      <c r="G35" s="194"/>
      <c r="H35" s="194"/>
      <c r="I35" s="194"/>
      <c r="J35" s="194"/>
      <c r="K35" s="575"/>
      <c r="L35" s="575"/>
      <c r="M35" s="575"/>
      <c r="N35" s="575"/>
      <c r="O35" s="575"/>
      <c r="P35" s="575"/>
    </row>
    <row r="36" spans="1:16" ht="11.25" customHeight="1">
      <c r="A36" s="52" t="s">
        <v>1155</v>
      </c>
      <c r="B36" s="52" t="s">
        <v>1156</v>
      </c>
      <c r="C36" s="194" t="s">
        <v>189</v>
      </c>
      <c r="D36" s="194">
        <v>350</v>
      </c>
      <c r="E36" s="194">
        <v>400</v>
      </c>
      <c r="F36" s="194">
        <v>410</v>
      </c>
      <c r="G36" s="194">
        <v>480</v>
      </c>
      <c r="H36" s="194">
        <v>500</v>
      </c>
      <c r="I36" s="194">
        <v>570</v>
      </c>
      <c r="J36" s="194">
        <v>750</v>
      </c>
      <c r="K36" s="575">
        <f aca="true" t="shared" si="6" ref="K36:K46">J36/D36*100</f>
        <v>214.28571428571428</v>
      </c>
      <c r="L36" s="575">
        <f t="shared" si="1"/>
        <v>187.5</v>
      </c>
      <c r="M36" s="575">
        <f t="shared" si="2"/>
        <v>182.9268292682927</v>
      </c>
      <c r="N36" s="575">
        <f t="shared" si="3"/>
        <v>156.25</v>
      </c>
      <c r="O36" s="575">
        <f t="shared" si="4"/>
        <v>150</v>
      </c>
      <c r="P36" s="575">
        <f t="shared" si="5"/>
        <v>131.57894736842107</v>
      </c>
    </row>
    <row r="37" spans="1:16" ht="11.25" customHeight="1">
      <c r="A37" s="52" t="s">
        <v>1157</v>
      </c>
      <c r="B37" s="52" t="s">
        <v>1158</v>
      </c>
      <c r="C37" s="194" t="s">
        <v>189</v>
      </c>
      <c r="D37" s="194">
        <v>350</v>
      </c>
      <c r="E37" s="194">
        <v>350</v>
      </c>
      <c r="F37" s="194">
        <v>500</v>
      </c>
      <c r="G37" s="194">
        <v>550</v>
      </c>
      <c r="H37" s="194">
        <v>610</v>
      </c>
      <c r="I37" s="194">
        <v>670</v>
      </c>
      <c r="J37" s="194">
        <v>750</v>
      </c>
      <c r="K37" s="575">
        <f t="shared" si="6"/>
        <v>214.28571428571428</v>
      </c>
      <c r="L37" s="575">
        <f t="shared" si="1"/>
        <v>214.28571428571428</v>
      </c>
      <c r="M37" s="575">
        <f t="shared" si="2"/>
        <v>150</v>
      </c>
      <c r="N37" s="575">
        <f t="shared" si="3"/>
        <v>136.36363636363635</v>
      </c>
      <c r="O37" s="575">
        <f t="shared" si="4"/>
        <v>122.95081967213115</v>
      </c>
      <c r="P37" s="575">
        <f t="shared" si="5"/>
        <v>111.94029850746267</v>
      </c>
    </row>
    <row r="38" spans="1:16" ht="11.25" customHeight="1">
      <c r="A38" s="52" t="s">
        <v>1159</v>
      </c>
      <c r="B38" s="52" t="s">
        <v>1160</v>
      </c>
      <c r="C38" s="194" t="s">
        <v>1161</v>
      </c>
      <c r="D38" s="194">
        <v>500</v>
      </c>
      <c r="E38" s="194">
        <v>500</v>
      </c>
      <c r="F38" s="194">
        <v>500</v>
      </c>
      <c r="G38" s="194">
        <v>500</v>
      </c>
      <c r="H38" s="194">
        <v>550</v>
      </c>
      <c r="I38" s="194">
        <v>550</v>
      </c>
      <c r="J38" s="194">
        <v>550</v>
      </c>
      <c r="K38" s="575">
        <f t="shared" si="6"/>
        <v>110.00000000000001</v>
      </c>
      <c r="L38" s="575">
        <f t="shared" si="1"/>
        <v>110.00000000000001</v>
      </c>
      <c r="M38" s="575">
        <f t="shared" si="2"/>
        <v>110.00000000000001</v>
      </c>
      <c r="N38" s="575">
        <f t="shared" si="3"/>
        <v>110.00000000000001</v>
      </c>
      <c r="O38" s="575">
        <f t="shared" si="4"/>
        <v>100</v>
      </c>
      <c r="P38" s="575">
        <f t="shared" si="5"/>
        <v>100</v>
      </c>
    </row>
    <row r="39" spans="1:16" ht="11.25" customHeight="1">
      <c r="A39" s="52" t="s">
        <v>1162</v>
      </c>
      <c r="B39" s="52" t="s">
        <v>1163</v>
      </c>
      <c r="C39" s="194" t="s">
        <v>189</v>
      </c>
      <c r="D39" s="194">
        <v>40</v>
      </c>
      <c r="E39" s="194">
        <v>40</v>
      </c>
      <c r="F39" s="194">
        <v>40</v>
      </c>
      <c r="G39" s="194">
        <v>40</v>
      </c>
      <c r="H39" s="194">
        <v>50</v>
      </c>
      <c r="I39" s="194">
        <v>50</v>
      </c>
      <c r="J39" s="194">
        <v>60</v>
      </c>
      <c r="K39" s="575">
        <f t="shared" si="6"/>
        <v>150</v>
      </c>
      <c r="L39" s="575">
        <f t="shared" si="1"/>
        <v>150</v>
      </c>
      <c r="M39" s="575">
        <f t="shared" si="2"/>
        <v>150</v>
      </c>
      <c r="N39" s="575">
        <f t="shared" si="3"/>
        <v>150</v>
      </c>
      <c r="O39" s="575">
        <f t="shared" si="4"/>
        <v>120</v>
      </c>
      <c r="P39" s="575">
        <f t="shared" si="5"/>
        <v>120</v>
      </c>
    </row>
    <row r="40" spans="1:16" ht="11.25" customHeight="1">
      <c r="A40" s="52" t="s">
        <v>1164</v>
      </c>
      <c r="B40" s="52" t="s">
        <v>1165</v>
      </c>
      <c r="C40" s="194" t="s">
        <v>189</v>
      </c>
      <c r="D40" s="194">
        <v>500</v>
      </c>
      <c r="E40" s="194">
        <v>500</v>
      </c>
      <c r="F40" s="194">
        <v>500</v>
      </c>
      <c r="G40" s="194">
        <v>500</v>
      </c>
      <c r="H40" s="194">
        <v>500</v>
      </c>
      <c r="I40" s="194">
        <v>600</v>
      </c>
      <c r="J40" s="194">
        <v>650</v>
      </c>
      <c r="K40" s="575">
        <f t="shared" si="6"/>
        <v>130</v>
      </c>
      <c r="L40" s="575">
        <f t="shared" si="1"/>
        <v>130</v>
      </c>
      <c r="M40" s="575">
        <f t="shared" si="2"/>
        <v>130</v>
      </c>
      <c r="N40" s="575">
        <f t="shared" si="3"/>
        <v>130</v>
      </c>
      <c r="O40" s="575">
        <f t="shared" si="4"/>
        <v>130</v>
      </c>
      <c r="P40" s="575">
        <f t="shared" si="5"/>
        <v>108.33333333333333</v>
      </c>
    </row>
    <row r="41" spans="1:16" ht="11.25" customHeight="1">
      <c r="A41" s="52" t="s">
        <v>1166</v>
      </c>
      <c r="B41" s="52" t="s">
        <v>1167</v>
      </c>
      <c r="C41" s="194" t="s">
        <v>1168</v>
      </c>
      <c r="D41" s="194">
        <v>600</v>
      </c>
      <c r="E41" s="194">
        <v>800</v>
      </c>
      <c r="F41" s="194">
        <v>850</v>
      </c>
      <c r="G41" s="194">
        <v>880</v>
      </c>
      <c r="H41" s="194">
        <v>900</v>
      </c>
      <c r="I41" s="194">
        <v>1100</v>
      </c>
      <c r="J41" s="194">
        <v>1100</v>
      </c>
      <c r="K41" s="575">
        <f t="shared" si="6"/>
        <v>183.33333333333331</v>
      </c>
      <c r="L41" s="575">
        <f t="shared" si="1"/>
        <v>137.5</v>
      </c>
      <c r="M41" s="575">
        <f t="shared" si="2"/>
        <v>129.41176470588235</v>
      </c>
      <c r="N41" s="575">
        <f t="shared" si="3"/>
        <v>125</v>
      </c>
      <c r="O41" s="575">
        <f t="shared" si="4"/>
        <v>122.22222222222223</v>
      </c>
      <c r="P41" s="575">
        <f t="shared" si="5"/>
        <v>100</v>
      </c>
    </row>
    <row r="42" spans="1:16" ht="11.25" customHeight="1">
      <c r="A42" s="52" t="s">
        <v>1169</v>
      </c>
      <c r="B42" s="52" t="s">
        <v>1170</v>
      </c>
      <c r="C42" s="194" t="s">
        <v>1171</v>
      </c>
      <c r="D42" s="194">
        <v>3500</v>
      </c>
      <c r="E42" s="194">
        <v>3500</v>
      </c>
      <c r="F42" s="194">
        <v>7500</v>
      </c>
      <c r="G42" s="194">
        <v>6500</v>
      </c>
      <c r="H42" s="194">
        <v>7000</v>
      </c>
      <c r="I42" s="194">
        <v>7000</v>
      </c>
      <c r="J42" s="194">
        <v>8200</v>
      </c>
      <c r="K42" s="575">
        <f t="shared" si="6"/>
        <v>234.2857142857143</v>
      </c>
      <c r="L42" s="575">
        <f t="shared" si="1"/>
        <v>234.2857142857143</v>
      </c>
      <c r="M42" s="575">
        <f t="shared" si="2"/>
        <v>109.33333333333333</v>
      </c>
      <c r="N42" s="575">
        <f t="shared" si="3"/>
        <v>126.15384615384615</v>
      </c>
      <c r="O42" s="575">
        <f t="shared" si="4"/>
        <v>117.14285714285715</v>
      </c>
      <c r="P42" s="575">
        <f t="shared" si="5"/>
        <v>117.14285714285715</v>
      </c>
    </row>
    <row r="43" spans="1:16" ht="11.25" customHeight="1">
      <c r="A43" s="52" t="s">
        <v>1172</v>
      </c>
      <c r="B43" s="52" t="s">
        <v>1173</v>
      </c>
      <c r="C43" s="194" t="s">
        <v>1171</v>
      </c>
      <c r="D43" s="194">
        <v>3000</v>
      </c>
      <c r="E43" s="194">
        <v>3000</v>
      </c>
      <c r="F43" s="194">
        <v>6000</v>
      </c>
      <c r="G43" s="194">
        <v>6000</v>
      </c>
      <c r="H43" s="194">
        <v>6000</v>
      </c>
      <c r="I43" s="194">
        <v>6000</v>
      </c>
      <c r="J43" s="194">
        <v>6700</v>
      </c>
      <c r="K43" s="575">
        <f t="shared" si="6"/>
        <v>223.33333333333334</v>
      </c>
      <c r="L43" s="575">
        <f t="shared" si="1"/>
        <v>223.33333333333334</v>
      </c>
      <c r="M43" s="575">
        <f t="shared" si="2"/>
        <v>111.66666666666667</v>
      </c>
      <c r="N43" s="575">
        <f t="shared" si="3"/>
        <v>111.66666666666667</v>
      </c>
      <c r="O43" s="575">
        <f t="shared" si="4"/>
        <v>111.66666666666667</v>
      </c>
      <c r="P43" s="575">
        <f t="shared" si="5"/>
        <v>111.66666666666667</v>
      </c>
    </row>
    <row r="44" spans="1:16" ht="11.25" customHeight="1">
      <c r="A44" s="52" t="s">
        <v>1174</v>
      </c>
      <c r="B44" s="52" t="s">
        <v>1175</v>
      </c>
      <c r="C44" s="194" t="s">
        <v>1095</v>
      </c>
      <c r="D44" s="194">
        <v>1800</v>
      </c>
      <c r="E44" s="194">
        <v>2200</v>
      </c>
      <c r="F44" s="194">
        <v>2200</v>
      </c>
      <c r="G44" s="194">
        <v>2400</v>
      </c>
      <c r="H44" s="194">
        <v>2500</v>
      </c>
      <c r="I44" s="194">
        <v>2900</v>
      </c>
      <c r="J44" s="194">
        <v>3500</v>
      </c>
      <c r="K44" s="575">
        <f t="shared" si="6"/>
        <v>194.44444444444443</v>
      </c>
      <c r="L44" s="575">
        <f t="shared" si="1"/>
        <v>159.0909090909091</v>
      </c>
      <c r="M44" s="575">
        <f t="shared" si="2"/>
        <v>159.0909090909091</v>
      </c>
      <c r="N44" s="575">
        <f t="shared" si="3"/>
        <v>145.83333333333331</v>
      </c>
      <c r="O44" s="575">
        <f t="shared" si="4"/>
        <v>140</v>
      </c>
      <c r="P44" s="575">
        <f t="shared" si="5"/>
        <v>120.6896551724138</v>
      </c>
    </row>
    <row r="45" spans="1:16" ht="11.25" customHeight="1">
      <c r="A45" s="52" t="s">
        <v>1176</v>
      </c>
      <c r="B45" s="52" t="s">
        <v>1177</v>
      </c>
      <c r="C45" s="194" t="s">
        <v>1095</v>
      </c>
      <c r="D45" s="194">
        <v>2800</v>
      </c>
      <c r="E45" s="194">
        <v>3000</v>
      </c>
      <c r="F45" s="194">
        <v>3000</v>
      </c>
      <c r="G45" s="194">
        <v>3000</v>
      </c>
      <c r="H45" s="194">
        <v>3000</v>
      </c>
      <c r="I45" s="194">
        <v>3500</v>
      </c>
      <c r="J45" s="194">
        <v>3500</v>
      </c>
      <c r="K45" s="575">
        <f t="shared" si="6"/>
        <v>125</v>
      </c>
      <c r="L45" s="575">
        <f t="shared" si="1"/>
        <v>116.66666666666667</v>
      </c>
      <c r="M45" s="575">
        <f t="shared" si="2"/>
        <v>116.66666666666667</v>
      </c>
      <c r="N45" s="575">
        <f t="shared" si="3"/>
        <v>116.66666666666667</v>
      </c>
      <c r="O45" s="575">
        <f t="shared" si="4"/>
        <v>116.66666666666667</v>
      </c>
      <c r="P45" s="575">
        <f t="shared" si="5"/>
        <v>100</v>
      </c>
    </row>
    <row r="46" spans="1:16" ht="11.25" customHeight="1" thickBot="1">
      <c r="A46" s="50" t="s">
        <v>1178</v>
      </c>
      <c r="B46" s="50" t="s">
        <v>1179</v>
      </c>
      <c r="C46" s="193" t="s">
        <v>189</v>
      </c>
      <c r="D46" s="193">
        <v>5000</v>
      </c>
      <c r="E46" s="193">
        <v>6500</v>
      </c>
      <c r="F46" s="193">
        <v>6500</v>
      </c>
      <c r="G46" s="193">
        <v>6500</v>
      </c>
      <c r="H46" s="193">
        <v>6500</v>
      </c>
      <c r="I46" s="193">
        <v>8000</v>
      </c>
      <c r="J46" s="576">
        <v>8500</v>
      </c>
      <c r="K46" s="246">
        <f t="shared" si="6"/>
        <v>170</v>
      </c>
      <c r="L46" s="246">
        <f t="shared" si="1"/>
        <v>130.76923076923077</v>
      </c>
      <c r="M46" s="246">
        <f t="shared" si="2"/>
        <v>130.76923076923077</v>
      </c>
      <c r="N46" s="246">
        <f t="shared" si="3"/>
        <v>130.76923076923077</v>
      </c>
      <c r="O46" s="246">
        <f t="shared" si="4"/>
        <v>130.76923076923077</v>
      </c>
      <c r="P46" s="246">
        <f t="shared" si="5"/>
        <v>106.25</v>
      </c>
    </row>
    <row r="47" spans="1:13" ht="11.25" customHeight="1" hidden="1">
      <c r="A47" s="577" t="s">
        <v>1180</v>
      </c>
      <c r="B47" s="577" t="s">
        <v>1181</v>
      </c>
      <c r="C47" s="576" t="s">
        <v>1095</v>
      </c>
      <c r="D47" s="576">
        <v>180</v>
      </c>
      <c r="E47" s="576">
        <v>180</v>
      </c>
      <c r="F47" s="576">
        <v>180</v>
      </c>
      <c r="G47" s="576">
        <v>180</v>
      </c>
      <c r="H47" s="576"/>
      <c r="I47" s="576"/>
      <c r="J47" s="576"/>
      <c r="K47" s="578">
        <f>G47/D47*100</f>
        <v>100</v>
      </c>
      <c r="L47" s="578">
        <f>G47/E47*100</f>
        <v>100</v>
      </c>
      <c r="M47" s="578">
        <f>G47/F47*100</f>
        <v>100</v>
      </c>
    </row>
    <row r="48" ht="11.25">
      <c r="F48" s="217"/>
    </row>
  </sheetData>
  <sheetProtection/>
  <printOptions/>
  <pageMargins left="0.7" right="0.7" top="0.75" bottom="0.75" header="0.3" footer="0.3"/>
  <pageSetup orientation="portrait" paperSize="9"/>
  <legacyDrawing r:id="rId7"/>
  <oleObjects>
    <oleObject progId="Equation.3" shapeId="120796" r:id="rId1"/>
    <oleObject progId="Equation.3" shapeId="120797" r:id="rId2"/>
    <oleObject progId="Equation.3" shapeId="120798" r:id="rId3"/>
    <oleObject progId="Equation.3" shapeId="120799" r:id="rId4"/>
    <oleObject progId="Equation.3" shapeId="120800" r:id="rId5"/>
    <oleObject progId="Equation.3" shapeId="120801" r:id="rId6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55.75390625" style="0" customWidth="1"/>
    <col min="2" max="2" width="29.875" style="0" customWidth="1"/>
    <col min="3" max="6" width="9.625" style="0" customWidth="1"/>
  </cols>
  <sheetData>
    <row r="1" spans="1:5" ht="12.75">
      <c r="A1" s="1234" t="s">
        <v>1182</v>
      </c>
      <c r="B1" s="1234"/>
      <c r="C1" s="1234"/>
      <c r="D1" s="1234"/>
      <c r="E1" s="1234"/>
    </row>
    <row r="2" spans="1:5" ht="12.75">
      <c r="A2" s="1234" t="s">
        <v>1183</v>
      </c>
      <c r="B2" s="1234"/>
      <c r="C2" s="1234"/>
      <c r="D2" s="1234"/>
      <c r="E2" s="1234"/>
    </row>
    <row r="3" spans="1:5" ht="12.75">
      <c r="A3" s="579" t="s">
        <v>1184</v>
      </c>
      <c r="B3" s="580"/>
      <c r="C3" s="77"/>
      <c r="D3" s="77"/>
      <c r="E3" s="82"/>
    </row>
    <row r="4" spans="1:7" ht="12.75">
      <c r="A4" s="581" t="s">
        <v>1185</v>
      </c>
      <c r="B4" s="582"/>
      <c r="C4" s="582"/>
      <c r="D4" s="582"/>
      <c r="E4" s="92"/>
      <c r="G4" s="176"/>
    </row>
    <row r="5" spans="1:7" s="49" customFormat="1" ht="10.5">
      <c r="A5" s="1146" t="s">
        <v>1186</v>
      </c>
      <c r="B5" s="1235" t="s">
        <v>1187</v>
      </c>
      <c r="C5" s="215" t="s">
        <v>1188</v>
      </c>
      <c r="D5" s="215" t="s">
        <v>1188</v>
      </c>
      <c r="E5" s="215" t="s">
        <v>1188</v>
      </c>
      <c r="F5" s="202" t="s">
        <v>1188</v>
      </c>
      <c r="G5" s="52"/>
    </row>
    <row r="6" spans="1:6" ht="12.75">
      <c r="A6" s="1148"/>
      <c r="B6" s="1236"/>
      <c r="C6" s="235" t="s">
        <v>1189</v>
      </c>
      <c r="D6" s="235" t="s">
        <v>1190</v>
      </c>
      <c r="E6" s="235" t="s">
        <v>1191</v>
      </c>
      <c r="F6" s="203" t="s">
        <v>1192</v>
      </c>
    </row>
    <row r="7" spans="1:6" ht="12.75">
      <c r="A7" s="204" t="s">
        <v>1193</v>
      </c>
      <c r="B7" s="583" t="s">
        <v>1194</v>
      </c>
      <c r="C7" s="584">
        <v>180.384506678572</v>
      </c>
      <c r="D7" s="584">
        <v>119.17213470149643</v>
      </c>
      <c r="E7" s="584">
        <v>106.59600117119965</v>
      </c>
      <c r="F7" s="584">
        <v>100.86437985883063</v>
      </c>
    </row>
    <row r="8" spans="1:6" ht="12.75">
      <c r="A8" s="92" t="s">
        <v>1195</v>
      </c>
      <c r="B8" s="585" t="s">
        <v>1196</v>
      </c>
      <c r="C8" s="586">
        <v>177.714863499237</v>
      </c>
      <c r="D8" s="586">
        <v>115.8125886003134</v>
      </c>
      <c r="E8" s="586">
        <v>111.82030261299325</v>
      </c>
      <c r="F8" s="586">
        <v>101.6859635275883</v>
      </c>
    </row>
    <row r="9" spans="1:6" ht="12.75">
      <c r="A9" s="587" t="s">
        <v>1197</v>
      </c>
      <c r="B9" s="588" t="s">
        <v>1198</v>
      </c>
      <c r="C9" s="586">
        <v>176.5325764646396</v>
      </c>
      <c r="D9" s="586">
        <v>115.91683540842848</v>
      </c>
      <c r="E9" s="586">
        <v>112.00365760652065</v>
      </c>
      <c r="F9" s="586">
        <v>101.75784748753125</v>
      </c>
    </row>
    <row r="10" spans="1:10" ht="12.75">
      <c r="A10" s="589" t="s">
        <v>1199</v>
      </c>
      <c r="B10" s="590" t="s">
        <v>1200</v>
      </c>
      <c r="C10" s="586">
        <v>169.0295834262815</v>
      </c>
      <c r="D10" s="586">
        <v>130.23667445647982</v>
      </c>
      <c r="E10" s="586">
        <v>109.61135781081019</v>
      </c>
      <c r="F10" s="586">
        <v>100.2391350689413</v>
      </c>
      <c r="G10" s="591"/>
      <c r="H10" s="591"/>
      <c r="I10" s="591"/>
      <c r="J10" s="591"/>
    </row>
    <row r="11" spans="1:6" ht="12.75">
      <c r="A11" s="589" t="s">
        <v>1201</v>
      </c>
      <c r="B11" s="590" t="s">
        <v>1202</v>
      </c>
      <c r="C11" s="586">
        <v>229.2401192836907</v>
      </c>
      <c r="D11" s="586">
        <v>91.27608677877684</v>
      </c>
      <c r="E11" s="586">
        <v>116.00219816516307</v>
      </c>
      <c r="F11" s="586">
        <v>110.95399301510265</v>
      </c>
    </row>
    <row r="12" spans="1:9" ht="12.75">
      <c r="A12" s="589" t="s">
        <v>1203</v>
      </c>
      <c r="B12" s="592" t="s">
        <v>1204</v>
      </c>
      <c r="C12" s="586">
        <v>155.34737329718592</v>
      </c>
      <c r="D12" s="586">
        <v>118.14377289520206</v>
      </c>
      <c r="E12" s="586">
        <v>109.63150984149333</v>
      </c>
      <c r="F12" s="586">
        <v>91.76863681728304</v>
      </c>
      <c r="I12" s="132"/>
    </row>
    <row r="13" spans="1:6" ht="12.75">
      <c r="A13" s="589" t="s">
        <v>1205</v>
      </c>
      <c r="B13" s="590" t="s">
        <v>1206</v>
      </c>
      <c r="C13" s="586">
        <v>131.77927915171944</v>
      </c>
      <c r="D13" s="586">
        <v>110.41499081148199</v>
      </c>
      <c r="E13" s="586">
        <v>100.49619884231669</v>
      </c>
      <c r="F13" s="586">
        <v>99.86054371264723</v>
      </c>
    </row>
    <row r="14" spans="1:6" ht="12.75">
      <c r="A14" s="589" t="s">
        <v>1207</v>
      </c>
      <c r="B14" s="590" t="s">
        <v>1208</v>
      </c>
      <c r="C14" s="586">
        <v>256.8921224924932</v>
      </c>
      <c r="D14" s="586">
        <v>131.05401003674254</v>
      </c>
      <c r="E14" s="586">
        <v>112.8582798979964</v>
      </c>
      <c r="F14" s="586">
        <v>100</v>
      </c>
    </row>
    <row r="15" spans="1:6" ht="12.75">
      <c r="A15" s="589" t="s">
        <v>1209</v>
      </c>
      <c r="B15" s="593" t="s">
        <v>1210</v>
      </c>
      <c r="C15" s="586">
        <v>190.80825825160457</v>
      </c>
      <c r="D15" s="586">
        <v>125.50205503536749</v>
      </c>
      <c r="E15" s="586">
        <v>126.62038150514294</v>
      </c>
      <c r="F15" s="586">
        <v>100</v>
      </c>
    </row>
    <row r="16" spans="1:6" ht="15" customHeight="1">
      <c r="A16" s="594" t="s">
        <v>1211</v>
      </c>
      <c r="B16" s="595" t="s">
        <v>1212</v>
      </c>
      <c r="C16" s="586">
        <v>130.12232178608676</v>
      </c>
      <c r="D16" s="586">
        <v>111.5697320425171</v>
      </c>
      <c r="E16" s="586">
        <v>102.09310992195032</v>
      </c>
      <c r="F16" s="586">
        <v>100</v>
      </c>
    </row>
    <row r="17" spans="1:6" ht="12.75">
      <c r="A17" s="589" t="s">
        <v>1213</v>
      </c>
      <c r="B17" s="590" t="s">
        <v>1214</v>
      </c>
      <c r="C17" s="586">
        <v>131.89025598851143</v>
      </c>
      <c r="D17" s="586">
        <v>121.46844842342459</v>
      </c>
      <c r="E17" s="586">
        <v>107.25179756815884</v>
      </c>
      <c r="F17" s="586">
        <v>100</v>
      </c>
    </row>
    <row r="18" spans="1:6" ht="12.75">
      <c r="A18" s="587" t="s">
        <v>1215</v>
      </c>
      <c r="B18" s="590" t="s">
        <v>1216</v>
      </c>
      <c r="C18" s="586">
        <v>209.14086792195727</v>
      </c>
      <c r="D18" s="586">
        <v>113.52199284959256</v>
      </c>
      <c r="E18" s="586">
        <v>107.85872637023179</v>
      </c>
      <c r="F18" s="586">
        <v>100.0994349408466</v>
      </c>
    </row>
    <row r="19" spans="1:6" ht="12.75">
      <c r="A19" s="92" t="s">
        <v>1217</v>
      </c>
      <c r="B19" s="590" t="s">
        <v>1218</v>
      </c>
      <c r="C19" s="586">
        <v>216.62763628575075</v>
      </c>
      <c r="D19" s="586">
        <v>110.34119719936155</v>
      </c>
      <c r="E19" s="586">
        <v>100</v>
      </c>
      <c r="F19" s="586">
        <v>100</v>
      </c>
    </row>
    <row r="20" spans="1:6" ht="12.75">
      <c r="A20" s="596" t="s">
        <v>1219</v>
      </c>
      <c r="B20" s="590" t="s">
        <v>1220</v>
      </c>
      <c r="C20" s="586">
        <v>171.13954459832894</v>
      </c>
      <c r="D20" s="586">
        <v>112.06590819733371</v>
      </c>
      <c r="E20" s="586">
        <v>100</v>
      </c>
      <c r="F20" s="586">
        <v>100</v>
      </c>
    </row>
    <row r="21" spans="1:6" ht="12.75">
      <c r="A21" s="597" t="s">
        <v>1221</v>
      </c>
      <c r="B21" s="590" t="s">
        <v>1222</v>
      </c>
      <c r="C21" s="586">
        <v>254.94301333950807</v>
      </c>
      <c r="D21" s="586">
        <v>109.38927771623356</v>
      </c>
      <c r="E21" s="586">
        <v>100</v>
      </c>
      <c r="F21" s="586">
        <v>100</v>
      </c>
    </row>
    <row r="22" spans="1:6" ht="12.75">
      <c r="A22" s="216" t="s">
        <v>1223</v>
      </c>
      <c r="B22" s="590" t="s">
        <v>1224</v>
      </c>
      <c r="C22" s="586">
        <v>207.98263655237352</v>
      </c>
      <c r="D22" s="586">
        <v>120.05280746887057</v>
      </c>
      <c r="E22" s="586">
        <v>105.21450783504847</v>
      </c>
      <c r="F22" s="586">
        <v>100.06768495170688</v>
      </c>
    </row>
    <row r="23" spans="1:6" ht="12.75">
      <c r="A23" s="216" t="s">
        <v>1225</v>
      </c>
      <c r="B23" s="590" t="s">
        <v>1226</v>
      </c>
      <c r="C23" s="586">
        <v>193.58006425671434</v>
      </c>
      <c r="D23" s="586">
        <v>118.2253702221386</v>
      </c>
      <c r="E23" s="586">
        <v>105.02750696792585</v>
      </c>
      <c r="F23" s="586">
        <v>100</v>
      </c>
    </row>
    <row r="24" spans="1:6" ht="12.75">
      <c r="A24" s="598" t="s">
        <v>1227</v>
      </c>
      <c r="B24" s="590" t="s">
        <v>1228</v>
      </c>
      <c r="C24" s="586">
        <v>230.06767564185208</v>
      </c>
      <c r="D24" s="586">
        <v>125.67563514023709</v>
      </c>
      <c r="E24" s="586">
        <v>104.92207778149789</v>
      </c>
      <c r="F24" s="586">
        <v>100</v>
      </c>
    </row>
    <row r="25" spans="1:6" ht="14.25" customHeight="1">
      <c r="A25" s="598" t="s">
        <v>1229</v>
      </c>
      <c r="B25" s="599" t="s">
        <v>1230</v>
      </c>
      <c r="C25" s="586">
        <v>190.67441080216395</v>
      </c>
      <c r="D25" s="586">
        <v>117.46558241308882</v>
      </c>
      <c r="E25" s="586">
        <v>105.02804501724559</v>
      </c>
      <c r="F25" s="586">
        <v>100</v>
      </c>
    </row>
    <row r="26" spans="1:6" ht="14.25" customHeight="1">
      <c r="A26" s="600" t="s">
        <v>1231</v>
      </c>
      <c r="B26" s="599" t="s">
        <v>1232</v>
      </c>
      <c r="C26" s="586">
        <v>136.71643062312577</v>
      </c>
      <c r="D26" s="586">
        <v>107.86640918355306</v>
      </c>
      <c r="E26" s="586">
        <v>106.05345613219339</v>
      </c>
      <c r="F26" s="586">
        <v>100</v>
      </c>
    </row>
    <row r="27" spans="1:6" ht="14.25" customHeight="1">
      <c r="A27" s="601" t="s">
        <v>1233</v>
      </c>
      <c r="B27" s="590" t="s">
        <v>1234</v>
      </c>
      <c r="C27" s="586">
        <v>233.58470241517517</v>
      </c>
      <c r="D27" s="586">
        <v>122.85023576256026</v>
      </c>
      <c r="E27" s="586">
        <v>105.49120709939295</v>
      </c>
      <c r="F27" s="586">
        <v>100.16756308357581</v>
      </c>
    </row>
    <row r="28" spans="1:6" ht="14.25" customHeight="1">
      <c r="A28" s="216" t="s">
        <v>1235</v>
      </c>
      <c r="B28" s="602" t="s">
        <v>1236</v>
      </c>
      <c r="C28" s="586">
        <v>173.21205194963764</v>
      </c>
      <c r="D28" s="586">
        <v>125.33842448832735</v>
      </c>
      <c r="E28" s="586">
        <v>102.14918526621102</v>
      </c>
      <c r="F28" s="586">
        <v>100.10592298278016</v>
      </c>
    </row>
    <row r="29" spans="1:6" ht="14.25" customHeight="1">
      <c r="A29" s="603" t="s">
        <v>1237</v>
      </c>
      <c r="B29" s="602" t="s">
        <v>1238</v>
      </c>
      <c r="C29" s="586">
        <v>190</v>
      </c>
      <c r="D29" s="586">
        <v>126.66666666666666</v>
      </c>
      <c r="E29" s="586">
        <v>105.55555555555556</v>
      </c>
      <c r="F29" s="586">
        <v>100</v>
      </c>
    </row>
    <row r="30" spans="1:6" ht="14.25" customHeight="1">
      <c r="A30" s="603" t="s">
        <v>1239</v>
      </c>
      <c r="B30" s="602" t="s">
        <v>1240</v>
      </c>
      <c r="C30" s="586">
        <v>178.03314824709375</v>
      </c>
      <c r="D30" s="586">
        <v>122.44767703410923</v>
      </c>
      <c r="E30" s="586">
        <v>102.90614936034123</v>
      </c>
      <c r="F30" s="586">
        <v>101.52000759968718</v>
      </c>
    </row>
    <row r="31" spans="1:6" ht="20.25" customHeight="1">
      <c r="A31" s="604" t="s">
        <v>1241</v>
      </c>
      <c r="B31" s="602" t="s">
        <v>1242</v>
      </c>
      <c r="C31" s="586">
        <v>124.70457354888286</v>
      </c>
      <c r="D31" s="586">
        <v>112.59219649854177</v>
      </c>
      <c r="E31" s="586">
        <v>112.59219649854177</v>
      </c>
      <c r="F31" s="586">
        <v>100</v>
      </c>
    </row>
    <row r="32" spans="1:6" ht="12.75" customHeight="1">
      <c r="A32" s="603" t="s">
        <v>1243</v>
      </c>
      <c r="B32" s="602" t="s">
        <v>1244</v>
      </c>
      <c r="C32" s="586">
        <v>176.1903898533495</v>
      </c>
      <c r="D32" s="586">
        <v>126.28455446095175</v>
      </c>
      <c r="E32" s="586">
        <v>101.60922207259635</v>
      </c>
      <c r="F32" s="586">
        <v>100</v>
      </c>
    </row>
    <row r="33" spans="1:6" ht="21" customHeight="1">
      <c r="A33" s="605" t="s">
        <v>1245</v>
      </c>
      <c r="B33" s="602" t="s">
        <v>1246</v>
      </c>
      <c r="C33" s="586">
        <v>176.62453161946408</v>
      </c>
      <c r="D33" s="586">
        <v>116.43081907496267</v>
      </c>
      <c r="E33" s="586">
        <v>104.58322788083898</v>
      </c>
      <c r="F33" s="586">
        <v>101.1992044497894</v>
      </c>
    </row>
    <row r="34" spans="1:6" ht="13.5" customHeight="1">
      <c r="A34" s="606" t="s">
        <v>1247</v>
      </c>
      <c r="B34" s="607" t="s">
        <v>1248</v>
      </c>
      <c r="C34" s="586">
        <v>167.95888731642708</v>
      </c>
      <c r="D34" s="586">
        <v>113.12290362695467</v>
      </c>
      <c r="E34" s="586">
        <v>104.03313992321807</v>
      </c>
      <c r="F34" s="586">
        <v>100</v>
      </c>
    </row>
    <row r="35" spans="1:6" ht="13.5" customHeight="1">
      <c r="A35" s="608" t="s">
        <v>1249</v>
      </c>
      <c r="B35" s="609" t="s">
        <v>1250</v>
      </c>
      <c r="C35" s="586">
        <v>259.68714366103666</v>
      </c>
      <c r="D35" s="586">
        <v>129.68522967287558</v>
      </c>
      <c r="E35" s="586">
        <v>100.4546067267606</v>
      </c>
      <c r="F35" s="586">
        <v>100</v>
      </c>
    </row>
    <row r="36" spans="1:6" ht="13.5" customHeight="1">
      <c r="A36" s="610" t="s">
        <v>1251</v>
      </c>
      <c r="B36" s="602" t="s">
        <v>1252</v>
      </c>
      <c r="C36" s="586">
        <v>149.92720663383488</v>
      </c>
      <c r="D36" s="586">
        <v>104.20694258781509</v>
      </c>
      <c r="E36" s="586">
        <v>100.72612362983766</v>
      </c>
      <c r="F36" s="586">
        <v>100.72612362983766</v>
      </c>
    </row>
    <row r="37" spans="1:6" ht="13.5" customHeight="1">
      <c r="A37" s="610" t="s">
        <v>1253</v>
      </c>
      <c r="B37" s="611" t="s">
        <v>1254</v>
      </c>
      <c r="C37" s="586">
        <v>279.75797655828694</v>
      </c>
      <c r="D37" s="586">
        <v>127.7743219978869</v>
      </c>
      <c r="E37" s="586">
        <v>107.58818895569824</v>
      </c>
      <c r="F37" s="586">
        <v>100</v>
      </c>
    </row>
    <row r="38" spans="1:6" ht="13.5" customHeight="1">
      <c r="A38" s="606" t="s">
        <v>1255</v>
      </c>
      <c r="C38" s="586">
        <v>162.73019191103378</v>
      </c>
      <c r="D38" s="586">
        <v>106.31684779769417</v>
      </c>
      <c r="E38" s="586">
        <v>103.96615333907435</v>
      </c>
      <c r="F38" s="586">
        <v>103.96615333907435</v>
      </c>
    </row>
    <row r="39" spans="1:6" ht="13.5" thickBot="1">
      <c r="A39" s="612" t="s">
        <v>1256</v>
      </c>
      <c r="B39" s="613"/>
      <c r="C39" s="614">
        <v>159.26637835972193</v>
      </c>
      <c r="D39" s="614">
        <v>114.54202052591948</v>
      </c>
      <c r="E39" s="614">
        <v>106.66169682955224</v>
      </c>
      <c r="F39" s="614">
        <v>102.23006160224246</v>
      </c>
    </row>
    <row r="40" spans="1:6" ht="62.25" customHeight="1">
      <c r="A40" s="1237" t="s">
        <v>1257</v>
      </c>
      <c r="B40" s="1237"/>
      <c r="C40" s="1237"/>
      <c r="D40" s="1237"/>
      <c r="E40" s="1237"/>
      <c r="F40" s="1237"/>
    </row>
    <row r="41" spans="1:6" ht="13.5" customHeight="1">
      <c r="A41" s="1146" t="s">
        <v>1186</v>
      </c>
      <c r="B41" s="1235" t="s">
        <v>1187</v>
      </c>
      <c r="C41" s="215" t="s">
        <v>1188</v>
      </c>
      <c r="D41" s="215" t="s">
        <v>1188</v>
      </c>
      <c r="E41" s="215" t="s">
        <v>1188</v>
      </c>
      <c r="F41" s="202" t="s">
        <v>1188</v>
      </c>
    </row>
    <row r="42" spans="1:6" ht="13.5" customHeight="1">
      <c r="A42" s="1148"/>
      <c r="B42" s="1236"/>
      <c r="C42" s="235" t="s">
        <v>1189</v>
      </c>
      <c r="D42" s="235" t="s">
        <v>1190</v>
      </c>
      <c r="E42" s="235" t="s">
        <v>1191</v>
      </c>
      <c r="F42" s="203" t="s">
        <v>1192</v>
      </c>
    </row>
    <row r="43" spans="1:6" ht="15" customHeight="1">
      <c r="A43" s="92" t="s">
        <v>1258</v>
      </c>
      <c r="B43" s="590" t="s">
        <v>1259</v>
      </c>
      <c r="C43" s="615">
        <v>191.42824022182361</v>
      </c>
      <c r="D43" s="615">
        <v>163.39421716804904</v>
      </c>
      <c r="E43" s="615">
        <v>121.9647748652096</v>
      </c>
      <c r="F43" s="615">
        <v>100</v>
      </c>
    </row>
    <row r="44" spans="1:6" ht="15" customHeight="1">
      <c r="A44" s="587" t="s">
        <v>1260</v>
      </c>
      <c r="B44" s="590" t="s">
        <v>1261</v>
      </c>
      <c r="C44" s="615">
        <v>204.91788263400124</v>
      </c>
      <c r="D44" s="615">
        <v>174.97805830788468</v>
      </c>
      <c r="E44" s="615">
        <v>124.77560827416718</v>
      </c>
      <c r="F44" s="615">
        <v>100</v>
      </c>
    </row>
    <row r="45" spans="1:6" ht="15" customHeight="1">
      <c r="A45" s="587" t="s">
        <v>1262</v>
      </c>
      <c r="B45" s="590" t="s">
        <v>1263</v>
      </c>
      <c r="C45" s="615">
        <v>377.1214208623996</v>
      </c>
      <c r="D45" s="615">
        <v>115.46720906682017</v>
      </c>
      <c r="E45" s="615">
        <v>108.05669921419516</v>
      </c>
      <c r="F45" s="615">
        <v>100</v>
      </c>
    </row>
    <row r="46" spans="1:6" ht="15" customHeight="1">
      <c r="A46" s="587" t="s">
        <v>1264</v>
      </c>
      <c r="B46" s="616" t="s">
        <v>1265</v>
      </c>
      <c r="C46" s="615">
        <v>100.00000000000001</v>
      </c>
      <c r="D46" s="615">
        <v>100</v>
      </c>
      <c r="E46" s="615">
        <v>100</v>
      </c>
      <c r="F46" s="615">
        <v>100</v>
      </c>
    </row>
    <row r="47" spans="1:6" ht="15" customHeight="1">
      <c r="A47" s="92" t="s">
        <v>1266</v>
      </c>
      <c r="B47" s="590" t="s">
        <v>1267</v>
      </c>
      <c r="C47" s="615">
        <v>134.73950029761036</v>
      </c>
      <c r="D47" s="615">
        <v>109.77438865767975</v>
      </c>
      <c r="E47" s="615">
        <v>100.56644814007025</v>
      </c>
      <c r="F47" s="615">
        <v>100.56644814007025</v>
      </c>
    </row>
    <row r="48" spans="1:6" ht="15" customHeight="1">
      <c r="A48" s="587" t="s">
        <v>1268</v>
      </c>
      <c r="B48" s="616" t="s">
        <v>1269</v>
      </c>
      <c r="C48" s="615">
        <v>118.90015207189653</v>
      </c>
      <c r="D48" s="615">
        <v>104.86126380830324</v>
      </c>
      <c r="E48" s="615">
        <v>103.18916463677719</v>
      </c>
      <c r="F48" s="615">
        <v>103.1891646367772</v>
      </c>
    </row>
    <row r="49" spans="1:6" ht="15" customHeight="1">
      <c r="A49" s="587" t="s">
        <v>1270</v>
      </c>
      <c r="B49" s="616" t="s">
        <v>1271</v>
      </c>
      <c r="C49" s="615">
        <v>139.475420605009</v>
      </c>
      <c r="D49" s="615">
        <v>111.82103815168895</v>
      </c>
      <c r="E49" s="615">
        <v>100</v>
      </c>
      <c r="F49" s="615">
        <v>100</v>
      </c>
    </row>
    <row r="50" spans="1:6" ht="15" customHeight="1">
      <c r="A50" s="587" t="s">
        <v>1272</v>
      </c>
      <c r="B50" s="590" t="s">
        <v>1273</v>
      </c>
      <c r="C50" s="615">
        <v>130.93921689655826</v>
      </c>
      <c r="D50" s="615">
        <v>100</v>
      </c>
      <c r="E50" s="615">
        <v>100</v>
      </c>
      <c r="F50" s="615">
        <v>100</v>
      </c>
    </row>
    <row r="51" spans="1:6" ht="15" customHeight="1">
      <c r="A51" s="92" t="s">
        <v>1274</v>
      </c>
      <c r="B51" s="616" t="s">
        <v>1275</v>
      </c>
      <c r="C51" s="615">
        <v>112.46893600195325</v>
      </c>
      <c r="D51" s="615">
        <v>112.34033763342401</v>
      </c>
      <c r="E51" s="615">
        <v>106.95710696972509</v>
      </c>
      <c r="F51" s="615">
        <v>106.97653196687469</v>
      </c>
    </row>
    <row r="52" spans="1:6" ht="15" customHeight="1">
      <c r="A52" s="587" t="s">
        <v>1276</v>
      </c>
      <c r="B52" s="616" t="s">
        <v>1277</v>
      </c>
      <c r="C52" s="615">
        <v>112.46893600195325</v>
      </c>
      <c r="D52" s="615">
        <v>112.34033763342401</v>
      </c>
      <c r="E52" s="615">
        <v>106.95710696972509</v>
      </c>
      <c r="F52" s="615">
        <v>106.97653196687469</v>
      </c>
    </row>
    <row r="53" spans="1:6" ht="15" customHeight="1">
      <c r="A53" s="92" t="s">
        <v>1278</v>
      </c>
      <c r="B53" s="590" t="s">
        <v>1279</v>
      </c>
      <c r="C53" s="615">
        <v>134.94685441174204</v>
      </c>
      <c r="D53" s="615">
        <v>110.9930700228122</v>
      </c>
      <c r="E53" s="615">
        <v>100.96516393816583</v>
      </c>
      <c r="F53" s="615">
        <v>100</v>
      </c>
    </row>
    <row r="54" spans="1:6" ht="21.75" customHeight="1">
      <c r="A54" s="617" t="s">
        <v>1280</v>
      </c>
      <c r="B54" s="618"/>
      <c r="C54" s="615">
        <v>116.58087683396563</v>
      </c>
      <c r="D54" s="615">
        <v>106.26006531236156</v>
      </c>
      <c r="E54" s="615">
        <v>100</v>
      </c>
      <c r="F54" s="615">
        <v>100</v>
      </c>
    </row>
    <row r="55" spans="1:6" ht="15" customHeight="1">
      <c r="A55" s="587" t="s">
        <v>1281</v>
      </c>
      <c r="B55" s="590" t="s">
        <v>1282</v>
      </c>
      <c r="C55" s="615">
        <v>183.38765895218484</v>
      </c>
      <c r="D55" s="615">
        <v>125.64731963983353</v>
      </c>
      <c r="E55" s="615">
        <v>100</v>
      </c>
      <c r="F55" s="615">
        <v>100</v>
      </c>
    </row>
    <row r="56" spans="1:6" ht="15" customHeight="1">
      <c r="A56" s="587" t="s">
        <v>1283</v>
      </c>
      <c r="B56" s="590" t="s">
        <v>1284</v>
      </c>
      <c r="C56" s="615">
        <v>132.91342142856337</v>
      </c>
      <c r="D56" s="615">
        <v>106.10662110111038</v>
      </c>
      <c r="E56" s="615">
        <v>103.5286882497755</v>
      </c>
      <c r="F56" s="615">
        <v>100</v>
      </c>
    </row>
    <row r="57" spans="1:6" ht="15" customHeight="1">
      <c r="A57" s="92" t="s">
        <v>1285</v>
      </c>
      <c r="B57" s="590" t="s">
        <v>1286</v>
      </c>
      <c r="C57" s="615">
        <v>216.4795020971452</v>
      </c>
      <c r="D57" s="615">
        <v>133.33333333333331</v>
      </c>
      <c r="E57" s="615">
        <v>100</v>
      </c>
      <c r="F57" s="615">
        <v>100</v>
      </c>
    </row>
    <row r="58" spans="1:6" ht="15" customHeight="1">
      <c r="A58" s="587" t="s">
        <v>1287</v>
      </c>
      <c r="B58" s="590" t="s">
        <v>1288</v>
      </c>
      <c r="C58" s="615">
        <v>216.4795020971452</v>
      </c>
      <c r="D58" s="615">
        <v>133.33333333333331</v>
      </c>
      <c r="E58" s="615">
        <v>100</v>
      </c>
      <c r="F58" s="615">
        <v>100</v>
      </c>
    </row>
    <row r="59" spans="1:6" ht="24" customHeight="1">
      <c r="A59" s="596" t="s">
        <v>1289</v>
      </c>
      <c r="B59" s="590" t="s">
        <v>1290</v>
      </c>
      <c r="C59" s="615">
        <v>189.43634241462485</v>
      </c>
      <c r="D59" s="615">
        <v>119.68197337313087</v>
      </c>
      <c r="E59" s="615">
        <v>106.62502620401253</v>
      </c>
      <c r="F59" s="615">
        <v>103.60010994444133</v>
      </c>
    </row>
    <row r="60" spans="1:6" ht="15" customHeight="1">
      <c r="A60" s="587" t="s">
        <v>1291</v>
      </c>
      <c r="B60" s="590" t="s">
        <v>1292</v>
      </c>
      <c r="C60" s="615">
        <v>197.07360874054746</v>
      </c>
      <c r="D60" s="615">
        <v>124.59456673887878</v>
      </c>
      <c r="E60" s="615">
        <v>108.05916866971772</v>
      </c>
      <c r="F60" s="615">
        <v>104.35270707308094</v>
      </c>
    </row>
    <row r="61" spans="1:6" ht="15" customHeight="1">
      <c r="A61" s="587" t="s">
        <v>1293</v>
      </c>
      <c r="B61" s="590" t="s">
        <v>1294</v>
      </c>
      <c r="C61" s="615">
        <v>158.73015873015876</v>
      </c>
      <c r="D61" s="615">
        <v>100</v>
      </c>
      <c r="E61" s="615">
        <v>100</v>
      </c>
      <c r="F61" s="615">
        <v>100</v>
      </c>
    </row>
    <row r="62" spans="1:6" ht="15" customHeight="1">
      <c r="A62" s="92" t="s">
        <v>1295</v>
      </c>
      <c r="B62" s="590" t="s">
        <v>1296</v>
      </c>
      <c r="C62" s="615">
        <v>164.9680279045626</v>
      </c>
      <c r="D62" s="615">
        <v>114.72244364985684</v>
      </c>
      <c r="E62" s="615">
        <v>103.29330764046796</v>
      </c>
      <c r="F62" s="615">
        <v>100</v>
      </c>
    </row>
    <row r="63" spans="1:6" ht="15" customHeight="1">
      <c r="A63" s="587" t="s">
        <v>1297</v>
      </c>
      <c r="B63" s="590" t="s">
        <v>1298</v>
      </c>
      <c r="C63" s="615">
        <v>165.38683654870937</v>
      </c>
      <c r="D63" s="615">
        <v>114.40986759209906</v>
      </c>
      <c r="E63" s="615">
        <v>103.31921632490335</v>
      </c>
      <c r="F63" s="615">
        <v>100</v>
      </c>
    </row>
    <row r="64" spans="1:6" ht="15" customHeight="1">
      <c r="A64" s="587" t="s">
        <v>1299</v>
      </c>
      <c r="B64" s="590" t="s">
        <v>1300</v>
      </c>
      <c r="C64" s="615">
        <v>162.4176279068773</v>
      </c>
      <c r="D64" s="615">
        <v>125.97517874657844</v>
      </c>
      <c r="E64" s="615">
        <v>102.85771501252626</v>
      </c>
      <c r="F64" s="615">
        <v>100</v>
      </c>
    </row>
    <row r="65" spans="1:6" ht="15" customHeight="1" thickBot="1">
      <c r="A65" s="619" t="s">
        <v>1301</v>
      </c>
      <c r="B65" s="620" t="s">
        <v>1302</v>
      </c>
      <c r="C65" s="614">
        <v>100</v>
      </c>
      <c r="D65" s="614">
        <v>100</v>
      </c>
      <c r="E65" s="614">
        <v>100</v>
      </c>
      <c r="F65" s="614">
        <v>100</v>
      </c>
    </row>
  </sheetData>
  <sheetProtection/>
  <mergeCells count="7">
    <mergeCell ref="A1:E1"/>
    <mergeCell ref="A2:E2"/>
    <mergeCell ref="A5:A6"/>
    <mergeCell ref="B5:B6"/>
    <mergeCell ref="A40:F40"/>
    <mergeCell ref="A41:A42"/>
    <mergeCell ref="B41:B42"/>
  </mergeCells>
  <conditionalFormatting sqref="B41 B43:B65 E6 B5 A1:E4 A21:A40 B7:B37 E42">
    <cfRule type="cellIs" priority="1" dxfId="0" operator="lessThan" stopIfTrue="1">
      <formula>0.001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4.00390625" style="0" customWidth="1"/>
    <col min="2" max="2" width="6.375" style="0" customWidth="1"/>
    <col min="3" max="3" width="15.25390625" style="0" customWidth="1"/>
    <col min="4" max="4" width="14.00390625" style="0" customWidth="1"/>
    <col min="5" max="6" width="13.25390625" style="0" customWidth="1"/>
    <col min="7" max="7" width="16.00390625" style="0" customWidth="1"/>
    <col min="8" max="8" width="12.00390625" style="0" customWidth="1"/>
    <col min="9" max="9" width="13.375" style="0" customWidth="1"/>
    <col min="10" max="10" width="14.875" style="170" customWidth="1"/>
  </cols>
  <sheetData>
    <row r="1" spans="1:9" ht="12" customHeight="1">
      <c r="A1" s="65" t="s">
        <v>449</v>
      </c>
      <c r="B1" s="65"/>
      <c r="C1" s="49"/>
      <c r="D1" s="49"/>
      <c r="E1" s="139" t="s">
        <v>350</v>
      </c>
      <c r="F1" s="139" t="s">
        <v>720</v>
      </c>
      <c r="G1" s="164"/>
      <c r="H1" s="49"/>
      <c r="I1" s="65"/>
    </row>
    <row r="2" spans="1:9" ht="12" customHeight="1">
      <c r="A2" s="65"/>
      <c r="B2" s="65"/>
      <c r="C2" s="49"/>
      <c r="D2" s="49"/>
      <c r="E2" s="247" t="s">
        <v>506</v>
      </c>
      <c r="F2" s="247" t="s">
        <v>506</v>
      </c>
      <c r="G2" s="248"/>
      <c r="H2" s="49"/>
      <c r="I2" s="65"/>
    </row>
    <row r="3" spans="1:10" ht="12" customHeight="1">
      <c r="A3" s="65"/>
      <c r="B3" s="65"/>
      <c r="C3" s="1108"/>
      <c r="D3" s="1108"/>
      <c r="E3" s="1110" t="s">
        <v>907</v>
      </c>
      <c r="F3" s="1110"/>
      <c r="G3" s="1110"/>
      <c r="H3" s="1110" t="s">
        <v>908</v>
      </c>
      <c r="I3" s="1110"/>
      <c r="J3" s="1110"/>
    </row>
    <row r="4" spans="1:10" ht="36.75" customHeight="1">
      <c r="A4" s="65"/>
      <c r="B4" s="71"/>
      <c r="C4" s="1109"/>
      <c r="D4" s="1109"/>
      <c r="E4" s="250" t="s">
        <v>713</v>
      </c>
      <c r="F4" s="250" t="s">
        <v>714</v>
      </c>
      <c r="G4" s="251" t="s">
        <v>715</v>
      </c>
      <c r="H4" s="250" t="s">
        <v>713</v>
      </c>
      <c r="I4" s="250" t="s">
        <v>714</v>
      </c>
      <c r="J4" s="251" t="s">
        <v>715</v>
      </c>
    </row>
    <row r="5" spans="1:10" ht="12.75" customHeight="1">
      <c r="A5" s="65"/>
      <c r="B5" s="65"/>
      <c r="C5" s="252"/>
      <c r="D5" s="164"/>
      <c r="E5" s="164"/>
      <c r="F5" s="164" t="s">
        <v>896</v>
      </c>
      <c r="G5" s="164"/>
      <c r="H5" s="164"/>
      <c r="I5" s="164"/>
      <c r="J5" s="164"/>
    </row>
    <row r="6" spans="1:10" ht="12.75" customHeight="1">
      <c r="A6" s="65"/>
      <c r="B6" s="65"/>
      <c r="C6" s="204" t="s">
        <v>509</v>
      </c>
      <c r="D6" s="204" t="s">
        <v>510</v>
      </c>
      <c r="E6" s="253">
        <f>SUM(E8:E31)</f>
        <v>936</v>
      </c>
      <c r="F6" s="253">
        <f>SUM(F8:F32)</f>
        <v>175</v>
      </c>
      <c r="G6" s="253">
        <f>E6-F6</f>
        <v>761</v>
      </c>
      <c r="H6" s="253">
        <f>SUM(H8:H31)</f>
        <v>873</v>
      </c>
      <c r="I6" s="253">
        <f>SUM(I8:I32)</f>
        <v>186</v>
      </c>
      <c r="J6" s="253">
        <f>H6-I6</f>
        <v>687</v>
      </c>
    </row>
    <row r="7" spans="1:10" ht="10.5" customHeight="1">
      <c r="A7" s="65"/>
      <c r="B7" s="65"/>
      <c r="C7" s="91"/>
      <c r="D7" s="91"/>
      <c r="E7" s="91"/>
      <c r="F7" s="91" t="s">
        <v>449</v>
      </c>
      <c r="G7" s="253"/>
      <c r="H7" s="91"/>
      <c r="I7" s="91" t="s">
        <v>449</v>
      </c>
      <c r="J7" s="253"/>
    </row>
    <row r="8" spans="1:13" ht="15.75" customHeight="1">
      <c r="A8" s="65"/>
      <c r="B8" s="65"/>
      <c r="C8" s="91" t="s">
        <v>119</v>
      </c>
      <c r="D8" s="209" t="s">
        <v>218</v>
      </c>
      <c r="E8" s="254">
        <v>7</v>
      </c>
      <c r="F8" s="255">
        <v>13</v>
      </c>
      <c r="G8" s="254">
        <f>E8-F8</f>
        <v>-6</v>
      </c>
      <c r="H8" s="254">
        <v>8</v>
      </c>
      <c r="I8" s="255">
        <v>8</v>
      </c>
      <c r="J8" s="254">
        <f>H8-I8</f>
        <v>0</v>
      </c>
      <c r="K8" s="57"/>
      <c r="L8" s="57"/>
      <c r="M8" s="96"/>
    </row>
    <row r="9" spans="1:13" ht="15.75" customHeight="1">
      <c r="A9" s="65"/>
      <c r="B9" s="65"/>
      <c r="C9" s="91" t="s">
        <v>37</v>
      </c>
      <c r="D9" s="209" t="s">
        <v>219</v>
      </c>
      <c r="E9" s="254">
        <v>15</v>
      </c>
      <c r="F9" s="255">
        <v>9</v>
      </c>
      <c r="G9" s="254">
        <f>E9-F9</f>
        <v>6</v>
      </c>
      <c r="H9" s="254">
        <v>8</v>
      </c>
      <c r="I9" s="255">
        <v>11</v>
      </c>
      <c r="J9" s="254">
        <f>H9-I9</f>
        <v>-3</v>
      </c>
      <c r="K9" s="57"/>
      <c r="L9" s="57"/>
      <c r="M9" s="96"/>
    </row>
    <row r="10" spans="1:13" ht="15.75" customHeight="1">
      <c r="A10" s="65"/>
      <c r="B10" s="65"/>
      <c r="C10" s="91" t="s">
        <v>477</v>
      </c>
      <c r="D10" s="209" t="s">
        <v>220</v>
      </c>
      <c r="E10" s="254">
        <v>10</v>
      </c>
      <c r="F10" s="255">
        <v>4</v>
      </c>
      <c r="G10" s="254">
        <f>E10-F10</f>
        <v>6</v>
      </c>
      <c r="H10" s="254">
        <v>14</v>
      </c>
      <c r="I10" s="255">
        <v>10</v>
      </c>
      <c r="J10" s="254">
        <f>H10-I10</f>
        <v>4</v>
      </c>
      <c r="K10" s="57"/>
      <c r="L10" s="57"/>
      <c r="M10" s="96"/>
    </row>
    <row r="11" spans="1:13" ht="15.75" customHeight="1">
      <c r="A11" s="65"/>
      <c r="B11" s="65"/>
      <c r="C11" s="91"/>
      <c r="D11" s="209"/>
      <c r="E11" s="256"/>
      <c r="F11" s="257"/>
      <c r="G11" s="254"/>
      <c r="H11" s="256"/>
      <c r="I11" s="257"/>
      <c r="J11" s="254"/>
      <c r="K11" s="57"/>
      <c r="L11" s="57"/>
      <c r="M11" s="96"/>
    </row>
    <row r="12" spans="1:13" ht="15.75" customHeight="1">
      <c r="A12" s="65"/>
      <c r="B12" s="65"/>
      <c r="C12" s="91" t="s">
        <v>38</v>
      </c>
      <c r="D12" s="209" t="s">
        <v>221</v>
      </c>
      <c r="E12" s="254">
        <v>35</v>
      </c>
      <c r="F12" s="255">
        <v>17</v>
      </c>
      <c r="G12" s="254">
        <f>E12-F12</f>
        <v>18</v>
      </c>
      <c r="H12" s="254">
        <v>34</v>
      </c>
      <c r="I12" s="255">
        <v>5</v>
      </c>
      <c r="J12" s="254">
        <f>H12-I12</f>
        <v>29</v>
      </c>
      <c r="K12" s="57"/>
      <c r="L12" s="57"/>
      <c r="M12" s="96"/>
    </row>
    <row r="13" spans="1:13" ht="15.75" customHeight="1">
      <c r="A13" s="65"/>
      <c r="B13" s="65"/>
      <c r="C13" s="91" t="s">
        <v>431</v>
      </c>
      <c r="D13" s="209" t="s">
        <v>120</v>
      </c>
      <c r="E13" s="254">
        <v>18</v>
      </c>
      <c r="F13" s="255">
        <v>11</v>
      </c>
      <c r="G13" s="254">
        <f>E13-F13</f>
        <v>7</v>
      </c>
      <c r="H13" s="254">
        <v>14</v>
      </c>
      <c r="I13" s="255">
        <v>15</v>
      </c>
      <c r="J13" s="254">
        <f>H13-I13</f>
        <v>-1</v>
      </c>
      <c r="K13" s="57"/>
      <c r="L13" s="57"/>
      <c r="M13" s="96"/>
    </row>
    <row r="14" spans="1:13" ht="15.75" customHeight="1">
      <c r="A14" s="65"/>
      <c r="B14" s="65"/>
      <c r="C14" s="91" t="s">
        <v>559</v>
      </c>
      <c r="D14" s="209" t="s">
        <v>222</v>
      </c>
      <c r="E14" s="254">
        <v>30</v>
      </c>
      <c r="F14" s="255">
        <v>8</v>
      </c>
      <c r="G14" s="254">
        <f>E14-F14</f>
        <v>22</v>
      </c>
      <c r="H14" s="254">
        <v>36</v>
      </c>
      <c r="I14" s="255">
        <v>13</v>
      </c>
      <c r="J14" s="254">
        <f>H14-I14</f>
        <v>23</v>
      </c>
      <c r="K14" s="57"/>
      <c r="L14" s="57"/>
      <c r="M14" s="96"/>
    </row>
    <row r="15" spans="1:13" ht="15.75" customHeight="1">
      <c r="A15" s="65"/>
      <c r="B15" s="65"/>
      <c r="C15" s="91"/>
      <c r="D15" s="209"/>
      <c r="E15" s="256"/>
      <c r="F15" s="257"/>
      <c r="G15" s="254"/>
      <c r="H15" s="256"/>
      <c r="I15" s="257"/>
      <c r="J15" s="254"/>
      <c r="K15" s="57"/>
      <c r="L15" s="57"/>
      <c r="M15" s="96"/>
    </row>
    <row r="16" spans="1:13" ht="15.75" customHeight="1">
      <c r="A16" s="65"/>
      <c r="B16" s="65"/>
      <c r="C16" s="91" t="s">
        <v>429</v>
      </c>
      <c r="D16" s="209" t="s">
        <v>566</v>
      </c>
      <c r="E16" s="254">
        <v>21</v>
      </c>
      <c r="F16" s="255">
        <v>12</v>
      </c>
      <c r="G16" s="254">
        <f aca="true" t="shared" si="0" ref="G16:G22">E16-F16</f>
        <v>9</v>
      </c>
      <c r="H16" s="254">
        <v>16</v>
      </c>
      <c r="I16" s="255">
        <v>11</v>
      </c>
      <c r="J16" s="254">
        <f aca="true" t="shared" si="1" ref="J16:J22">H16-I16</f>
        <v>5</v>
      </c>
      <c r="K16" s="57"/>
      <c r="L16" s="57"/>
      <c r="M16" s="96"/>
    </row>
    <row r="17" spans="1:13" ht="15.75" customHeight="1">
      <c r="A17" s="65"/>
      <c r="B17" s="65"/>
      <c r="C17" s="91" t="s">
        <v>16</v>
      </c>
      <c r="D17" s="209" t="s">
        <v>459</v>
      </c>
      <c r="E17" s="254">
        <v>7</v>
      </c>
      <c r="F17" s="255">
        <v>7</v>
      </c>
      <c r="G17" s="254">
        <f t="shared" si="0"/>
        <v>0</v>
      </c>
      <c r="H17" s="254">
        <v>13</v>
      </c>
      <c r="I17" s="255">
        <v>8</v>
      </c>
      <c r="J17" s="254">
        <f t="shared" si="1"/>
        <v>5</v>
      </c>
      <c r="K17" s="57"/>
      <c r="L17" s="57"/>
      <c r="M17" s="96"/>
    </row>
    <row r="18" spans="1:13" ht="15.75" customHeight="1">
      <c r="A18" s="65"/>
      <c r="B18" s="65"/>
      <c r="C18" s="91" t="s">
        <v>17</v>
      </c>
      <c r="D18" s="209" t="s">
        <v>157</v>
      </c>
      <c r="E18" s="254">
        <v>21</v>
      </c>
      <c r="F18" s="255">
        <v>6</v>
      </c>
      <c r="G18" s="254">
        <f t="shared" si="0"/>
        <v>15</v>
      </c>
      <c r="H18" s="254">
        <v>14</v>
      </c>
      <c r="I18" s="255">
        <v>9</v>
      </c>
      <c r="J18" s="254">
        <f t="shared" si="1"/>
        <v>5</v>
      </c>
      <c r="K18" s="57"/>
      <c r="L18" s="57"/>
      <c r="M18" s="96"/>
    </row>
    <row r="19" spans="1:13" ht="15.75" customHeight="1">
      <c r="A19" s="65"/>
      <c r="B19" s="65"/>
      <c r="C19" s="91"/>
      <c r="D19" s="209"/>
      <c r="E19" s="256"/>
      <c r="F19" s="257"/>
      <c r="G19" s="254">
        <f t="shared" si="0"/>
        <v>0</v>
      </c>
      <c r="H19" s="256"/>
      <c r="I19" s="257"/>
      <c r="J19" s="254">
        <f t="shared" si="1"/>
        <v>0</v>
      </c>
      <c r="K19" s="57"/>
      <c r="L19" s="57"/>
      <c r="M19" s="96"/>
    </row>
    <row r="20" spans="1:13" ht="15.75" customHeight="1">
      <c r="A20" s="65"/>
      <c r="B20" s="65"/>
      <c r="C20" s="91" t="s">
        <v>18</v>
      </c>
      <c r="D20" s="209" t="s">
        <v>158</v>
      </c>
      <c r="E20" s="254">
        <v>17</v>
      </c>
      <c r="F20" s="255">
        <v>8</v>
      </c>
      <c r="G20" s="254">
        <f t="shared" si="0"/>
        <v>9</v>
      </c>
      <c r="H20" s="254">
        <v>6</v>
      </c>
      <c r="I20" s="255">
        <v>9</v>
      </c>
      <c r="J20" s="254">
        <f t="shared" si="1"/>
        <v>-3</v>
      </c>
      <c r="K20" s="57"/>
      <c r="L20" s="57"/>
      <c r="M20" s="96"/>
    </row>
    <row r="21" spans="1:13" ht="15.75" customHeight="1">
      <c r="A21" s="65"/>
      <c r="B21" s="65"/>
      <c r="C21" s="91" t="s">
        <v>402</v>
      </c>
      <c r="D21" s="209" t="s">
        <v>25</v>
      </c>
      <c r="E21" s="254">
        <v>9</v>
      </c>
      <c r="F21" s="255">
        <v>4</v>
      </c>
      <c r="G21" s="254">
        <f t="shared" si="0"/>
        <v>5</v>
      </c>
      <c r="H21" s="254">
        <v>19</v>
      </c>
      <c r="I21" s="255">
        <v>8</v>
      </c>
      <c r="J21" s="254">
        <f t="shared" si="1"/>
        <v>11</v>
      </c>
      <c r="K21" s="57"/>
      <c r="L21" s="57"/>
      <c r="M21" s="96"/>
    </row>
    <row r="22" spans="1:13" ht="15.75" customHeight="1">
      <c r="A22" s="65"/>
      <c r="B22" s="65"/>
      <c r="C22" s="91" t="s">
        <v>19</v>
      </c>
      <c r="D22" s="209" t="s">
        <v>159</v>
      </c>
      <c r="E22" s="254">
        <v>13</v>
      </c>
      <c r="F22" s="255">
        <v>2</v>
      </c>
      <c r="G22" s="254">
        <f t="shared" si="0"/>
        <v>11</v>
      </c>
      <c r="H22" s="254">
        <v>12</v>
      </c>
      <c r="I22" s="255">
        <v>7</v>
      </c>
      <c r="J22" s="254">
        <f t="shared" si="1"/>
        <v>5</v>
      </c>
      <c r="K22" s="57"/>
      <c r="L22" s="57"/>
      <c r="M22" s="96"/>
    </row>
    <row r="23" spans="1:13" ht="15.75" customHeight="1">
      <c r="A23" s="65"/>
      <c r="B23" s="65"/>
      <c r="C23" s="91"/>
      <c r="D23" s="209"/>
      <c r="E23" s="256"/>
      <c r="F23" s="257"/>
      <c r="G23" s="254"/>
      <c r="H23" s="256"/>
      <c r="I23" s="257"/>
      <c r="J23" s="254"/>
      <c r="K23" s="57"/>
      <c r="L23" s="57"/>
      <c r="M23" s="96"/>
    </row>
    <row r="24" spans="1:13" ht="15.75" customHeight="1">
      <c r="A24" s="65"/>
      <c r="B24" s="65"/>
      <c r="C24" s="91" t="s">
        <v>20</v>
      </c>
      <c r="D24" s="209" t="s">
        <v>160</v>
      </c>
      <c r="E24" s="254">
        <v>7</v>
      </c>
      <c r="F24" s="255">
        <v>3</v>
      </c>
      <c r="G24" s="254">
        <f>E24-F24</f>
        <v>4</v>
      </c>
      <c r="H24" s="254">
        <v>3</v>
      </c>
      <c r="I24" s="255">
        <v>5</v>
      </c>
      <c r="J24" s="254">
        <f aca="true" t="shared" si="2" ref="J24:J31">H24-I24</f>
        <v>-2</v>
      </c>
      <c r="K24" s="57"/>
      <c r="L24" s="57"/>
      <c r="M24" s="96"/>
    </row>
    <row r="25" spans="1:13" ht="15.75" customHeight="1">
      <c r="A25" s="65"/>
      <c r="B25" s="65"/>
      <c r="C25" s="91" t="s">
        <v>34</v>
      </c>
      <c r="D25" s="209" t="s">
        <v>161</v>
      </c>
      <c r="E25" s="254">
        <v>17</v>
      </c>
      <c r="F25" s="255">
        <v>10</v>
      </c>
      <c r="G25" s="254">
        <f>E25-F25</f>
        <v>7</v>
      </c>
      <c r="H25" s="254">
        <v>12</v>
      </c>
      <c r="I25" s="255">
        <v>6</v>
      </c>
      <c r="J25" s="254">
        <f t="shared" si="2"/>
        <v>6</v>
      </c>
      <c r="K25" s="57"/>
      <c r="L25" s="57"/>
      <c r="M25" s="96"/>
    </row>
    <row r="26" spans="1:13" ht="15.75" customHeight="1">
      <c r="A26" s="65"/>
      <c r="B26" s="65"/>
      <c r="C26" s="91" t="s">
        <v>430</v>
      </c>
      <c r="D26" s="209" t="s">
        <v>162</v>
      </c>
      <c r="E26" s="254">
        <v>17</v>
      </c>
      <c r="F26" s="255">
        <v>10</v>
      </c>
      <c r="G26" s="254">
        <f>E26-F26</f>
        <v>7</v>
      </c>
      <c r="H26" s="254">
        <v>9</v>
      </c>
      <c r="I26" s="255">
        <v>12</v>
      </c>
      <c r="J26" s="254">
        <f t="shared" si="2"/>
        <v>-3</v>
      </c>
      <c r="K26" s="57"/>
      <c r="L26" s="57"/>
      <c r="M26" s="96"/>
    </row>
    <row r="27" spans="1:13" ht="15.75" customHeight="1">
      <c r="A27" s="65"/>
      <c r="B27" s="65"/>
      <c r="C27" s="91"/>
      <c r="D27" s="209"/>
      <c r="E27" s="256"/>
      <c r="F27" s="257"/>
      <c r="G27" s="254"/>
      <c r="H27" s="256"/>
      <c r="I27" s="257"/>
      <c r="J27" s="254">
        <f t="shared" si="2"/>
        <v>0</v>
      </c>
      <c r="K27" s="57"/>
      <c r="L27" s="57"/>
      <c r="M27" s="96"/>
    </row>
    <row r="28" spans="1:13" ht="15.75" customHeight="1">
      <c r="A28" s="65"/>
      <c r="B28" s="65"/>
      <c r="C28" s="91" t="s">
        <v>35</v>
      </c>
      <c r="D28" s="209" t="s">
        <v>163</v>
      </c>
      <c r="E28" s="254">
        <v>16</v>
      </c>
      <c r="F28" s="255">
        <v>3</v>
      </c>
      <c r="G28" s="254">
        <f>E28-F28</f>
        <v>13</v>
      </c>
      <c r="H28" s="254">
        <v>11</v>
      </c>
      <c r="I28" s="255">
        <v>5</v>
      </c>
      <c r="J28" s="254">
        <f t="shared" si="2"/>
        <v>6</v>
      </c>
      <c r="K28" s="57"/>
      <c r="L28" s="57"/>
      <c r="M28" s="96"/>
    </row>
    <row r="29" spans="1:13" ht="15.75" customHeight="1">
      <c r="A29" s="65"/>
      <c r="B29" s="65"/>
      <c r="C29" s="91" t="s">
        <v>21</v>
      </c>
      <c r="D29" s="209" t="s">
        <v>164</v>
      </c>
      <c r="E29" s="254">
        <v>4</v>
      </c>
      <c r="F29" s="255">
        <v>4</v>
      </c>
      <c r="G29" s="254">
        <f>E29-F29</f>
        <v>0</v>
      </c>
      <c r="H29" s="254">
        <v>5</v>
      </c>
      <c r="I29" s="255">
        <v>7</v>
      </c>
      <c r="J29" s="254">
        <f t="shared" si="2"/>
        <v>-2</v>
      </c>
      <c r="K29" s="57"/>
      <c r="L29" s="57"/>
      <c r="M29" s="96"/>
    </row>
    <row r="30" spans="1:13" ht="15.75" customHeight="1">
      <c r="A30" s="65"/>
      <c r="B30" s="65"/>
      <c r="C30" s="91" t="s">
        <v>36</v>
      </c>
      <c r="D30" s="209" t="s">
        <v>165</v>
      </c>
      <c r="E30" s="254">
        <v>667</v>
      </c>
      <c r="F30" s="255">
        <v>38</v>
      </c>
      <c r="G30" s="254">
        <f>E30-F30</f>
        <v>629</v>
      </c>
      <c r="H30" s="254">
        <v>636</v>
      </c>
      <c r="I30" s="255">
        <v>36</v>
      </c>
      <c r="J30" s="254">
        <f t="shared" si="2"/>
        <v>600</v>
      </c>
      <c r="K30" s="57"/>
      <c r="L30" s="57"/>
      <c r="M30" s="96"/>
    </row>
    <row r="31" spans="1:13" ht="15.75" customHeight="1">
      <c r="A31" s="65"/>
      <c r="B31" s="65"/>
      <c r="C31" s="133" t="s">
        <v>22</v>
      </c>
      <c r="D31" s="258" t="s">
        <v>166</v>
      </c>
      <c r="E31" s="259">
        <v>5</v>
      </c>
      <c r="F31" s="249">
        <v>6</v>
      </c>
      <c r="G31" s="259">
        <f>E31-F31</f>
        <v>-1</v>
      </c>
      <c r="H31" s="259">
        <v>3</v>
      </c>
      <c r="I31" s="249">
        <v>1</v>
      </c>
      <c r="J31" s="259">
        <f t="shared" si="2"/>
        <v>2</v>
      </c>
      <c r="K31" s="57"/>
      <c r="L31" s="57"/>
      <c r="M31" s="97"/>
    </row>
    <row r="32" spans="1:13" ht="10.5" customHeight="1">
      <c r="A32" s="65"/>
      <c r="B32" s="65"/>
      <c r="C32" s="77"/>
      <c r="D32" s="77"/>
      <c r="E32" s="77"/>
      <c r="F32" s="168"/>
      <c r="G32" s="88"/>
      <c r="H32" s="77"/>
      <c r="I32" s="65"/>
      <c r="J32" s="80"/>
      <c r="K32" s="57"/>
      <c r="L32" s="57"/>
      <c r="M32" s="80"/>
    </row>
    <row r="33" spans="1:13" ht="10.5" customHeight="1">
      <c r="A33" s="65"/>
      <c r="B33" s="65"/>
      <c r="C33" s="77"/>
      <c r="D33" s="77"/>
      <c r="E33" s="89" t="s">
        <v>716</v>
      </c>
      <c r="F33" s="89"/>
      <c r="G33" s="89"/>
      <c r="H33" s="89"/>
      <c r="I33" s="65"/>
      <c r="J33" s="65"/>
      <c r="K33" s="57"/>
      <c r="L33" s="57"/>
      <c r="M33" s="57"/>
    </row>
    <row r="34" spans="1:13" ht="10.5" customHeight="1">
      <c r="A34" s="65"/>
      <c r="B34" s="65"/>
      <c r="C34" s="77"/>
      <c r="D34" s="77"/>
      <c r="E34" s="169" t="s">
        <v>717</v>
      </c>
      <c r="F34" s="89"/>
      <c r="G34" s="89"/>
      <c r="H34" s="89"/>
      <c r="I34" s="65"/>
      <c r="J34" s="65"/>
      <c r="K34" s="57"/>
      <c r="L34" s="57"/>
      <c r="M34" s="57"/>
    </row>
    <row r="35" spans="1:13" ht="10.5" customHeight="1">
      <c r="A35" s="65"/>
      <c r="B35" s="65"/>
      <c r="C35" s="77"/>
      <c r="D35" s="77"/>
      <c r="E35" s="169"/>
      <c r="F35" s="169"/>
      <c r="G35" s="169"/>
      <c r="H35" s="169"/>
      <c r="I35" s="65"/>
      <c r="J35" s="65"/>
      <c r="K35" s="57"/>
      <c r="L35" s="57"/>
      <c r="M35" s="57"/>
    </row>
    <row r="36" spans="1:13" ht="10.5" customHeight="1">
      <c r="A36" s="65"/>
      <c r="B36" s="65"/>
      <c r="C36" s="77"/>
      <c r="D36" s="77"/>
      <c r="E36" s="169"/>
      <c r="F36" s="169"/>
      <c r="G36" s="169"/>
      <c r="H36" s="169"/>
      <c r="I36" s="65"/>
      <c r="J36" s="65"/>
      <c r="K36" s="57"/>
      <c r="L36" s="57"/>
      <c r="M36" s="57"/>
    </row>
    <row r="37" spans="1:13" ht="10.5" customHeight="1">
      <c r="A37" s="57"/>
      <c r="B37" s="57"/>
      <c r="C37" s="49"/>
      <c r="D37" s="49"/>
      <c r="E37" s="49"/>
      <c r="F37" s="49"/>
      <c r="G37" s="49"/>
      <c r="H37" s="49"/>
      <c r="I37" s="57"/>
      <c r="J37" s="65"/>
      <c r="K37" s="57"/>
      <c r="L37" s="57"/>
      <c r="M37" s="57"/>
    </row>
    <row r="38" spans="1:13" ht="12.75">
      <c r="A38" s="56"/>
      <c r="B38" s="56"/>
      <c r="C38" s="56"/>
      <c r="D38" s="56"/>
      <c r="E38" s="56"/>
      <c r="F38" s="56"/>
      <c r="G38" s="56"/>
      <c r="H38" s="56"/>
      <c r="I38" s="56"/>
      <c r="J38" s="72"/>
      <c r="K38" s="57"/>
      <c r="L38" s="57"/>
      <c r="M38" s="57"/>
    </row>
    <row r="39" spans="1:13" ht="12.75">
      <c r="A39" s="57"/>
      <c r="B39" s="57"/>
      <c r="C39" s="57"/>
      <c r="D39" s="57"/>
      <c r="E39" s="57"/>
      <c r="F39" s="57"/>
      <c r="G39" s="57"/>
      <c r="H39" s="57"/>
      <c r="I39" s="57"/>
      <c r="J39" s="65"/>
      <c r="K39" s="56"/>
      <c r="L39" s="56"/>
      <c r="M39" s="57"/>
    </row>
    <row r="40" spans="1:11" ht="12.75">
      <c r="A40" s="56"/>
      <c r="B40" s="56"/>
      <c r="C40" s="56"/>
      <c r="D40" s="56"/>
      <c r="E40" s="56"/>
      <c r="F40" s="56"/>
      <c r="G40" s="56"/>
      <c r="H40" s="56"/>
      <c r="I40" s="56"/>
      <c r="J40" s="72"/>
      <c r="K40" s="56"/>
    </row>
    <row r="44" spans="1:11" ht="12.75">
      <c r="A44" s="56"/>
      <c r="B44" s="56"/>
      <c r="C44" s="56"/>
      <c r="D44" s="56"/>
      <c r="E44" s="56"/>
      <c r="F44" s="56"/>
      <c r="G44" s="56"/>
      <c r="H44" s="56"/>
      <c r="I44" s="56"/>
      <c r="J44" s="72"/>
      <c r="K44" s="57"/>
    </row>
  </sheetData>
  <sheetProtection/>
  <mergeCells count="3">
    <mergeCell ref="C3:D4"/>
    <mergeCell ref="E3:G3"/>
    <mergeCell ref="H3:J3"/>
  </mergeCells>
  <printOptions/>
  <pageMargins left="0.33" right="0.75" top="0.6" bottom="0.4" header="0.28" footer="0.35"/>
  <pageSetup horizontalDpi="300" verticalDpi="300" orientation="landscape" r:id="rId1"/>
  <headerFooter alignWithMargins="0">
    <oddHeader>&amp;L&amp;"Arial Mon,Regular"&amp;UStatitical bulletin&amp;R&amp;"Arial Mon,Regular"&amp;UPopulation</oddHeader>
    <oddFooter>&amp;L&amp;"Arial Mon,Regular"&amp;18 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F47"/>
  <sheetViews>
    <sheetView zoomScalePageLayoutView="0" workbookViewId="0" topLeftCell="C1">
      <selection activeCell="E6" sqref="E6:E11"/>
    </sheetView>
  </sheetViews>
  <sheetFormatPr defaultColWidth="9.25390625" defaultRowHeight="12.75"/>
  <cols>
    <col min="1" max="1" width="1.37890625" style="65" hidden="1" customWidth="1"/>
    <col min="2" max="2" width="0.12890625" style="65" hidden="1" customWidth="1"/>
    <col min="3" max="3" width="1.12109375" style="65" customWidth="1"/>
    <col min="4" max="4" width="10.375" style="65" customWidth="1"/>
    <col min="5" max="5" width="10.625" style="65" customWidth="1"/>
    <col min="6" max="6" width="13.125" style="65" customWidth="1"/>
    <col min="7" max="7" width="8.25390625" style="65" customWidth="1"/>
    <col min="8" max="8" width="10.00390625" style="65" customWidth="1"/>
    <col min="9" max="9" width="8.00390625" style="65" customWidth="1"/>
    <col min="10" max="10" width="9.125" style="65" customWidth="1"/>
    <col min="11" max="11" width="8.75390625" style="65" customWidth="1"/>
    <col min="12" max="12" width="8.125" style="65" customWidth="1"/>
    <col min="13" max="13" width="12.25390625" style="65" customWidth="1"/>
    <col min="14" max="14" width="12.125" style="65" customWidth="1"/>
    <col min="15" max="15" width="8.375" style="65" customWidth="1"/>
    <col min="16" max="16" width="10.375" style="65" customWidth="1"/>
    <col min="17" max="17" width="11.125" style="65" customWidth="1"/>
    <col min="18" max="18" width="10.375" style="65" customWidth="1"/>
    <col min="19" max="19" width="11.00390625" style="65" customWidth="1"/>
    <col min="20" max="16384" width="9.25390625" style="65" customWidth="1"/>
  </cols>
  <sheetData>
    <row r="1" spans="1:32" ht="15" customHeight="1">
      <c r="A1" s="91"/>
      <c r="B1" s="77"/>
      <c r="C1" s="77"/>
      <c r="D1" s="77"/>
      <c r="E1" s="77"/>
      <c r="F1" s="1238" t="s">
        <v>1303</v>
      </c>
      <c r="G1" s="1238"/>
      <c r="H1" s="1238"/>
      <c r="I1" s="1238"/>
      <c r="J1" s="1238"/>
      <c r="K1" s="1238"/>
      <c r="L1" s="1238"/>
      <c r="M1" s="1238"/>
      <c r="N1" s="1238"/>
      <c r="O1" s="77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ht="12" customHeight="1" hidden="1">
      <c r="A2" s="91"/>
      <c r="B2" s="77"/>
      <c r="C2" s="77"/>
      <c r="D2" s="77"/>
      <c r="E2" s="1239" t="s">
        <v>1304</v>
      </c>
      <c r="F2" s="1239"/>
      <c r="G2" s="1239"/>
      <c r="H2" s="1239"/>
      <c r="I2" s="1239"/>
      <c r="J2" s="1239"/>
      <c r="K2" s="1239"/>
      <c r="L2" s="1239"/>
      <c r="M2" s="1239"/>
      <c r="N2" s="89"/>
      <c r="O2" s="8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6" customHeight="1">
      <c r="A3" s="91"/>
      <c r="B3" s="77"/>
      <c r="C3" s="77"/>
      <c r="D3" s="81"/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4.25" customHeight="1">
      <c r="A4" s="91"/>
      <c r="B4" s="77"/>
      <c r="C4" s="77"/>
      <c r="D4" s="621"/>
      <c r="E4" s="1134" t="s">
        <v>1305</v>
      </c>
      <c r="F4" s="1135"/>
      <c r="G4" s="1240"/>
      <c r="H4" s="622" t="s">
        <v>1306</v>
      </c>
      <c r="I4" s="623"/>
      <c r="J4" s="202" t="s">
        <v>1307</v>
      </c>
      <c r="K4" s="202" t="s">
        <v>1308</v>
      </c>
      <c r="L4" s="202" t="s">
        <v>1309</v>
      </c>
      <c r="M4" s="202" t="s">
        <v>1309</v>
      </c>
      <c r="N4" s="202" t="s">
        <v>1310</v>
      </c>
      <c r="O4" s="202" t="s">
        <v>1311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2" customHeight="1">
      <c r="A5" s="91"/>
      <c r="B5" s="80"/>
      <c r="C5" s="80"/>
      <c r="D5" s="624"/>
      <c r="E5" s="1136" t="s">
        <v>1312</v>
      </c>
      <c r="F5" s="1137"/>
      <c r="G5" s="1138"/>
      <c r="H5" s="625" t="s">
        <v>1313</v>
      </c>
      <c r="I5" s="626"/>
      <c r="J5" s="200" t="s">
        <v>1314</v>
      </c>
      <c r="K5" s="200" t="s">
        <v>1315</v>
      </c>
      <c r="L5" s="200" t="s">
        <v>1316</v>
      </c>
      <c r="M5" s="200" t="s">
        <v>1317</v>
      </c>
      <c r="N5" s="200" t="s">
        <v>1318</v>
      </c>
      <c r="O5" s="200" t="s">
        <v>1319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2" customHeight="1">
      <c r="A6" s="91"/>
      <c r="B6" s="77"/>
      <c r="C6" s="77"/>
      <c r="D6" s="192"/>
      <c r="E6" s="1241" t="s">
        <v>72</v>
      </c>
      <c r="F6" s="1241" t="s">
        <v>308</v>
      </c>
      <c r="G6" s="1241" t="s">
        <v>1320</v>
      </c>
      <c r="H6" s="54" t="s">
        <v>1321</v>
      </c>
      <c r="I6" s="213" t="s">
        <v>1322</v>
      </c>
      <c r="J6" s="310" t="s">
        <v>1323</v>
      </c>
      <c r="K6" s="310" t="s">
        <v>1324</v>
      </c>
      <c r="L6" s="200" t="s">
        <v>1325</v>
      </c>
      <c r="M6" s="200" t="s">
        <v>1326</v>
      </c>
      <c r="N6" s="200" t="s">
        <v>1327</v>
      </c>
      <c r="O6" s="200" t="s">
        <v>1328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2" customHeight="1">
      <c r="A7" s="91"/>
      <c r="B7" s="77"/>
      <c r="C7" s="77"/>
      <c r="D7" s="52" t="s">
        <v>405</v>
      </c>
      <c r="E7" s="1242"/>
      <c r="F7" s="1242"/>
      <c r="G7" s="1242"/>
      <c r="H7" s="54" t="s">
        <v>1329</v>
      </c>
      <c r="I7" s="54" t="s">
        <v>1330</v>
      </c>
      <c r="J7" s="310" t="s">
        <v>1331</v>
      </c>
      <c r="K7" s="310" t="s">
        <v>1332</v>
      </c>
      <c r="L7" s="310" t="s">
        <v>1333</v>
      </c>
      <c r="M7" s="310" t="s">
        <v>1334</v>
      </c>
      <c r="N7" s="310" t="s">
        <v>1335</v>
      </c>
      <c r="O7" s="200" t="s">
        <v>1336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2" customHeight="1">
      <c r="A8" s="91"/>
      <c r="B8" s="77"/>
      <c r="C8" s="77"/>
      <c r="D8" s="179" t="s">
        <v>172</v>
      </c>
      <c r="E8" s="1242"/>
      <c r="F8" s="1242"/>
      <c r="G8" s="1242"/>
      <c r="H8" s="54" t="s">
        <v>1337</v>
      </c>
      <c r="I8" s="150" t="s">
        <v>1338</v>
      </c>
      <c r="J8" s="310" t="s">
        <v>1332</v>
      </c>
      <c r="K8" s="200"/>
      <c r="L8" s="310" t="s">
        <v>1339</v>
      </c>
      <c r="M8" s="310" t="s">
        <v>1339</v>
      </c>
      <c r="N8" s="310" t="s">
        <v>1340</v>
      </c>
      <c r="O8" s="310" t="s">
        <v>1341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9" customHeight="1">
      <c r="A9" s="91"/>
      <c r="B9" s="77"/>
      <c r="C9" s="77"/>
      <c r="D9" s="192"/>
      <c r="E9" s="1242"/>
      <c r="F9" s="1242"/>
      <c r="G9" s="1242"/>
      <c r="H9" s="54" t="s">
        <v>1332</v>
      </c>
      <c r="I9" s="150" t="s">
        <v>1332</v>
      </c>
      <c r="J9" s="54"/>
      <c r="K9" s="54"/>
      <c r="L9" s="310" t="s">
        <v>1342</v>
      </c>
      <c r="M9" s="310" t="s">
        <v>1342</v>
      </c>
      <c r="N9" s="310" t="s">
        <v>1343</v>
      </c>
      <c r="O9" s="310" t="s">
        <v>1344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1.25" customHeight="1">
      <c r="A10" s="91"/>
      <c r="B10" s="77"/>
      <c r="C10" s="80"/>
      <c r="D10" s="192"/>
      <c r="E10" s="1242"/>
      <c r="F10" s="1242"/>
      <c r="G10" s="1242"/>
      <c r="H10" s="54"/>
      <c r="I10" s="54"/>
      <c r="J10" s="54"/>
      <c r="K10" s="54"/>
      <c r="L10" s="200"/>
      <c r="M10" s="200"/>
      <c r="N10" s="310" t="s">
        <v>1345</v>
      </c>
      <c r="O10" s="310" t="s">
        <v>1346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8.25" customHeight="1">
      <c r="A11" s="91"/>
      <c r="B11" s="77"/>
      <c r="C11" s="80"/>
      <c r="D11" s="189"/>
      <c r="E11" s="1243"/>
      <c r="F11" s="1243"/>
      <c r="G11" s="1243"/>
      <c r="H11" s="101"/>
      <c r="I11" s="101"/>
      <c r="J11" s="101"/>
      <c r="K11" s="101"/>
      <c r="L11" s="101"/>
      <c r="M11" s="101"/>
      <c r="N11" s="101"/>
      <c r="O11" s="203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2" customHeight="1">
      <c r="A12" s="97"/>
      <c r="B12" s="77"/>
      <c r="C12" s="77"/>
      <c r="D12" s="52" t="s">
        <v>634</v>
      </c>
      <c r="E12" s="52">
        <v>416</v>
      </c>
      <c r="F12" s="52">
        <v>19</v>
      </c>
      <c r="G12" s="52">
        <v>41</v>
      </c>
      <c r="H12" s="52">
        <v>74</v>
      </c>
      <c r="I12" s="52">
        <v>94</v>
      </c>
      <c r="J12" s="52">
        <v>1290</v>
      </c>
      <c r="K12" s="52">
        <v>117</v>
      </c>
      <c r="L12" s="52">
        <v>138</v>
      </c>
      <c r="M12" s="52">
        <v>36</v>
      </c>
      <c r="N12" s="52">
        <v>276.2</v>
      </c>
      <c r="O12" s="52"/>
      <c r="AB12"/>
      <c r="AC12"/>
      <c r="AD12"/>
      <c r="AE12"/>
      <c r="AF12"/>
    </row>
    <row r="13" spans="1:32" ht="12" customHeight="1">
      <c r="A13" s="97"/>
      <c r="B13" s="77"/>
      <c r="C13" s="77"/>
      <c r="D13" s="52" t="s">
        <v>590</v>
      </c>
      <c r="E13" s="52">
        <v>399</v>
      </c>
      <c r="F13" s="52">
        <v>19</v>
      </c>
      <c r="G13" s="52">
        <v>33</v>
      </c>
      <c r="H13" s="52">
        <v>61</v>
      </c>
      <c r="I13" s="52">
        <v>89</v>
      </c>
      <c r="J13" s="52">
        <v>1412</v>
      </c>
      <c r="K13" s="52">
        <v>95</v>
      </c>
      <c r="L13" s="52">
        <v>148</v>
      </c>
      <c r="M13" s="52">
        <v>31</v>
      </c>
      <c r="N13" s="52">
        <v>122.4</v>
      </c>
      <c r="O13" s="52"/>
      <c r="AB13"/>
      <c r="AC13"/>
      <c r="AD13"/>
      <c r="AE13"/>
      <c r="AF13"/>
    </row>
    <row r="14" spans="1:32" ht="12" customHeight="1">
      <c r="A14" s="97"/>
      <c r="B14" s="77"/>
      <c r="C14" s="77"/>
      <c r="D14" s="52" t="s">
        <v>438</v>
      </c>
      <c r="E14" s="52">
        <v>447</v>
      </c>
      <c r="F14" s="52">
        <v>13</v>
      </c>
      <c r="G14" s="52">
        <v>47</v>
      </c>
      <c r="H14" s="52">
        <v>86</v>
      </c>
      <c r="I14" s="52">
        <v>83</v>
      </c>
      <c r="J14" s="52">
        <v>1493</v>
      </c>
      <c r="K14" s="52">
        <v>185</v>
      </c>
      <c r="L14" s="52">
        <v>139</v>
      </c>
      <c r="M14" s="52">
        <v>29</v>
      </c>
      <c r="N14" s="52">
        <v>190.4</v>
      </c>
      <c r="O14" s="52"/>
      <c r="AB14"/>
      <c r="AC14"/>
      <c r="AD14"/>
      <c r="AE14"/>
      <c r="AF14"/>
    </row>
    <row r="15" spans="1:32" ht="12" customHeight="1">
      <c r="A15" s="97"/>
      <c r="B15" s="77"/>
      <c r="C15" s="77"/>
      <c r="D15" s="52" t="s">
        <v>626</v>
      </c>
      <c r="E15" s="52">
        <v>464</v>
      </c>
      <c r="F15" s="52">
        <v>17</v>
      </c>
      <c r="G15" s="52">
        <v>33</v>
      </c>
      <c r="H15" s="52">
        <v>92</v>
      </c>
      <c r="I15" s="52">
        <v>57</v>
      </c>
      <c r="J15" s="52">
        <v>1405</v>
      </c>
      <c r="K15" s="52">
        <v>155</v>
      </c>
      <c r="L15" s="52">
        <v>107</v>
      </c>
      <c r="M15" s="52">
        <v>17</v>
      </c>
      <c r="N15" s="52">
        <v>326.3</v>
      </c>
      <c r="O15" s="52"/>
      <c r="AB15"/>
      <c r="AC15"/>
      <c r="AD15"/>
      <c r="AE15"/>
      <c r="AF15"/>
    </row>
    <row r="16" spans="1:32" ht="12" customHeight="1">
      <c r="A16" s="97"/>
      <c r="B16" s="77"/>
      <c r="C16" s="77"/>
      <c r="D16" s="52" t="s">
        <v>116</v>
      </c>
      <c r="E16" s="52">
        <v>444</v>
      </c>
      <c r="F16" s="52">
        <v>13</v>
      </c>
      <c r="G16" s="52">
        <v>50</v>
      </c>
      <c r="H16" s="52">
        <v>74</v>
      </c>
      <c r="I16" s="52">
        <v>98</v>
      </c>
      <c r="J16" s="52">
        <v>1478</v>
      </c>
      <c r="K16" s="52">
        <v>208</v>
      </c>
      <c r="L16" s="52">
        <v>145</v>
      </c>
      <c r="M16" s="52">
        <v>45</v>
      </c>
      <c r="N16" s="52">
        <v>422.5</v>
      </c>
      <c r="O16" s="52"/>
      <c r="P16" s="71"/>
      <c r="AB16"/>
      <c r="AC16"/>
      <c r="AD16"/>
      <c r="AE16"/>
      <c r="AF16"/>
    </row>
    <row r="17" spans="1:32" ht="12" customHeight="1">
      <c r="A17" s="97"/>
      <c r="B17" s="77"/>
      <c r="C17" s="77"/>
      <c r="D17" s="52" t="s">
        <v>228</v>
      </c>
      <c r="E17" s="52">
        <v>517</v>
      </c>
      <c r="F17" s="52">
        <v>30</v>
      </c>
      <c r="G17" s="52">
        <v>50</v>
      </c>
      <c r="H17" s="52">
        <v>74</v>
      </c>
      <c r="I17" s="52">
        <v>164</v>
      </c>
      <c r="J17" s="52">
        <v>1488</v>
      </c>
      <c r="K17" s="52">
        <v>236</v>
      </c>
      <c r="L17" s="52">
        <v>166</v>
      </c>
      <c r="M17" s="52">
        <v>60</v>
      </c>
      <c r="N17" s="100">
        <v>329</v>
      </c>
      <c r="O17" s="52"/>
      <c r="AB17"/>
      <c r="AC17"/>
      <c r="AD17"/>
      <c r="AE17"/>
      <c r="AF17"/>
    </row>
    <row r="18" spans="1:32" ht="12" customHeight="1">
      <c r="A18" s="97"/>
      <c r="B18" s="77"/>
      <c r="C18" s="77"/>
      <c r="D18" s="52" t="s">
        <v>242</v>
      </c>
      <c r="E18" s="52">
        <v>444</v>
      </c>
      <c r="F18" s="52">
        <v>13</v>
      </c>
      <c r="G18" s="52">
        <v>50</v>
      </c>
      <c r="H18" s="52">
        <v>74</v>
      </c>
      <c r="I18" s="52">
        <v>98</v>
      </c>
      <c r="J18" s="52">
        <v>1478</v>
      </c>
      <c r="K18" s="52">
        <v>208</v>
      </c>
      <c r="L18" s="52">
        <v>145</v>
      </c>
      <c r="M18" s="52">
        <v>45</v>
      </c>
      <c r="N18" s="52">
        <v>422.5</v>
      </c>
      <c r="O18" s="52"/>
      <c r="AB18"/>
      <c r="AC18"/>
      <c r="AD18"/>
      <c r="AE18"/>
      <c r="AF18"/>
    </row>
    <row r="19" spans="1:32" ht="12" customHeight="1">
      <c r="A19" s="97"/>
      <c r="B19" s="77"/>
      <c r="C19" s="77"/>
      <c r="D19" s="52" t="s">
        <v>682</v>
      </c>
      <c r="E19" s="52">
        <v>467</v>
      </c>
      <c r="F19" s="52">
        <v>26</v>
      </c>
      <c r="G19" s="52">
        <v>20</v>
      </c>
      <c r="H19" s="52">
        <v>91</v>
      </c>
      <c r="I19" s="52">
        <v>125</v>
      </c>
      <c r="J19" s="52">
        <v>1337</v>
      </c>
      <c r="K19" s="52">
        <v>223</v>
      </c>
      <c r="L19" s="52">
        <v>159</v>
      </c>
      <c r="M19" s="52">
        <v>29</v>
      </c>
      <c r="N19" s="52">
        <v>896.4</v>
      </c>
      <c r="O19" s="52"/>
      <c r="AB19"/>
      <c r="AC19"/>
      <c r="AD19"/>
      <c r="AE19"/>
      <c r="AF19"/>
    </row>
    <row r="20" spans="1:32" ht="12" customHeight="1">
      <c r="A20" s="97"/>
      <c r="B20" s="77"/>
      <c r="C20" s="77"/>
      <c r="D20" s="52" t="s">
        <v>704</v>
      </c>
      <c r="E20" s="52">
        <v>486</v>
      </c>
      <c r="F20" s="52">
        <v>34</v>
      </c>
      <c r="G20" s="52">
        <v>32</v>
      </c>
      <c r="H20" s="52">
        <v>79</v>
      </c>
      <c r="I20" s="52">
        <v>131</v>
      </c>
      <c r="J20" s="52">
        <v>1149</v>
      </c>
      <c r="K20" s="52">
        <v>202</v>
      </c>
      <c r="L20" s="52">
        <v>185</v>
      </c>
      <c r="M20" s="52">
        <v>42</v>
      </c>
      <c r="N20" s="52">
        <v>528.8</v>
      </c>
      <c r="O20" s="52"/>
      <c r="AB20"/>
      <c r="AC20"/>
      <c r="AD20"/>
      <c r="AE20"/>
      <c r="AF20"/>
    </row>
    <row r="21" spans="1:18" ht="12" customHeight="1">
      <c r="A21" s="91"/>
      <c r="B21" s="77"/>
      <c r="C21" s="77"/>
      <c r="D21" s="52" t="s">
        <v>712</v>
      </c>
      <c r="E21" s="52">
        <v>400</v>
      </c>
      <c r="F21" s="52">
        <v>28</v>
      </c>
      <c r="G21" s="52">
        <v>17</v>
      </c>
      <c r="H21" s="52">
        <v>50</v>
      </c>
      <c r="I21" s="52">
        <v>109</v>
      </c>
      <c r="J21" s="52">
        <v>1212</v>
      </c>
      <c r="K21" s="52">
        <v>385</v>
      </c>
      <c r="L21" s="52">
        <v>154</v>
      </c>
      <c r="M21" s="52">
        <v>31</v>
      </c>
      <c r="N21" s="52">
        <v>572.4</v>
      </c>
      <c r="O21" s="52"/>
      <c r="P21" s="71"/>
      <c r="Q21" s="71"/>
      <c r="R21" s="627"/>
    </row>
    <row r="22" spans="4:15" ht="12" customHeight="1">
      <c r="D22" s="52" t="s">
        <v>742</v>
      </c>
      <c r="E22" s="52">
        <v>405</v>
      </c>
      <c r="F22" s="52">
        <v>18</v>
      </c>
      <c r="G22" s="52">
        <v>36</v>
      </c>
      <c r="H22" s="52">
        <v>122</v>
      </c>
      <c r="I22" s="119">
        <v>105</v>
      </c>
      <c r="J22" s="119">
        <v>855</v>
      </c>
      <c r="K22" s="119">
        <v>491</v>
      </c>
      <c r="L22" s="52">
        <v>132</v>
      </c>
      <c r="M22" s="52">
        <v>28</v>
      </c>
      <c r="N22" s="52">
        <v>641.9</v>
      </c>
      <c r="O22" s="52">
        <v>559.3</v>
      </c>
    </row>
    <row r="23" spans="4:15" ht="12" customHeight="1">
      <c r="D23" s="52" t="s">
        <v>771</v>
      </c>
      <c r="E23" s="52">
        <v>469</v>
      </c>
      <c r="F23" s="52">
        <v>35</v>
      </c>
      <c r="G23" s="52">
        <v>27</v>
      </c>
      <c r="H23" s="52">
        <v>74</v>
      </c>
      <c r="I23" s="119">
        <v>110</v>
      </c>
      <c r="J23" s="119">
        <v>576</v>
      </c>
      <c r="K23" s="119">
        <v>403</v>
      </c>
      <c r="L23" s="52">
        <v>149</v>
      </c>
      <c r="M23" s="52">
        <v>30</v>
      </c>
      <c r="N23" s="52">
        <v>920.5</v>
      </c>
      <c r="O23" s="52">
        <v>646.4</v>
      </c>
    </row>
    <row r="24" spans="4:15" ht="12" customHeight="1">
      <c r="D24" s="50" t="s">
        <v>863</v>
      </c>
      <c r="E24" s="50">
        <v>538</v>
      </c>
      <c r="F24" s="50">
        <v>44</v>
      </c>
      <c r="G24" s="50">
        <v>45</v>
      </c>
      <c r="H24" s="50">
        <v>87</v>
      </c>
      <c r="I24" s="50">
        <v>120</v>
      </c>
      <c r="J24" s="50">
        <v>486</v>
      </c>
      <c r="K24" s="50">
        <v>377</v>
      </c>
      <c r="L24" s="50">
        <v>200</v>
      </c>
      <c r="M24" s="50">
        <v>29</v>
      </c>
      <c r="N24" s="50">
        <v>976.3</v>
      </c>
      <c r="O24" s="195">
        <v>660.33</v>
      </c>
    </row>
    <row r="25" spans="4:15" ht="12" customHeight="1">
      <c r="D25" s="52" t="s">
        <v>770</v>
      </c>
      <c r="E25" s="52">
        <v>69</v>
      </c>
      <c r="F25" s="52">
        <v>3</v>
      </c>
      <c r="G25" s="52">
        <v>8</v>
      </c>
      <c r="H25" s="52">
        <v>19</v>
      </c>
      <c r="I25" s="119">
        <v>7</v>
      </c>
      <c r="J25" s="119">
        <v>35</v>
      </c>
      <c r="K25" s="119">
        <v>10</v>
      </c>
      <c r="L25" s="52">
        <v>14</v>
      </c>
      <c r="M25" s="52">
        <v>4</v>
      </c>
      <c r="N25" s="52">
        <v>82.3</v>
      </c>
      <c r="O25" s="52">
        <v>46.1</v>
      </c>
    </row>
    <row r="26" spans="4:15" ht="12" customHeight="1">
      <c r="D26" s="52" t="s">
        <v>869</v>
      </c>
      <c r="E26" s="52">
        <v>112</v>
      </c>
      <c r="F26" s="52">
        <v>5</v>
      </c>
      <c r="G26" s="52">
        <v>18</v>
      </c>
      <c r="H26" s="52">
        <v>28</v>
      </c>
      <c r="I26" s="119">
        <v>18</v>
      </c>
      <c r="J26" s="119">
        <v>66</v>
      </c>
      <c r="K26" s="119">
        <v>49</v>
      </c>
      <c r="L26" s="52">
        <v>22</v>
      </c>
      <c r="M26" s="52">
        <v>5</v>
      </c>
      <c r="N26" s="52">
        <v>136.6</v>
      </c>
      <c r="O26" s="52">
        <v>68.1</v>
      </c>
    </row>
    <row r="27" spans="4:15" ht="12" customHeight="1">
      <c r="D27" s="52" t="s">
        <v>879</v>
      </c>
      <c r="E27" s="52">
        <v>141</v>
      </c>
      <c r="F27" s="52">
        <v>7</v>
      </c>
      <c r="G27" s="52">
        <v>18</v>
      </c>
      <c r="H27" s="52">
        <v>31</v>
      </c>
      <c r="I27" s="119">
        <v>26</v>
      </c>
      <c r="J27" s="119">
        <v>144</v>
      </c>
      <c r="K27" s="119">
        <v>85</v>
      </c>
      <c r="L27" s="52">
        <v>33</v>
      </c>
      <c r="M27" s="52">
        <v>6</v>
      </c>
      <c r="N27" s="52">
        <v>177.4</v>
      </c>
      <c r="O27" s="52">
        <v>122.2</v>
      </c>
    </row>
    <row r="28" spans="4:15" ht="12" customHeight="1">
      <c r="D28" s="52" t="s">
        <v>1347</v>
      </c>
      <c r="E28" s="52">
        <v>207</v>
      </c>
      <c r="F28" s="52">
        <v>11</v>
      </c>
      <c r="G28" s="52">
        <v>20</v>
      </c>
      <c r="H28" s="52">
        <v>41</v>
      </c>
      <c r="I28" s="119">
        <v>45</v>
      </c>
      <c r="J28" s="119">
        <v>181</v>
      </c>
      <c r="K28" s="119">
        <v>162</v>
      </c>
      <c r="L28" s="52">
        <v>62</v>
      </c>
      <c r="M28" s="52">
        <v>6</v>
      </c>
      <c r="N28" s="52">
        <v>251.2</v>
      </c>
      <c r="O28" s="52">
        <v>159.4</v>
      </c>
    </row>
    <row r="29" spans="4:15" ht="12" customHeight="1">
      <c r="D29" s="50" t="s">
        <v>1348</v>
      </c>
      <c r="E29" s="50">
        <v>233</v>
      </c>
      <c r="F29" s="50">
        <v>13</v>
      </c>
      <c r="G29" s="50">
        <v>21</v>
      </c>
      <c r="H29" s="50">
        <v>44</v>
      </c>
      <c r="I29" s="628">
        <v>54</v>
      </c>
      <c r="J29" s="628">
        <v>228</v>
      </c>
      <c r="K29" s="628">
        <v>219</v>
      </c>
      <c r="L29" s="50">
        <v>73</v>
      </c>
      <c r="M29" s="50">
        <v>6</v>
      </c>
      <c r="N29" s="50">
        <v>278.6</v>
      </c>
      <c r="O29" s="50">
        <v>180.6</v>
      </c>
    </row>
    <row r="30" spans="4:15" ht="12" customHeight="1">
      <c r="D30" s="52" t="s">
        <v>776</v>
      </c>
      <c r="E30" s="52">
        <v>37</v>
      </c>
      <c r="F30" s="52">
        <v>4</v>
      </c>
      <c r="G30" s="52">
        <v>5</v>
      </c>
      <c r="H30" s="52">
        <v>7</v>
      </c>
      <c r="I30" s="52">
        <v>8</v>
      </c>
      <c r="J30" s="52">
        <v>59</v>
      </c>
      <c r="K30" s="52">
        <v>29</v>
      </c>
      <c r="L30" s="52">
        <v>9</v>
      </c>
      <c r="M30" s="52">
        <v>5</v>
      </c>
      <c r="N30" s="52">
        <v>169.1</v>
      </c>
      <c r="O30" s="52">
        <v>14.4</v>
      </c>
    </row>
    <row r="31" spans="4:15" ht="12" customHeight="1">
      <c r="D31" s="52" t="s">
        <v>872</v>
      </c>
      <c r="E31" s="52">
        <v>91</v>
      </c>
      <c r="F31" s="52">
        <v>7</v>
      </c>
      <c r="G31" s="52">
        <v>5</v>
      </c>
      <c r="H31" s="52">
        <v>17</v>
      </c>
      <c r="I31" s="52">
        <v>19</v>
      </c>
      <c r="J31" s="52">
        <v>106</v>
      </c>
      <c r="K31" s="52">
        <v>41</v>
      </c>
      <c r="L31" s="52">
        <v>18</v>
      </c>
      <c r="M31" s="52">
        <v>6</v>
      </c>
      <c r="N31" s="52">
        <v>246.2</v>
      </c>
      <c r="O31" s="52">
        <v>54.4</v>
      </c>
    </row>
    <row r="32" spans="4:15" ht="12" customHeight="1">
      <c r="D32" s="52" t="s">
        <v>880</v>
      </c>
      <c r="E32" s="52">
        <v>140</v>
      </c>
      <c r="F32" s="52">
        <v>7</v>
      </c>
      <c r="G32" s="52">
        <v>8</v>
      </c>
      <c r="H32" s="52">
        <v>26</v>
      </c>
      <c r="I32" s="52">
        <v>34</v>
      </c>
      <c r="J32" s="52">
        <v>153</v>
      </c>
      <c r="K32" s="52">
        <v>58</v>
      </c>
      <c r="L32" s="52">
        <v>36</v>
      </c>
      <c r="M32" s="52">
        <v>10</v>
      </c>
      <c r="N32" s="52">
        <v>372.7</v>
      </c>
      <c r="O32" s="52">
        <v>94.6</v>
      </c>
    </row>
    <row r="33" spans="4:15" ht="12" customHeight="1">
      <c r="D33" s="52" t="s">
        <v>1349</v>
      </c>
      <c r="E33" s="52">
        <v>185</v>
      </c>
      <c r="F33" s="52">
        <v>11</v>
      </c>
      <c r="G33" s="52">
        <v>10</v>
      </c>
      <c r="H33" s="52">
        <v>32</v>
      </c>
      <c r="I33" s="52">
        <v>44</v>
      </c>
      <c r="J33" s="52">
        <v>224</v>
      </c>
      <c r="K33" s="52">
        <v>103</v>
      </c>
      <c r="L33" s="52">
        <v>46</v>
      </c>
      <c r="M33" s="52">
        <v>10</v>
      </c>
      <c r="N33" s="52">
        <v>519.7</v>
      </c>
      <c r="O33" s="52">
        <v>236.8</v>
      </c>
    </row>
    <row r="34" spans="4:15" ht="12" customHeight="1">
      <c r="D34" s="50" t="s">
        <v>1350</v>
      </c>
      <c r="E34" s="50">
        <v>232</v>
      </c>
      <c r="F34" s="50">
        <v>11</v>
      </c>
      <c r="G34" s="50">
        <v>12</v>
      </c>
      <c r="H34" s="50">
        <v>38</v>
      </c>
      <c r="I34" s="50">
        <v>60</v>
      </c>
      <c r="J34" s="50">
        <v>306</v>
      </c>
      <c r="K34" s="50">
        <v>165</v>
      </c>
      <c r="L34" s="50">
        <v>58</v>
      </c>
      <c r="M34" s="50">
        <v>14</v>
      </c>
      <c r="N34" s="50">
        <v>700.5</v>
      </c>
      <c r="O34" s="50">
        <v>294.7</v>
      </c>
    </row>
    <row r="35" spans="4:15" ht="10.5">
      <c r="D35" s="49"/>
      <c r="E35" s="49"/>
      <c r="F35" s="49"/>
      <c r="G35" s="52"/>
      <c r="H35" s="52"/>
      <c r="I35" s="194" t="s">
        <v>1351</v>
      </c>
      <c r="J35" s="194"/>
      <c r="K35" s="52"/>
      <c r="L35" s="49"/>
      <c r="M35" s="49"/>
      <c r="N35" s="49"/>
      <c r="O35" s="49"/>
    </row>
    <row r="36" spans="7:11" ht="10.5">
      <c r="G36" s="52"/>
      <c r="H36" s="141" t="s">
        <v>1352</v>
      </c>
      <c r="I36" s="49"/>
      <c r="J36" s="52"/>
      <c r="K36" s="49"/>
    </row>
    <row r="37" spans="4:15" ht="10.5"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6:15" ht="10.5">
      <c r="F38" s="71"/>
      <c r="G38" s="71"/>
      <c r="H38" s="52"/>
      <c r="I38" s="52"/>
      <c r="J38" s="194"/>
      <c r="K38" s="194"/>
      <c r="L38" s="52"/>
      <c r="M38" s="71"/>
      <c r="N38" s="71"/>
      <c r="O38" s="71"/>
    </row>
    <row r="39" spans="6:15" ht="10.5">
      <c r="F39" s="71"/>
      <c r="G39" s="71"/>
      <c r="H39" s="52"/>
      <c r="I39" s="119"/>
      <c r="J39" s="52"/>
      <c r="K39" s="52"/>
      <c r="L39" s="52"/>
      <c r="M39" s="71"/>
      <c r="N39" s="71"/>
      <c r="O39" s="71"/>
    </row>
    <row r="40" spans="6:15" ht="9"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6:15" ht="9">
      <c r="F41" s="71"/>
      <c r="G41" s="71"/>
      <c r="H41" s="71"/>
      <c r="I41" s="71"/>
      <c r="J41" s="71"/>
      <c r="K41" s="71"/>
      <c r="L41" s="71"/>
      <c r="M41" s="71"/>
      <c r="N41" s="71"/>
      <c r="O41" s="71"/>
    </row>
    <row r="42" spans="6:15" ht="9">
      <c r="F42" s="71"/>
      <c r="G42" s="71"/>
      <c r="H42" s="71"/>
      <c r="I42" s="71"/>
      <c r="J42" s="71"/>
      <c r="K42" s="71"/>
      <c r="L42" s="71"/>
      <c r="M42" s="71"/>
      <c r="N42" s="71"/>
      <c r="O42" s="71"/>
    </row>
    <row r="43" spans="6:15" ht="9"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4" spans="6:15" ht="10.5"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6:15" ht="9">
      <c r="F45" s="71"/>
      <c r="G45" s="71"/>
      <c r="H45" s="71"/>
      <c r="I45" s="71"/>
      <c r="J45" s="71"/>
      <c r="K45" s="71"/>
      <c r="L45" s="71"/>
      <c r="M45" s="71"/>
      <c r="N45" s="71"/>
      <c r="O45" s="71"/>
    </row>
    <row r="46" spans="6:15" ht="9">
      <c r="F46" s="71"/>
      <c r="G46" s="71"/>
      <c r="H46" s="71"/>
      <c r="I46" s="71"/>
      <c r="J46" s="71"/>
      <c r="K46" s="71"/>
      <c r="L46" s="71"/>
      <c r="M46" s="71"/>
      <c r="N46" s="71"/>
      <c r="O46" s="71"/>
    </row>
    <row r="47" spans="6:15" ht="9">
      <c r="F47" s="71"/>
      <c r="G47" s="71"/>
      <c r="H47" s="71"/>
      <c r="I47" s="71"/>
      <c r="J47" s="71"/>
      <c r="K47" s="71"/>
      <c r="L47" s="71"/>
      <c r="M47" s="71"/>
      <c r="N47" s="71"/>
      <c r="O47" s="71"/>
    </row>
  </sheetData>
  <sheetProtection/>
  <mergeCells count="7">
    <mergeCell ref="F1:N1"/>
    <mergeCell ref="E2:M2"/>
    <mergeCell ref="E4:G4"/>
    <mergeCell ref="E5:G5"/>
    <mergeCell ref="E6:E11"/>
    <mergeCell ref="F6:F11"/>
    <mergeCell ref="G6:G1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57"/>
  <sheetViews>
    <sheetView zoomScalePageLayoutView="0" workbookViewId="0" topLeftCell="A1">
      <selection activeCell="C27" sqref="C27"/>
    </sheetView>
  </sheetViews>
  <sheetFormatPr defaultColWidth="9.25390625" defaultRowHeight="12.75"/>
  <cols>
    <col min="1" max="1" width="4.25390625" style="97" customWidth="1"/>
    <col min="2" max="2" width="35.25390625" style="97" customWidth="1"/>
    <col min="3" max="3" width="25.875" style="111" customWidth="1"/>
    <col min="4" max="10" width="6.875" style="91" customWidth="1"/>
    <col min="11" max="11" width="9.75390625" style="91" customWidth="1"/>
    <col min="12" max="12" width="10.00390625" style="91" customWidth="1"/>
    <col min="13" max="16384" width="9.25390625" style="91" customWidth="1"/>
  </cols>
  <sheetData>
    <row r="2" spans="1:12" ht="12.75">
      <c r="A2" s="1245" t="s">
        <v>1353</v>
      </c>
      <c r="B2" s="1245"/>
      <c r="C2" s="1245"/>
      <c r="D2" s="1245"/>
      <c r="E2" s="1245"/>
      <c r="F2" s="1245"/>
      <c r="G2" s="1245"/>
      <c r="H2" s="1245"/>
      <c r="I2" s="1245"/>
      <c r="J2" s="1245"/>
      <c r="K2" s="1245"/>
      <c r="L2" s="1245"/>
    </row>
    <row r="3" spans="1:12" ht="12.75">
      <c r="A3" s="1239" t="s">
        <v>1354</v>
      </c>
      <c r="B3" s="1239"/>
      <c r="C3" s="1239"/>
      <c r="D3" s="1239"/>
      <c r="E3" s="1239"/>
      <c r="F3" s="1239"/>
      <c r="G3" s="1239"/>
      <c r="H3" s="1239"/>
      <c r="I3" s="1239"/>
      <c r="J3" s="1239"/>
      <c r="K3" s="1239"/>
      <c r="L3" s="1239"/>
    </row>
    <row r="4" spans="1:12" ht="12.75">
      <c r="A4" s="1245" t="s">
        <v>1355</v>
      </c>
      <c r="B4" s="1245"/>
      <c r="C4" s="1245"/>
      <c r="D4" s="1245"/>
      <c r="E4" s="1245"/>
      <c r="F4" s="1245"/>
      <c r="G4" s="1245"/>
      <c r="H4" s="1245"/>
      <c r="I4" s="1245"/>
      <c r="J4" s="1245"/>
      <c r="K4" s="1245"/>
      <c r="L4" s="1245"/>
    </row>
    <row r="5" spans="1:12" ht="12.75">
      <c r="A5" s="1246" t="s">
        <v>1356</v>
      </c>
      <c r="B5" s="1246"/>
      <c r="C5" s="1246"/>
      <c r="D5" s="1246"/>
      <c r="E5" s="1246"/>
      <c r="F5" s="1246"/>
      <c r="G5" s="1246"/>
      <c r="H5" s="1246"/>
      <c r="I5" s="1246"/>
      <c r="J5" s="1246"/>
      <c r="K5" s="1246"/>
      <c r="L5" s="1246"/>
    </row>
    <row r="7" spans="1:13" ht="12.75">
      <c r="A7" s="1247" t="s">
        <v>1357</v>
      </c>
      <c r="B7" s="1247"/>
      <c r="C7" s="1247" t="s">
        <v>1358</v>
      </c>
      <c r="D7" s="1250" t="s">
        <v>1359</v>
      </c>
      <c r="E7" s="1251"/>
      <c r="F7" s="1251"/>
      <c r="G7" s="1252"/>
      <c r="H7" s="1253" t="s">
        <v>1360</v>
      </c>
      <c r="I7" s="1254"/>
      <c r="J7" s="1255"/>
      <c r="K7" s="629" t="s">
        <v>1361</v>
      </c>
      <c r="L7" s="629" t="s">
        <v>1362</v>
      </c>
      <c r="M7" s="134"/>
    </row>
    <row r="8" spans="1:13" ht="12.75">
      <c r="A8" s="1248"/>
      <c r="B8" s="1248"/>
      <c r="C8" s="1248"/>
      <c r="D8" s="200">
        <v>2011</v>
      </c>
      <c r="E8" s="630">
        <v>2012</v>
      </c>
      <c r="F8" s="630">
        <v>2013</v>
      </c>
      <c r="G8" s="630">
        <v>2014</v>
      </c>
      <c r="H8" s="1137" t="s">
        <v>1363</v>
      </c>
      <c r="I8" s="1137"/>
      <c r="J8" s="1138"/>
      <c r="K8" s="631" t="s">
        <v>1364</v>
      </c>
      <c r="L8" s="631" t="s">
        <v>1364</v>
      </c>
      <c r="M8" s="134"/>
    </row>
    <row r="9" spans="1:13" ht="12.75">
      <c r="A9" s="1249"/>
      <c r="B9" s="1249"/>
      <c r="C9" s="1249"/>
      <c r="D9" s="203" t="s">
        <v>376</v>
      </c>
      <c r="E9" s="235" t="s">
        <v>376</v>
      </c>
      <c r="F9" s="235" t="s">
        <v>376</v>
      </c>
      <c r="G9" s="235" t="s">
        <v>376</v>
      </c>
      <c r="H9" s="632">
        <v>2013</v>
      </c>
      <c r="I9" s="632">
        <v>2014</v>
      </c>
      <c r="J9" s="632">
        <v>2015</v>
      </c>
      <c r="K9" s="633" t="s">
        <v>1365</v>
      </c>
      <c r="L9" s="633" t="s">
        <v>1365</v>
      </c>
      <c r="M9" s="80"/>
    </row>
    <row r="10" spans="1:13" ht="10.5" customHeight="1">
      <c r="A10" s="113" t="s">
        <v>1366</v>
      </c>
      <c r="B10" s="113"/>
      <c r="C10" s="634" t="s">
        <v>1367</v>
      </c>
      <c r="D10" s="49">
        <f aca="true" t="shared" si="0" ref="D10:J10">SUM(D11+D17+D19+D21+D23+D30+D31+D32+D33+D34+D35+D37+D38+D39+D40+D41)</f>
        <v>359</v>
      </c>
      <c r="E10" s="49">
        <f t="shared" si="0"/>
        <v>418</v>
      </c>
      <c r="F10" s="49">
        <f t="shared" si="0"/>
        <v>437</v>
      </c>
      <c r="G10" s="49">
        <f t="shared" si="0"/>
        <v>469</v>
      </c>
      <c r="H10" s="49">
        <v>184</v>
      </c>
      <c r="I10" s="49">
        <v>198</v>
      </c>
      <c r="J10" s="49">
        <f t="shared" si="0"/>
        <v>240</v>
      </c>
      <c r="K10" s="575">
        <f>J10/H10*100</f>
        <v>130.43478260869566</v>
      </c>
      <c r="L10" s="575">
        <f>J10/I10*100</f>
        <v>121.21212121212122</v>
      </c>
      <c r="M10" s="77"/>
    </row>
    <row r="11" spans="1:13" ht="20.25" customHeight="1">
      <c r="A11" s="635" t="s">
        <v>1368</v>
      </c>
      <c r="B11" s="635"/>
      <c r="C11" s="636" t="s">
        <v>1369</v>
      </c>
      <c r="D11" s="637">
        <v>116</v>
      </c>
      <c r="E11" s="637">
        <v>116</v>
      </c>
      <c r="F11" s="637">
        <v>162</v>
      </c>
      <c r="G11" s="637">
        <v>170</v>
      </c>
      <c r="H11" s="637">
        <v>77</v>
      </c>
      <c r="I11" s="637">
        <v>67</v>
      </c>
      <c r="J11" s="637">
        <v>52</v>
      </c>
      <c r="K11" s="575">
        <f>J11/H11*100</f>
        <v>67.53246753246754</v>
      </c>
      <c r="L11" s="575">
        <f>J11/I11*100</f>
        <v>77.61194029850746</v>
      </c>
      <c r="M11" s="77"/>
    </row>
    <row r="12" spans="1:12" ht="11.25" customHeight="1">
      <c r="A12" s="97" t="s">
        <v>1370</v>
      </c>
      <c r="C12" s="111" t="s">
        <v>1371</v>
      </c>
      <c r="D12" s="638"/>
      <c r="E12" s="638"/>
      <c r="F12" s="638"/>
      <c r="G12" s="638"/>
      <c r="H12" s="638"/>
      <c r="I12" s="638"/>
      <c r="J12" s="638"/>
      <c r="K12" s="575"/>
      <c r="L12" s="575"/>
    </row>
    <row r="13" spans="2:12" ht="10.5" customHeight="1">
      <c r="B13" s="97" t="s">
        <v>1372</v>
      </c>
      <c r="C13" s="639" t="s">
        <v>1373</v>
      </c>
      <c r="D13" s="49">
        <v>11</v>
      </c>
      <c r="E13" s="49">
        <v>4</v>
      </c>
      <c r="F13" s="49">
        <v>4</v>
      </c>
      <c r="G13" s="49">
        <v>5</v>
      </c>
      <c r="H13" s="49">
        <v>1</v>
      </c>
      <c r="I13" s="49"/>
      <c r="J13" s="49">
        <v>1</v>
      </c>
      <c r="K13" s="575">
        <f>J13/H13*100</f>
        <v>100</v>
      </c>
      <c r="L13" s="575"/>
    </row>
    <row r="14" spans="2:12" ht="10.5" customHeight="1">
      <c r="B14" s="97" t="s">
        <v>1374</v>
      </c>
      <c r="C14" s="639" t="s">
        <v>1375</v>
      </c>
      <c r="D14" s="49">
        <v>1</v>
      </c>
      <c r="E14" s="49"/>
      <c r="F14" s="49"/>
      <c r="G14" s="49">
        <v>2</v>
      </c>
      <c r="H14" s="49"/>
      <c r="I14" s="49"/>
      <c r="J14" s="49"/>
      <c r="K14" s="575"/>
      <c r="L14" s="575"/>
    </row>
    <row r="15" spans="2:12" ht="16.5" customHeight="1">
      <c r="B15" s="229" t="s">
        <v>1376</v>
      </c>
      <c r="C15" s="640" t="s">
        <v>1377</v>
      </c>
      <c r="D15" s="49">
        <v>94</v>
      </c>
      <c r="E15" s="49">
        <v>105</v>
      </c>
      <c r="F15" s="49">
        <v>151</v>
      </c>
      <c r="G15" s="49">
        <v>159</v>
      </c>
      <c r="H15" s="49">
        <v>65</v>
      </c>
      <c r="I15" s="49">
        <v>65</v>
      </c>
      <c r="J15" s="49">
        <v>45</v>
      </c>
      <c r="K15" s="575">
        <f>J15/H15*100</f>
        <v>69.23076923076923</v>
      </c>
      <c r="L15" s="575">
        <f aca="true" t="shared" si="1" ref="L15:L42">J15/I15*100</f>
        <v>69.23076923076923</v>
      </c>
    </row>
    <row r="16" spans="2:12" ht="10.5" customHeight="1">
      <c r="B16" s="97" t="s">
        <v>1378</v>
      </c>
      <c r="C16" s="639" t="s">
        <v>1379</v>
      </c>
      <c r="D16" s="49">
        <v>4</v>
      </c>
      <c r="E16" s="49">
        <v>7</v>
      </c>
      <c r="F16" s="49">
        <v>7</v>
      </c>
      <c r="G16" s="49">
        <v>4</v>
      </c>
      <c r="H16" s="49">
        <v>11</v>
      </c>
      <c r="I16" s="49">
        <v>2</v>
      </c>
      <c r="J16" s="49">
        <v>6</v>
      </c>
      <c r="K16" s="575">
        <f>J16/H16*100</f>
        <v>54.54545454545454</v>
      </c>
      <c r="L16" s="575">
        <f t="shared" si="1"/>
        <v>300</v>
      </c>
    </row>
    <row r="17" spans="1:12" ht="10.5" customHeight="1">
      <c r="A17" s="97" t="s">
        <v>1380</v>
      </c>
      <c r="C17" s="111" t="s">
        <v>1381</v>
      </c>
      <c r="D17" s="49">
        <v>2</v>
      </c>
      <c r="E17" s="49"/>
      <c r="F17" s="49">
        <v>2</v>
      </c>
      <c r="G17" s="49">
        <v>1</v>
      </c>
      <c r="H17" s="49">
        <v>1</v>
      </c>
      <c r="I17" s="49">
        <v>1</v>
      </c>
      <c r="J17" s="49"/>
      <c r="K17" s="575">
        <f>J17/H17*100</f>
        <v>0</v>
      </c>
      <c r="L17" s="575">
        <f t="shared" si="1"/>
        <v>0</v>
      </c>
    </row>
    <row r="18" spans="1:12" ht="10.5" customHeight="1">
      <c r="A18" s="97" t="s">
        <v>1382</v>
      </c>
      <c r="C18" s="111" t="s">
        <v>1383</v>
      </c>
      <c r="D18" s="49"/>
      <c r="E18" s="49"/>
      <c r="F18" s="49"/>
      <c r="G18" s="49"/>
      <c r="H18" s="49"/>
      <c r="I18" s="49"/>
      <c r="J18" s="49"/>
      <c r="K18" s="575"/>
      <c r="L18" s="575"/>
    </row>
    <row r="19" spans="1:12" ht="10.5" customHeight="1">
      <c r="A19" s="97" t="s">
        <v>1384</v>
      </c>
      <c r="C19" s="111" t="s">
        <v>1385</v>
      </c>
      <c r="D19" s="49">
        <v>9</v>
      </c>
      <c r="E19" s="49">
        <v>3</v>
      </c>
      <c r="F19" s="49">
        <v>6</v>
      </c>
      <c r="G19" s="49">
        <v>7</v>
      </c>
      <c r="H19" s="49">
        <v>3</v>
      </c>
      <c r="I19" s="49">
        <v>4</v>
      </c>
      <c r="J19" s="49">
        <v>2</v>
      </c>
      <c r="K19" s="575">
        <f>J19/H19*100</f>
        <v>66.66666666666666</v>
      </c>
      <c r="L19" s="575">
        <f t="shared" si="1"/>
        <v>50</v>
      </c>
    </row>
    <row r="20" spans="1:12" ht="10.5" customHeight="1">
      <c r="A20" s="97" t="s">
        <v>1386</v>
      </c>
      <c r="C20" s="111" t="s">
        <v>1387</v>
      </c>
      <c r="D20" s="49"/>
      <c r="E20" s="49"/>
      <c r="F20" s="49"/>
      <c r="G20" s="49"/>
      <c r="H20" s="49"/>
      <c r="I20" s="49"/>
      <c r="J20" s="49"/>
      <c r="K20" s="575"/>
      <c r="L20" s="575"/>
    </row>
    <row r="21" spans="1:12" ht="10.5" customHeight="1">
      <c r="A21" s="97" t="s">
        <v>1388</v>
      </c>
      <c r="C21" s="111" t="s">
        <v>1389</v>
      </c>
      <c r="D21" s="49"/>
      <c r="E21" s="49">
        <v>2</v>
      </c>
      <c r="F21" s="49"/>
      <c r="G21" s="49"/>
      <c r="H21" s="49"/>
      <c r="I21" s="49"/>
      <c r="J21" s="49"/>
      <c r="K21" s="575"/>
      <c r="L21" s="575"/>
    </row>
    <row r="22" spans="1:12" ht="10.5" customHeight="1">
      <c r="A22" s="97" t="s">
        <v>1390</v>
      </c>
      <c r="C22" s="111" t="s">
        <v>1391</v>
      </c>
      <c r="D22" s="49"/>
      <c r="E22" s="49"/>
      <c r="F22" s="49"/>
      <c r="G22" s="49"/>
      <c r="H22" s="49"/>
      <c r="I22" s="49"/>
      <c r="J22" s="49"/>
      <c r="K22" s="575"/>
      <c r="L22" s="575"/>
    </row>
    <row r="23" spans="1:12" ht="10.5" customHeight="1">
      <c r="A23" s="97" t="s">
        <v>1392</v>
      </c>
      <c r="C23" s="111" t="s">
        <v>1393</v>
      </c>
      <c r="D23" s="49">
        <v>159</v>
      </c>
      <c r="E23" s="49">
        <v>182</v>
      </c>
      <c r="F23" s="49">
        <v>192</v>
      </c>
      <c r="G23" s="49">
        <v>216</v>
      </c>
      <c r="H23" s="49">
        <v>73</v>
      </c>
      <c r="I23" s="49">
        <v>98</v>
      </c>
      <c r="J23" s="49">
        <v>147</v>
      </c>
      <c r="K23" s="575">
        <f>J23/H23*100</f>
        <v>201.36986301369865</v>
      </c>
      <c r="L23" s="575">
        <f t="shared" si="1"/>
        <v>150</v>
      </c>
    </row>
    <row r="24" spans="1:12" ht="10.5" customHeight="1">
      <c r="A24" s="97" t="s">
        <v>1370</v>
      </c>
      <c r="C24" s="111" t="s">
        <v>1371</v>
      </c>
      <c r="D24" s="49"/>
      <c r="E24" s="49"/>
      <c r="F24" s="49"/>
      <c r="G24" s="49"/>
      <c r="H24" s="49"/>
      <c r="I24" s="49"/>
      <c r="J24" s="49"/>
      <c r="K24" s="575"/>
      <c r="L24" s="575"/>
    </row>
    <row r="25" spans="2:12" ht="10.5" customHeight="1">
      <c r="B25" s="97" t="s">
        <v>1394</v>
      </c>
      <c r="C25" s="639" t="s">
        <v>1395</v>
      </c>
      <c r="D25" s="49">
        <v>147</v>
      </c>
      <c r="E25" s="49">
        <v>166</v>
      </c>
      <c r="F25" s="49">
        <v>169</v>
      </c>
      <c r="G25" s="49">
        <v>192</v>
      </c>
      <c r="H25" s="49">
        <v>71</v>
      </c>
      <c r="I25" s="49">
        <v>91</v>
      </c>
      <c r="J25" s="49">
        <v>132</v>
      </c>
      <c r="K25" s="575">
        <f>J25/H25*100</f>
        <v>185.91549295774647</v>
      </c>
      <c r="L25" s="575">
        <f t="shared" si="1"/>
        <v>145.05494505494505</v>
      </c>
    </row>
    <row r="26" spans="2:13" ht="10.5" customHeight="1">
      <c r="B26" s="97" t="s">
        <v>1396</v>
      </c>
      <c r="C26" s="639" t="s">
        <v>1397</v>
      </c>
      <c r="D26" s="49">
        <v>2</v>
      </c>
      <c r="E26" s="49">
        <v>1</v>
      </c>
      <c r="F26" s="49"/>
      <c r="G26" s="49"/>
      <c r="H26" s="49"/>
      <c r="I26" s="49"/>
      <c r="J26" s="49"/>
      <c r="K26" s="575"/>
      <c r="L26" s="575"/>
      <c r="M26" s="575"/>
    </row>
    <row r="27" spans="2:12" ht="10.5" customHeight="1">
      <c r="B27" s="97" t="s">
        <v>1398</v>
      </c>
      <c r="C27" s="639" t="s">
        <v>1399</v>
      </c>
      <c r="D27" s="49">
        <v>2</v>
      </c>
      <c r="E27" s="49">
        <v>5</v>
      </c>
      <c r="F27" s="49">
        <v>1</v>
      </c>
      <c r="G27" s="49">
        <v>1</v>
      </c>
      <c r="H27" s="49"/>
      <c r="I27" s="49">
        <v>1</v>
      </c>
      <c r="J27" s="49">
        <v>2</v>
      </c>
      <c r="K27" s="575"/>
      <c r="L27" s="575">
        <f t="shared" si="1"/>
        <v>200</v>
      </c>
    </row>
    <row r="28" spans="2:12" ht="10.5" customHeight="1">
      <c r="B28" s="97" t="s">
        <v>1400</v>
      </c>
      <c r="C28" s="639" t="s">
        <v>1401</v>
      </c>
      <c r="D28" s="49">
        <v>2</v>
      </c>
      <c r="E28" s="49">
        <v>5</v>
      </c>
      <c r="F28" s="49">
        <v>8</v>
      </c>
      <c r="G28" s="49">
        <v>11</v>
      </c>
      <c r="H28" s="49"/>
      <c r="I28" s="49">
        <v>5</v>
      </c>
      <c r="J28" s="49">
        <v>4</v>
      </c>
      <c r="K28" s="575"/>
      <c r="L28" s="575">
        <f t="shared" si="1"/>
        <v>80</v>
      </c>
    </row>
    <row r="29" spans="2:12" ht="10.5" customHeight="1">
      <c r="B29" s="97" t="s">
        <v>1402</v>
      </c>
      <c r="C29" s="639" t="s">
        <v>1403</v>
      </c>
      <c r="D29" s="49">
        <v>6</v>
      </c>
      <c r="E29" s="49">
        <v>2</v>
      </c>
      <c r="F29" s="49">
        <v>14</v>
      </c>
      <c r="G29" s="49">
        <v>12</v>
      </c>
      <c r="H29" s="49">
        <v>2</v>
      </c>
      <c r="I29" s="49">
        <v>1</v>
      </c>
      <c r="J29" s="49">
        <v>9</v>
      </c>
      <c r="K29" s="575">
        <f>J29/H29*100</f>
        <v>450</v>
      </c>
      <c r="L29" s="575"/>
    </row>
    <row r="30" spans="1:12" ht="10.5" customHeight="1" hidden="1">
      <c r="A30" s="97" t="s">
        <v>1404</v>
      </c>
      <c r="C30" s="111" t="s">
        <v>1405</v>
      </c>
      <c r="D30" s="49"/>
      <c r="E30" s="49"/>
      <c r="F30" s="49"/>
      <c r="G30" s="49"/>
      <c r="H30" s="49"/>
      <c r="I30" s="49"/>
      <c r="J30" s="49"/>
      <c r="K30" s="575" t="e">
        <f>J30/H30*100</f>
        <v>#DIV/0!</v>
      </c>
      <c r="L30" s="575" t="e">
        <f t="shared" si="1"/>
        <v>#DIV/0!</v>
      </c>
    </row>
    <row r="31" spans="1:12" ht="10.5" customHeight="1">
      <c r="A31" s="97" t="s">
        <v>1406</v>
      </c>
      <c r="C31" s="111" t="s">
        <v>1407</v>
      </c>
      <c r="D31" s="49"/>
      <c r="E31" s="49"/>
      <c r="F31" s="49"/>
      <c r="G31" s="49"/>
      <c r="H31" s="49"/>
      <c r="I31" s="49">
        <v>1</v>
      </c>
      <c r="J31" s="49">
        <v>1</v>
      </c>
      <c r="K31" s="575"/>
      <c r="L31" s="575">
        <f t="shared" si="1"/>
        <v>100</v>
      </c>
    </row>
    <row r="32" spans="1:12" ht="10.5" customHeight="1">
      <c r="A32" s="97" t="s">
        <v>1408</v>
      </c>
      <c r="C32" s="111" t="s">
        <v>1409</v>
      </c>
      <c r="D32" s="49">
        <v>9</v>
      </c>
      <c r="E32" s="49">
        <v>8</v>
      </c>
      <c r="F32" s="49">
        <v>9</v>
      </c>
      <c r="G32" s="49">
        <v>8</v>
      </c>
      <c r="H32" s="49">
        <v>3</v>
      </c>
      <c r="I32" s="49">
        <v>3</v>
      </c>
      <c r="J32" s="49">
        <v>8</v>
      </c>
      <c r="K32" s="575">
        <f>J32/H32*100</f>
        <v>266.66666666666663</v>
      </c>
      <c r="L32" s="575">
        <f t="shared" si="1"/>
        <v>266.66666666666663</v>
      </c>
    </row>
    <row r="33" spans="1:12" ht="10.5" customHeight="1">
      <c r="A33" s="97" t="s">
        <v>1410</v>
      </c>
      <c r="C33" s="111" t="s">
        <v>1411</v>
      </c>
      <c r="D33" s="49">
        <v>8</v>
      </c>
      <c r="E33" s="49">
        <v>6</v>
      </c>
      <c r="F33" s="49">
        <v>7</v>
      </c>
      <c r="G33" s="49">
        <v>3</v>
      </c>
      <c r="H33" s="49">
        <v>5</v>
      </c>
      <c r="I33" s="49">
        <v>1</v>
      </c>
      <c r="J33" s="49"/>
      <c r="K33" s="575"/>
      <c r="L33" s="575"/>
    </row>
    <row r="34" spans="1:12" ht="10.5" customHeight="1">
      <c r="A34" s="97" t="s">
        <v>1412</v>
      </c>
      <c r="C34" s="111" t="s">
        <v>1413</v>
      </c>
      <c r="D34" s="49">
        <v>9</v>
      </c>
      <c r="E34" s="49">
        <v>70</v>
      </c>
      <c r="F34" s="49">
        <v>13</v>
      </c>
      <c r="G34" s="49">
        <v>14</v>
      </c>
      <c r="H34" s="49">
        <v>6</v>
      </c>
      <c r="I34" s="49">
        <v>9</v>
      </c>
      <c r="J34" s="49">
        <v>8</v>
      </c>
      <c r="K34" s="575">
        <f>J34/H34*100</f>
        <v>133.33333333333331</v>
      </c>
      <c r="L34" s="575">
        <f t="shared" si="1"/>
        <v>88.88888888888889</v>
      </c>
    </row>
    <row r="35" spans="1:12" ht="12" customHeight="1">
      <c r="A35" s="97" t="s">
        <v>1414</v>
      </c>
      <c r="C35" s="1244" t="s">
        <v>1415</v>
      </c>
      <c r="D35" s="49">
        <v>37</v>
      </c>
      <c r="E35" s="49">
        <v>27</v>
      </c>
      <c r="F35" s="49">
        <v>39</v>
      </c>
      <c r="G35" s="49">
        <v>36</v>
      </c>
      <c r="H35" s="49">
        <v>14</v>
      </c>
      <c r="I35" s="49">
        <v>10</v>
      </c>
      <c r="J35" s="49">
        <v>15</v>
      </c>
      <c r="K35" s="575">
        <f>J35/H35*100</f>
        <v>107.14285714285714</v>
      </c>
      <c r="L35" s="575">
        <f t="shared" si="1"/>
        <v>150</v>
      </c>
    </row>
    <row r="36" spans="1:12" ht="12" customHeight="1">
      <c r="A36" s="97" t="s">
        <v>1416</v>
      </c>
      <c r="C36" s="1244"/>
      <c r="D36" s="49"/>
      <c r="E36" s="49"/>
      <c r="F36" s="49"/>
      <c r="G36" s="49"/>
      <c r="H36" s="49"/>
      <c r="I36" s="49"/>
      <c r="J36" s="49"/>
      <c r="K36" s="575"/>
      <c r="L36" s="575"/>
    </row>
    <row r="37" spans="1:12" ht="10.5" customHeight="1">
      <c r="A37" s="97" t="s">
        <v>1417</v>
      </c>
      <c r="C37" s="111" t="s">
        <v>1418</v>
      </c>
      <c r="D37" s="49">
        <v>3</v>
      </c>
      <c r="E37" s="49">
        <v>2</v>
      </c>
      <c r="F37" s="49">
        <v>2</v>
      </c>
      <c r="G37" s="49">
        <v>3</v>
      </c>
      <c r="H37" s="49">
        <v>1</v>
      </c>
      <c r="I37" s="49">
        <v>1</v>
      </c>
      <c r="J37" s="49">
        <v>2</v>
      </c>
      <c r="K37" s="575">
        <f>J37/H37*100</f>
        <v>200</v>
      </c>
      <c r="L37" s="575">
        <f t="shared" si="1"/>
        <v>200</v>
      </c>
    </row>
    <row r="38" spans="1:12" ht="10.5" customHeight="1">
      <c r="A38" s="97" t="s">
        <v>1419</v>
      </c>
      <c r="C38" s="111" t="s">
        <v>1420</v>
      </c>
      <c r="D38" s="49">
        <v>4</v>
      </c>
      <c r="E38" s="49">
        <v>2</v>
      </c>
      <c r="F38" s="49">
        <v>5</v>
      </c>
      <c r="G38" s="49">
        <v>10</v>
      </c>
      <c r="H38" s="49">
        <v>1</v>
      </c>
      <c r="I38" s="49">
        <v>2</v>
      </c>
      <c r="J38" s="49">
        <v>4</v>
      </c>
      <c r="K38" s="575"/>
      <c r="L38" s="575">
        <f t="shared" si="1"/>
        <v>200</v>
      </c>
    </row>
    <row r="39" spans="1:12" ht="10.5" customHeight="1">
      <c r="A39" s="96" t="s">
        <v>1421</v>
      </c>
      <c r="B39" s="96"/>
      <c r="C39" s="110" t="s">
        <v>1422</v>
      </c>
      <c r="D39" s="52">
        <v>3</v>
      </c>
      <c r="E39" s="52"/>
      <c r="F39" s="52"/>
      <c r="G39" s="52">
        <v>1</v>
      </c>
      <c r="H39" s="52"/>
      <c r="I39" s="52">
        <v>1</v>
      </c>
      <c r="J39" s="52">
        <v>1</v>
      </c>
      <c r="K39" s="575"/>
      <c r="L39" s="575">
        <f t="shared" si="1"/>
        <v>100</v>
      </c>
    </row>
    <row r="40" spans="1:12" ht="10.5" customHeight="1">
      <c r="A40" s="96" t="s">
        <v>1423</v>
      </c>
      <c r="B40" s="96"/>
      <c r="C40" s="110" t="s">
        <v>1424</v>
      </c>
      <c r="D40" s="52"/>
      <c r="E40" s="52"/>
      <c r="F40" s="52"/>
      <c r="G40" s="52"/>
      <c r="H40" s="52"/>
      <c r="I40" s="52"/>
      <c r="J40" s="52"/>
      <c r="K40" s="575"/>
      <c r="L40" s="575"/>
    </row>
    <row r="41" spans="1:12" ht="10.5" customHeight="1">
      <c r="A41" s="96" t="s">
        <v>1425</v>
      </c>
      <c r="B41" s="96"/>
      <c r="C41" s="110" t="s">
        <v>1426</v>
      </c>
      <c r="D41" s="52"/>
      <c r="E41" s="52"/>
      <c r="F41" s="52"/>
      <c r="G41" s="52"/>
      <c r="H41" s="52"/>
      <c r="I41" s="52"/>
      <c r="J41" s="52"/>
      <c r="K41" s="575"/>
      <c r="L41" s="575"/>
    </row>
    <row r="42" spans="2:12" ht="12" customHeight="1">
      <c r="B42" s="97" t="s">
        <v>1427</v>
      </c>
      <c r="C42" s="641" t="s">
        <v>1428</v>
      </c>
      <c r="D42" s="49">
        <v>60</v>
      </c>
      <c r="E42" s="49">
        <v>72</v>
      </c>
      <c r="F42" s="49">
        <v>68</v>
      </c>
      <c r="G42" s="49">
        <v>78</v>
      </c>
      <c r="H42" s="93">
        <v>31</v>
      </c>
      <c r="I42" s="93">
        <v>32</v>
      </c>
      <c r="J42" s="93">
        <f>J10/J57*10000</f>
        <v>39.52699364274186</v>
      </c>
      <c r="K42" s="575">
        <f>J42/H42*100</f>
        <v>127.5064311056189</v>
      </c>
      <c r="L42" s="575">
        <f t="shared" si="1"/>
        <v>123.52185513356831</v>
      </c>
    </row>
    <row r="43" spans="2:12" ht="12.75">
      <c r="B43" s="97" t="s">
        <v>1429</v>
      </c>
      <c r="C43" s="642" t="s">
        <v>1430</v>
      </c>
      <c r="D43" s="93"/>
      <c r="E43" s="93"/>
      <c r="F43" s="93"/>
      <c r="G43" s="93"/>
      <c r="H43" s="93"/>
      <c r="I43" s="93"/>
      <c r="J43" s="93"/>
      <c r="K43" s="575"/>
      <c r="L43" s="575"/>
    </row>
    <row r="44" spans="3:12" ht="12.75">
      <c r="C44" s="49"/>
      <c r="D44" s="49"/>
      <c r="E44" s="49"/>
      <c r="F44" s="49"/>
      <c r="G44" s="49"/>
      <c r="H44" s="49"/>
      <c r="I44" s="49"/>
      <c r="J44" s="49"/>
      <c r="K44" s="575"/>
      <c r="L44" s="575"/>
    </row>
    <row r="45" spans="1:12" ht="12.75">
      <c r="A45" s="305"/>
      <c r="B45" s="305" t="s">
        <v>1431</v>
      </c>
      <c r="C45" s="182" t="s">
        <v>1432</v>
      </c>
      <c r="D45" s="195">
        <v>62</v>
      </c>
      <c r="E45" s="195">
        <v>74.5</v>
      </c>
      <c r="F45" s="195">
        <v>73.6</v>
      </c>
      <c r="G45" s="195">
        <v>71.2</v>
      </c>
      <c r="H45" s="195">
        <v>71.6</v>
      </c>
      <c r="I45" s="195">
        <v>71.4</v>
      </c>
      <c r="J45" s="195">
        <v>65.2</v>
      </c>
      <c r="K45" s="246">
        <f>J45/H45*100</f>
        <v>91.06145251396649</v>
      </c>
      <c r="L45" s="246">
        <f>J45/I45*100</f>
        <v>91.31652661064426</v>
      </c>
    </row>
    <row r="47" ht="12.75">
      <c r="C47" s="643" t="s">
        <v>1433</v>
      </c>
    </row>
    <row r="48" ht="12.75">
      <c r="C48" s="643" t="s">
        <v>1434</v>
      </c>
    </row>
    <row r="57" spans="5:10" ht="12.75">
      <c r="E57" s="77">
        <v>55515</v>
      </c>
      <c r="F57" s="91">
        <v>55892</v>
      </c>
      <c r="G57" s="77">
        <v>57929</v>
      </c>
      <c r="H57" s="77">
        <v>57929</v>
      </c>
      <c r="I57" s="77">
        <v>60109</v>
      </c>
      <c r="J57" s="91">
        <v>60718</v>
      </c>
    </row>
  </sheetData>
  <sheetProtection/>
  <mergeCells count="10">
    <mergeCell ref="C35:C36"/>
    <mergeCell ref="A2:L2"/>
    <mergeCell ref="A3:L3"/>
    <mergeCell ref="A4:L4"/>
    <mergeCell ref="A5:L5"/>
    <mergeCell ref="A7:B9"/>
    <mergeCell ref="C7:C9"/>
    <mergeCell ref="D7:G7"/>
    <mergeCell ref="H7:J7"/>
    <mergeCell ref="H8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Q54"/>
  <sheetViews>
    <sheetView zoomScalePageLayoutView="0" workbookViewId="0" topLeftCell="A1">
      <selection activeCell="A6" sqref="A6:G10"/>
    </sheetView>
  </sheetViews>
  <sheetFormatPr defaultColWidth="9.00390625" defaultRowHeight="12.75"/>
  <cols>
    <col min="1" max="1" width="23.625" style="644" customWidth="1"/>
    <col min="2" max="2" width="21.25390625" style="57" customWidth="1"/>
    <col min="3" max="3" width="9.625" style="57" customWidth="1"/>
    <col min="4" max="4" width="17.00390625" style="57" customWidth="1"/>
    <col min="5" max="5" width="2.625" style="57" customWidth="1"/>
    <col min="6" max="6" width="13.25390625" style="57" hidden="1" customWidth="1"/>
    <col min="7" max="7" width="0.875" style="57" hidden="1" customWidth="1"/>
    <col min="8" max="8" width="13.125" style="57" customWidth="1"/>
    <col min="9" max="9" width="14.375" style="57" customWidth="1"/>
    <col min="10" max="10" width="17.00390625" style="57" customWidth="1"/>
    <col min="11" max="11" width="13.375" style="57" customWidth="1"/>
    <col min="12" max="12" width="6.125" style="65" customWidth="1"/>
    <col min="13" max="13" width="60.375" style="65" customWidth="1"/>
    <col min="14" max="14" width="11.375" style="65" customWidth="1"/>
    <col min="15" max="15" width="18.75390625" style="65" customWidth="1"/>
    <col min="16" max="16" width="10.00390625" style="65" customWidth="1"/>
    <col min="17" max="17" width="9.75390625" style="65" customWidth="1"/>
    <col min="18" max="18" width="9.00390625" style="65" customWidth="1"/>
    <col min="19" max="19" width="0" style="65" hidden="1" customWidth="1"/>
    <col min="20" max="20" width="7.875" style="65" hidden="1" customWidth="1"/>
    <col min="21" max="21" width="7.125" style="65" hidden="1" customWidth="1"/>
    <col min="22" max="22" width="16.125" style="65" customWidth="1"/>
    <col min="23" max="23" width="10.125" style="65" customWidth="1"/>
    <col min="24" max="24" width="10.25390625" style="65" customWidth="1"/>
    <col min="25" max="25" width="9.25390625" style="644" customWidth="1"/>
    <col min="26" max="26" width="4.125" style="65" customWidth="1"/>
    <col min="27" max="27" width="7.00390625" style="65" bestFit="1" customWidth="1"/>
    <col min="28" max="28" width="6.875" style="65" customWidth="1"/>
    <col min="29" max="29" width="7.875" style="65" customWidth="1"/>
    <col min="30" max="33" width="9.125" style="65" customWidth="1"/>
    <col min="34" max="34" width="4.75390625" style="65" customWidth="1"/>
    <col min="35" max="35" width="11.75390625" style="65" customWidth="1"/>
    <col min="36" max="36" width="35.375" style="65" customWidth="1"/>
    <col min="37" max="37" width="14.00390625" style="65" customWidth="1"/>
    <col min="38" max="38" width="11.375" style="65" customWidth="1"/>
    <col min="39" max="39" width="9.125" style="65" customWidth="1"/>
    <col min="40" max="40" width="8.375" style="65" customWidth="1"/>
    <col min="41" max="41" width="11.375" style="65" customWidth="1"/>
    <col min="42" max="42" width="10.25390625" style="65" customWidth="1"/>
    <col min="43" max="43" width="8.75390625" style="65" customWidth="1"/>
    <col min="44" max="16384" width="9.125" style="65" customWidth="1"/>
  </cols>
  <sheetData>
    <row r="1" spans="2:25" ht="8.25" customHeight="1"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550"/>
      <c r="P1" s="96"/>
      <c r="Q1" s="644"/>
      <c r="R1" s="644"/>
      <c r="S1" s="644"/>
      <c r="T1" s="644"/>
      <c r="U1" s="644"/>
      <c r="V1" s="644"/>
      <c r="W1" s="644"/>
      <c r="X1" s="644"/>
      <c r="Y1" s="65"/>
    </row>
    <row r="2" spans="1:16" s="646" customFormat="1" ht="16.5" customHeight="1">
      <c r="A2" s="96"/>
      <c r="B2" s="645" t="s">
        <v>1435</v>
      </c>
      <c r="C2" s="645"/>
      <c r="D2" s="645"/>
      <c r="E2" s="645"/>
      <c r="F2" s="645"/>
      <c r="G2" s="645"/>
      <c r="H2" s="645"/>
      <c r="I2" s="645"/>
      <c r="M2" s="647"/>
      <c r="N2" s="648"/>
      <c r="O2" s="648"/>
      <c r="P2" s="649"/>
    </row>
    <row r="3" spans="1:16" s="646" customFormat="1" ht="20.25" customHeight="1">
      <c r="A3" s="96"/>
      <c r="B3" s="650" t="s">
        <v>1436</v>
      </c>
      <c r="C3" s="650"/>
      <c r="D3" s="650"/>
      <c r="E3" s="650"/>
      <c r="F3" s="650"/>
      <c r="G3" s="650"/>
      <c r="H3" s="650"/>
      <c r="I3" s="650"/>
      <c r="M3" s="1256"/>
      <c r="N3" s="1256"/>
      <c r="O3" s="1256"/>
      <c r="P3" s="649"/>
    </row>
    <row r="4" spans="1:16" s="646" customFormat="1" ht="6" customHeight="1">
      <c r="A4" s="96"/>
      <c r="C4" s="651"/>
      <c r="D4" s="651"/>
      <c r="M4" s="649"/>
      <c r="N4" s="652"/>
      <c r="O4" s="653"/>
      <c r="P4" s="653"/>
    </row>
    <row r="5" spans="1:16" s="646" customFormat="1" ht="6.75" customHeight="1">
      <c r="A5" s="96"/>
      <c r="C5" s="651"/>
      <c r="D5" s="651"/>
      <c r="M5" s="649"/>
      <c r="N5" s="652"/>
      <c r="O5" s="653"/>
      <c r="P5" s="653"/>
    </row>
    <row r="6" spans="1:16" s="646" customFormat="1" ht="17.25" customHeight="1">
      <c r="A6" s="1257" t="s">
        <v>1437</v>
      </c>
      <c r="B6" s="1257"/>
      <c r="C6" s="1257"/>
      <c r="D6" s="1257"/>
      <c r="E6" s="1257"/>
      <c r="F6" s="1257"/>
      <c r="G6" s="1258"/>
      <c r="H6" s="1263" t="s">
        <v>1348</v>
      </c>
      <c r="I6" s="1264"/>
      <c r="J6" s="1263" t="s">
        <v>1350</v>
      </c>
      <c r="K6" s="1264"/>
      <c r="L6" s="649"/>
      <c r="M6" s="649"/>
      <c r="N6" s="652"/>
      <c r="O6" s="653"/>
      <c r="P6" s="653"/>
    </row>
    <row r="7" spans="1:16" s="644" customFormat="1" ht="12">
      <c r="A7" s="1259"/>
      <c r="B7" s="1259"/>
      <c r="C7" s="1259"/>
      <c r="D7" s="1259"/>
      <c r="E7" s="1259"/>
      <c r="F7" s="1259"/>
      <c r="G7" s="1260"/>
      <c r="H7" s="215" t="s">
        <v>1438</v>
      </c>
      <c r="I7" s="202" t="s">
        <v>1439</v>
      </c>
      <c r="J7" s="215" t="s">
        <v>1438</v>
      </c>
      <c r="K7" s="202" t="s">
        <v>1439</v>
      </c>
      <c r="M7" s="96"/>
      <c r="N7" s="96"/>
      <c r="O7" s="96"/>
      <c r="P7" s="308"/>
    </row>
    <row r="8" spans="1:16" s="644" customFormat="1" ht="10.5" customHeight="1">
      <c r="A8" s="1259"/>
      <c r="B8" s="1259"/>
      <c r="C8" s="1259"/>
      <c r="D8" s="1259"/>
      <c r="E8" s="1259"/>
      <c r="F8" s="1259"/>
      <c r="G8" s="1260"/>
      <c r="H8" s="284" t="s">
        <v>1440</v>
      </c>
      <c r="I8" s="200" t="s">
        <v>1441</v>
      </c>
      <c r="J8" s="284" t="s">
        <v>1440</v>
      </c>
      <c r="K8" s="200" t="s">
        <v>1441</v>
      </c>
      <c r="M8" s="96"/>
      <c r="N8" s="96"/>
      <c r="O8" s="306"/>
      <c r="P8" s="550"/>
    </row>
    <row r="9" spans="1:16" s="644" customFormat="1" ht="11.25" customHeight="1">
      <c r="A9" s="1259"/>
      <c r="B9" s="1259"/>
      <c r="C9" s="1259"/>
      <c r="D9" s="1259"/>
      <c r="E9" s="1259"/>
      <c r="F9" s="1259"/>
      <c r="G9" s="1260"/>
      <c r="H9" s="442" t="s">
        <v>1442</v>
      </c>
      <c r="I9" s="310" t="s">
        <v>307</v>
      </c>
      <c r="J9" s="442" t="s">
        <v>1442</v>
      </c>
      <c r="K9" s="310" t="s">
        <v>307</v>
      </c>
      <c r="M9" s="306"/>
      <c r="N9" s="96"/>
      <c r="O9" s="306"/>
      <c r="P9" s="96"/>
    </row>
    <row r="10" spans="1:16" s="644" customFormat="1" ht="11.25" customHeight="1">
      <c r="A10" s="1261"/>
      <c r="B10" s="1261"/>
      <c r="C10" s="1261"/>
      <c r="D10" s="1261"/>
      <c r="E10" s="1261"/>
      <c r="F10" s="1261"/>
      <c r="G10" s="1262"/>
      <c r="H10" s="224" t="s">
        <v>1443</v>
      </c>
      <c r="I10" s="224" t="s">
        <v>1444</v>
      </c>
      <c r="J10" s="224" t="s">
        <v>1443</v>
      </c>
      <c r="K10" s="383" t="s">
        <v>1444</v>
      </c>
      <c r="M10" s="655"/>
      <c r="N10" s="378"/>
      <c r="O10" s="656"/>
      <c r="P10" s="550"/>
    </row>
    <row r="11" spans="1:16" s="644" customFormat="1" ht="11.25" customHeight="1">
      <c r="A11" s="657" t="s">
        <v>1445</v>
      </c>
      <c r="B11" s="654"/>
      <c r="C11" s="654"/>
      <c r="D11" s="654"/>
      <c r="E11" s="654"/>
      <c r="F11" s="654"/>
      <c r="G11" s="654"/>
      <c r="H11" s="658">
        <f>H12+H13+H30+H31</f>
        <v>4067380</v>
      </c>
      <c r="I11" s="659">
        <f>I12+I13+I30+I31</f>
        <v>20476</v>
      </c>
      <c r="J11" s="658">
        <f>J12+J13+J30+J31</f>
        <v>4288067.1</v>
      </c>
      <c r="K11" s="659">
        <f>K12+K13+K30+K31</f>
        <v>20584</v>
      </c>
      <c r="L11" s="660"/>
      <c r="M11" s="655"/>
      <c r="N11" s="378"/>
      <c r="O11" s="656"/>
      <c r="P11" s="550"/>
    </row>
    <row r="12" spans="1:25" s="644" customFormat="1" ht="17.25" customHeight="1">
      <c r="A12" s="656" t="s">
        <v>1446</v>
      </c>
      <c r="B12" s="180"/>
      <c r="C12" s="221"/>
      <c r="D12" s="661"/>
      <c r="E12" s="662"/>
      <c r="F12" s="662"/>
      <c r="G12" s="662"/>
      <c r="H12" s="663"/>
      <c r="I12" s="664"/>
      <c r="J12" s="663"/>
      <c r="K12" s="664"/>
      <c r="L12" s="306"/>
      <c r="M12" s="660"/>
      <c r="N12" s="660"/>
      <c r="O12" s="660"/>
      <c r="P12" s="660"/>
      <c r="Y12" s="660"/>
    </row>
    <row r="13" spans="1:25" s="644" customFormat="1" ht="17.25" customHeight="1">
      <c r="A13" s="656" t="s">
        <v>1447</v>
      </c>
      <c r="B13" s="92"/>
      <c r="C13" s="125"/>
      <c r="D13" s="661"/>
      <c r="E13" s="662"/>
      <c r="F13" s="662"/>
      <c r="G13" s="662"/>
      <c r="H13" s="663">
        <f>H14+H15+H24+H25+H29</f>
        <v>2332107.1</v>
      </c>
      <c r="I13" s="664">
        <f>I14+I15+I24+I25+I29</f>
        <v>8508</v>
      </c>
      <c r="J13" s="663">
        <f>J14+J15+J24+J25+J29</f>
        <v>2334013.6</v>
      </c>
      <c r="K13" s="664">
        <f>K14+K15+K24+K25+K29</f>
        <v>9439</v>
      </c>
      <c r="L13" s="660"/>
      <c r="M13" s="96"/>
      <c r="N13" s="96"/>
      <c r="O13" s="306"/>
      <c r="P13" s="550"/>
      <c r="Y13" s="660"/>
    </row>
    <row r="14" spans="1:25" s="644" customFormat="1" ht="17.25" customHeight="1">
      <c r="A14" s="656" t="s">
        <v>1448</v>
      </c>
      <c r="B14" s="92"/>
      <c r="C14" s="125" t="s">
        <v>1449</v>
      </c>
      <c r="D14" s="661"/>
      <c r="E14" s="662"/>
      <c r="F14" s="662"/>
      <c r="G14" s="662"/>
      <c r="H14" s="663">
        <v>1378129.6</v>
      </c>
      <c r="I14" s="665">
        <v>2423</v>
      </c>
      <c r="J14" s="663">
        <v>1304653.8</v>
      </c>
      <c r="K14" s="665">
        <v>2169</v>
      </c>
      <c r="L14" s="660"/>
      <c r="M14" s="96"/>
      <c r="N14" s="96"/>
      <c r="O14" s="306"/>
      <c r="P14" s="550"/>
      <c r="Y14" s="660"/>
    </row>
    <row r="15" spans="1:25" s="644" customFormat="1" ht="17.25" customHeight="1">
      <c r="A15" s="656" t="s">
        <v>1450</v>
      </c>
      <c r="B15" s="180"/>
      <c r="C15" s="666" t="s">
        <v>1451</v>
      </c>
      <c r="D15" s="661"/>
      <c r="E15" s="662"/>
      <c r="F15" s="662"/>
      <c r="G15" s="662"/>
      <c r="H15" s="663">
        <f>+H17+H18+H19+H20+H21+H22</f>
        <v>516985.2</v>
      </c>
      <c r="I15" s="664">
        <f>+I17+I18+I19+I20+I21+I22</f>
        <v>2048</v>
      </c>
      <c r="J15" s="663">
        <f>+J17+J18+J19+J20+J21+J22</f>
        <v>620548.6</v>
      </c>
      <c r="K15" s="664">
        <f>+K17+K18+K19+K20+K21+K22</f>
        <v>2173</v>
      </c>
      <c r="L15" s="660"/>
      <c r="M15" s="96"/>
      <c r="N15" s="96"/>
      <c r="O15" s="96"/>
      <c r="P15" s="550"/>
      <c r="Y15" s="660"/>
    </row>
    <row r="16" spans="1:25" s="644" customFormat="1" ht="17.25" customHeight="1">
      <c r="A16" s="96" t="s">
        <v>1452</v>
      </c>
      <c r="B16" s="52"/>
      <c r="C16" s="191" t="s">
        <v>1453</v>
      </c>
      <c r="D16" s="57"/>
      <c r="H16" s="667"/>
      <c r="I16" s="307"/>
      <c r="J16" s="667"/>
      <c r="K16" s="307"/>
      <c r="L16" s="660"/>
      <c r="M16" s="96"/>
      <c r="N16" s="306"/>
      <c r="O16" s="96"/>
      <c r="P16" s="550"/>
      <c r="Y16" s="660"/>
    </row>
    <row r="17" spans="1:25" s="644" customFormat="1" ht="14.25" customHeight="1">
      <c r="A17" s="96" t="s">
        <v>1454</v>
      </c>
      <c r="B17" s="52"/>
      <c r="C17" s="51"/>
      <c r="D17" s="57"/>
      <c r="H17" s="667">
        <v>213023.1</v>
      </c>
      <c r="I17" s="668">
        <v>958</v>
      </c>
      <c r="J17" s="667">
        <v>266937.3</v>
      </c>
      <c r="K17" s="668">
        <v>1053</v>
      </c>
      <c r="L17" s="660"/>
      <c r="M17" s="384" t="s">
        <v>1455</v>
      </c>
      <c r="N17" s="96"/>
      <c r="O17" s="306"/>
      <c r="P17" s="96"/>
      <c r="Y17" s="660"/>
    </row>
    <row r="18" spans="1:25" s="644" customFormat="1" ht="14.25" customHeight="1">
      <c r="A18" s="96" t="s">
        <v>1456</v>
      </c>
      <c r="B18" s="52"/>
      <c r="C18" s="51"/>
      <c r="D18" s="57"/>
      <c r="H18" s="667">
        <v>113739</v>
      </c>
      <c r="I18" s="669">
        <v>503</v>
      </c>
      <c r="J18" s="667">
        <v>134294.2</v>
      </c>
      <c r="K18" s="669">
        <v>543</v>
      </c>
      <c r="L18" s="660"/>
      <c r="M18" s="384" t="s">
        <v>1457</v>
      </c>
      <c r="N18" s="96"/>
      <c r="O18" s="306"/>
      <c r="P18" s="96"/>
      <c r="Y18" s="660"/>
    </row>
    <row r="19" spans="1:25" s="644" customFormat="1" ht="14.25" customHeight="1">
      <c r="A19" s="96" t="s">
        <v>1458</v>
      </c>
      <c r="B19" s="52"/>
      <c r="C19" s="51"/>
      <c r="D19" s="57"/>
      <c r="H19" s="667">
        <v>30466.9</v>
      </c>
      <c r="I19" s="670">
        <v>113</v>
      </c>
      <c r="J19" s="667">
        <v>30234.7</v>
      </c>
      <c r="K19" s="670">
        <v>107</v>
      </c>
      <c r="L19" s="660"/>
      <c r="M19" s="384" t="s">
        <v>1459</v>
      </c>
      <c r="N19" s="96"/>
      <c r="O19" s="306"/>
      <c r="P19" s="96"/>
      <c r="Y19" s="660"/>
    </row>
    <row r="20" spans="1:25" s="644" customFormat="1" ht="17.25" customHeight="1">
      <c r="A20" s="96" t="s">
        <v>1460</v>
      </c>
      <c r="B20" s="52"/>
      <c r="C20" s="51" t="s">
        <v>1461</v>
      </c>
      <c r="D20" s="57"/>
      <c r="H20" s="667">
        <v>102338.8</v>
      </c>
      <c r="I20" s="670">
        <v>226</v>
      </c>
      <c r="J20" s="667">
        <v>128305.8</v>
      </c>
      <c r="K20" s="670">
        <v>235</v>
      </c>
      <c r="L20" s="306"/>
      <c r="M20" s="660"/>
      <c r="N20" s="660"/>
      <c r="O20" s="660"/>
      <c r="P20" s="660"/>
      <c r="Y20" s="660"/>
    </row>
    <row r="21" spans="1:25" s="644" customFormat="1" ht="13.5" customHeight="1">
      <c r="A21" s="96" t="s">
        <v>1462</v>
      </c>
      <c r="B21" s="52"/>
      <c r="C21" s="51"/>
      <c r="D21" s="57"/>
      <c r="H21" s="667">
        <v>57417.4</v>
      </c>
      <c r="I21" s="670">
        <v>248</v>
      </c>
      <c r="J21" s="667">
        <v>60776.6</v>
      </c>
      <c r="K21" s="670">
        <v>235</v>
      </c>
      <c r="L21" s="306"/>
      <c r="M21" s="660"/>
      <c r="N21" s="660"/>
      <c r="O21" s="660"/>
      <c r="P21" s="660"/>
      <c r="Y21" s="660"/>
    </row>
    <row r="22" spans="1:25" s="644" customFormat="1" ht="14.25" customHeight="1" hidden="1">
      <c r="A22" s="96" t="s">
        <v>650</v>
      </c>
      <c r="B22" s="52"/>
      <c r="C22" s="51"/>
      <c r="D22" s="57"/>
      <c r="H22" s="667"/>
      <c r="I22" s="670"/>
      <c r="J22" s="667"/>
      <c r="K22" s="670"/>
      <c r="L22" s="306"/>
      <c r="M22" s="660"/>
      <c r="N22" s="660"/>
      <c r="O22" s="660"/>
      <c r="P22" s="660"/>
      <c r="Y22" s="660"/>
    </row>
    <row r="23" spans="1:25" s="644" customFormat="1" ht="14.25" customHeight="1" hidden="1">
      <c r="A23" s="1265" t="s">
        <v>1463</v>
      </c>
      <c r="B23" s="1265"/>
      <c r="C23" s="1266" t="s">
        <v>1464</v>
      </c>
      <c r="D23" s="1266"/>
      <c r="H23" s="667"/>
      <c r="I23" s="97"/>
      <c r="J23" s="667"/>
      <c r="K23" s="97"/>
      <c r="L23" s="306"/>
      <c r="M23" s="306"/>
      <c r="N23" s="660"/>
      <c r="O23" s="660"/>
      <c r="Y23" s="660"/>
    </row>
    <row r="24" spans="1:25" s="644" customFormat="1" ht="17.25" customHeight="1">
      <c r="A24" s="656" t="s">
        <v>1465</v>
      </c>
      <c r="B24" s="180"/>
      <c r="C24" s="221"/>
      <c r="D24" s="661"/>
      <c r="E24" s="662"/>
      <c r="F24" s="662"/>
      <c r="G24" s="662"/>
      <c r="H24" s="663">
        <v>139640</v>
      </c>
      <c r="I24" s="671">
        <v>1330</v>
      </c>
      <c r="J24" s="663">
        <v>104843.6</v>
      </c>
      <c r="K24" s="671">
        <v>1658</v>
      </c>
      <c r="L24" s="306"/>
      <c r="M24" s="306"/>
      <c r="N24" s="660"/>
      <c r="O24" s="660"/>
      <c r="Y24" s="660"/>
    </row>
    <row r="25" spans="1:25" s="644" customFormat="1" ht="17.25" customHeight="1">
      <c r="A25" s="656" t="s">
        <v>1466</v>
      </c>
      <c r="B25" s="180"/>
      <c r="C25" s="221" t="s">
        <v>1467</v>
      </c>
      <c r="D25" s="661"/>
      <c r="E25" s="662"/>
      <c r="F25" s="662"/>
      <c r="G25" s="662"/>
      <c r="H25" s="663">
        <f>H27+H28</f>
        <v>289252.6</v>
      </c>
      <c r="I25" s="664">
        <f>I27+I28</f>
        <v>2707</v>
      </c>
      <c r="J25" s="663">
        <f>J27+J28</f>
        <v>290029.9</v>
      </c>
      <c r="K25" s="664">
        <f>K27+K28</f>
        <v>3439</v>
      </c>
      <c r="L25" s="306"/>
      <c r="M25" s="306"/>
      <c r="N25" s="660"/>
      <c r="O25" s="660"/>
      <c r="Y25" s="660"/>
    </row>
    <row r="26" spans="1:25" s="644" customFormat="1" ht="15" customHeight="1">
      <c r="A26" s="96" t="s">
        <v>254</v>
      </c>
      <c r="B26" s="52"/>
      <c r="C26" s="191" t="s">
        <v>1453</v>
      </c>
      <c r="D26" s="661"/>
      <c r="E26" s="662"/>
      <c r="F26" s="662"/>
      <c r="G26" s="662"/>
      <c r="H26" s="663"/>
      <c r="I26" s="656"/>
      <c r="J26" s="663"/>
      <c r="K26" s="656"/>
      <c r="L26" s="306"/>
      <c r="M26" s="306"/>
      <c r="N26" s="660"/>
      <c r="O26" s="660"/>
      <c r="Y26" s="660"/>
    </row>
    <row r="27" spans="1:25" s="644" customFormat="1" ht="15" customHeight="1">
      <c r="A27" s="97" t="s">
        <v>1468</v>
      </c>
      <c r="B27" s="49"/>
      <c r="C27" s="52" t="s">
        <v>1469</v>
      </c>
      <c r="D27" s="57"/>
      <c r="H27" s="667">
        <v>215634.5</v>
      </c>
      <c r="I27" s="96">
        <v>2408</v>
      </c>
      <c r="J27" s="667">
        <v>193831.9</v>
      </c>
      <c r="K27" s="96">
        <v>3002</v>
      </c>
      <c r="L27" s="306"/>
      <c r="M27" s="306"/>
      <c r="N27" s="660"/>
      <c r="O27" s="660"/>
      <c r="Y27" s="660"/>
    </row>
    <row r="28" spans="1:25" s="644" customFormat="1" ht="15" customHeight="1">
      <c r="A28" s="96" t="s">
        <v>1470</v>
      </c>
      <c r="B28" s="52"/>
      <c r="C28" s="52" t="s">
        <v>1471</v>
      </c>
      <c r="D28" s="57"/>
      <c r="H28" s="667">
        <v>73618.1</v>
      </c>
      <c r="I28" s="96">
        <v>299</v>
      </c>
      <c r="J28" s="667">
        <v>96198</v>
      </c>
      <c r="K28" s="96">
        <v>437</v>
      </c>
      <c r="L28" s="306"/>
      <c r="M28" s="306"/>
      <c r="N28" s="660"/>
      <c r="O28" s="660"/>
      <c r="Y28" s="660"/>
    </row>
    <row r="29" spans="1:25" s="644" customFormat="1" ht="14.25" customHeight="1">
      <c r="A29" s="656" t="s">
        <v>1472</v>
      </c>
      <c r="B29" s="52"/>
      <c r="C29" s="221" t="s">
        <v>1473</v>
      </c>
      <c r="D29" s="52"/>
      <c r="E29" s="96"/>
      <c r="F29" s="96"/>
      <c r="G29" s="96"/>
      <c r="H29" s="663">
        <v>8099.7</v>
      </c>
      <c r="I29" s="96"/>
      <c r="J29" s="663">
        <v>13937.7</v>
      </c>
      <c r="K29" s="96"/>
      <c r="L29" s="306"/>
      <c r="M29" s="306" t="s">
        <v>1474</v>
      </c>
      <c r="N29" s="660"/>
      <c r="O29" s="660"/>
      <c r="P29" s="97"/>
      <c r="Y29" s="660"/>
    </row>
    <row r="30" spans="1:25" s="644" customFormat="1" ht="18" customHeight="1">
      <c r="A30" s="656" t="s">
        <v>1475</v>
      </c>
      <c r="B30" s="180"/>
      <c r="C30" s="221"/>
      <c r="D30" s="661"/>
      <c r="E30" s="662"/>
      <c r="F30" s="662"/>
      <c r="G30" s="662"/>
      <c r="H30" s="663">
        <v>87000</v>
      </c>
      <c r="I30" s="671">
        <v>448</v>
      </c>
      <c r="J30" s="663">
        <v>0</v>
      </c>
      <c r="K30" s="671">
        <v>0</v>
      </c>
      <c r="L30" s="306"/>
      <c r="M30" s="306"/>
      <c r="N30" s="660"/>
      <c r="O30" s="660"/>
      <c r="Y30" s="660"/>
    </row>
    <row r="31" spans="1:25" s="644" customFormat="1" ht="17.25" customHeight="1">
      <c r="A31" s="656" t="s">
        <v>1476</v>
      </c>
      <c r="B31" s="92"/>
      <c r="C31" s="125"/>
      <c r="D31" s="661"/>
      <c r="E31" s="662"/>
      <c r="F31" s="662"/>
      <c r="G31" s="662"/>
      <c r="H31" s="663">
        <f>H36+H37+H38+H35</f>
        <v>1648272.9</v>
      </c>
      <c r="I31" s="664">
        <f>I36+I37+I38+I35</f>
        <v>11520</v>
      </c>
      <c r="J31" s="663">
        <f>J36+J37+J38+J35</f>
        <v>1954053.5</v>
      </c>
      <c r="K31" s="664">
        <f>K36+K37+K38+K35</f>
        <v>11145</v>
      </c>
      <c r="L31" s="306"/>
      <c r="M31" s="306"/>
      <c r="N31" s="660"/>
      <c r="O31" s="660"/>
      <c r="P31" s="660"/>
      <c r="Y31" s="660"/>
    </row>
    <row r="32" spans="1:25" s="644" customFormat="1" ht="15" customHeight="1">
      <c r="A32" s="96" t="s">
        <v>254</v>
      </c>
      <c r="B32" s="52"/>
      <c r="C32" s="191" t="s">
        <v>1453</v>
      </c>
      <c r="D32" s="57"/>
      <c r="H32" s="663"/>
      <c r="I32" s="664"/>
      <c r="J32" s="663"/>
      <c r="K32" s="664"/>
      <c r="L32" s="306"/>
      <c r="M32" s="306"/>
      <c r="N32" s="660"/>
      <c r="O32" s="660"/>
      <c r="Y32" s="660"/>
    </row>
    <row r="33" spans="1:25" s="644" customFormat="1" ht="15" customHeight="1" hidden="1">
      <c r="A33" s="96" t="s">
        <v>1477</v>
      </c>
      <c r="B33" s="52"/>
      <c r="C33" s="179" t="s">
        <v>1478</v>
      </c>
      <c r="D33" s="57"/>
      <c r="H33" s="667"/>
      <c r="I33" s="307"/>
      <c r="J33" s="667"/>
      <c r="K33" s="307"/>
      <c r="L33" s="306"/>
      <c r="M33" s="306"/>
      <c r="N33" s="660"/>
      <c r="O33" s="660"/>
      <c r="Y33" s="660"/>
    </row>
    <row r="34" spans="1:25" s="644" customFormat="1" ht="15" customHeight="1" hidden="1">
      <c r="A34" s="96" t="s">
        <v>1479</v>
      </c>
      <c r="B34" s="52"/>
      <c r="C34" s="179" t="s">
        <v>1480</v>
      </c>
      <c r="D34" s="57"/>
      <c r="H34" s="667"/>
      <c r="I34" s="670"/>
      <c r="J34" s="667"/>
      <c r="K34" s="670"/>
      <c r="L34" s="306"/>
      <c r="M34" s="306"/>
      <c r="N34" s="660"/>
      <c r="O34" s="660"/>
      <c r="Y34" s="660"/>
    </row>
    <row r="35" spans="1:25" s="644" customFormat="1" ht="14.25" customHeight="1">
      <c r="A35" s="96" t="s">
        <v>1481</v>
      </c>
      <c r="B35" s="49"/>
      <c r="C35" s="51"/>
      <c r="D35" s="57"/>
      <c r="H35" s="667">
        <v>37465</v>
      </c>
      <c r="I35" s="307"/>
      <c r="J35" s="667">
        <v>416719.5</v>
      </c>
      <c r="K35" s="307"/>
      <c r="L35" s="306"/>
      <c r="M35" s="306"/>
      <c r="N35" s="660"/>
      <c r="O35" s="660"/>
      <c r="Y35" s="660"/>
    </row>
    <row r="36" spans="1:25" s="644" customFormat="1" ht="15" customHeight="1">
      <c r="A36" s="96" t="s">
        <v>1482</v>
      </c>
      <c r="B36" s="52"/>
      <c r="C36" s="191"/>
      <c r="D36" s="57"/>
      <c r="H36" s="667">
        <v>28036</v>
      </c>
      <c r="I36" s="96">
        <v>45</v>
      </c>
      <c r="J36" s="667">
        <v>26526</v>
      </c>
      <c r="K36" s="96">
        <v>43</v>
      </c>
      <c r="L36" s="306"/>
      <c r="M36" s="306"/>
      <c r="N36" s="660"/>
      <c r="O36" s="660"/>
      <c r="Y36" s="660"/>
    </row>
    <row r="37" spans="1:25" s="644" customFormat="1" ht="17.25" customHeight="1">
      <c r="A37" s="96" t="s">
        <v>1483</v>
      </c>
      <c r="B37" s="49"/>
      <c r="C37" s="51" t="s">
        <v>1484</v>
      </c>
      <c r="D37" s="57"/>
      <c r="H37" s="667">
        <v>1133280</v>
      </c>
      <c r="I37" s="96">
        <v>8100</v>
      </c>
      <c r="J37" s="667">
        <v>1095020</v>
      </c>
      <c r="K37" s="96">
        <v>7997</v>
      </c>
      <c r="L37" s="306"/>
      <c r="M37" s="306"/>
      <c r="N37" s="660"/>
      <c r="O37" s="660"/>
      <c r="Y37" s="660"/>
    </row>
    <row r="38" spans="1:25" s="644" customFormat="1" ht="14.25" customHeight="1">
      <c r="A38" s="305" t="s">
        <v>1485</v>
      </c>
      <c r="B38" s="50"/>
      <c r="C38" s="190" t="s">
        <v>1486</v>
      </c>
      <c r="D38" s="672"/>
      <c r="E38" s="673"/>
      <c r="F38" s="673"/>
      <c r="G38" s="673"/>
      <c r="H38" s="674">
        <v>449491.9</v>
      </c>
      <c r="I38" s="309">
        <v>3375</v>
      </c>
      <c r="J38" s="674">
        <v>415788</v>
      </c>
      <c r="K38" s="309">
        <v>3105</v>
      </c>
      <c r="L38" s="660"/>
      <c r="M38" s="384"/>
      <c r="N38" s="96"/>
      <c r="O38" s="306"/>
      <c r="P38" s="96"/>
      <c r="Y38" s="660"/>
    </row>
    <row r="39" spans="16:25" ht="12">
      <c r="P39" s="71"/>
      <c r="Y39" s="65"/>
    </row>
    <row r="40" spans="12:25" ht="12">
      <c r="L40" s="71"/>
      <c r="M40" s="71"/>
      <c r="N40" s="296"/>
      <c r="O40" s="71"/>
      <c r="P40" s="71"/>
      <c r="Y40" s="675"/>
    </row>
    <row r="41" spans="12:17" ht="12">
      <c r="L41" s="71"/>
      <c r="M41" s="71"/>
      <c r="N41" s="296"/>
      <c r="O41" s="71"/>
      <c r="P41" s="71"/>
      <c r="Q41" s="71"/>
    </row>
    <row r="42" spans="12:43" ht="12">
      <c r="L42" s="71"/>
      <c r="M42" s="71"/>
      <c r="N42" s="296"/>
      <c r="O42" s="71"/>
      <c r="P42" s="71"/>
      <c r="Q42" s="71"/>
      <c r="Y42" s="675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2:32" ht="12">
      <c r="L43" s="71"/>
      <c r="M43" s="71"/>
      <c r="N43" s="71"/>
      <c r="O43" s="71"/>
      <c r="P43" s="71"/>
      <c r="Q43" s="71"/>
      <c r="Y43" s="675"/>
      <c r="Z43" s="72"/>
      <c r="AA43" s="72"/>
      <c r="AB43" s="72"/>
      <c r="AC43" s="72"/>
      <c r="AD43" s="72"/>
      <c r="AE43" s="72"/>
      <c r="AF43" s="72"/>
    </row>
    <row r="44" spans="12:25" ht="12">
      <c r="L44" s="71"/>
      <c r="M44" s="71"/>
      <c r="N44" s="71"/>
      <c r="O44" s="71"/>
      <c r="P44" s="71"/>
      <c r="Q44" s="71"/>
      <c r="U44" s="72"/>
      <c r="V44" s="72"/>
      <c r="W44" s="72"/>
      <c r="X44" s="72"/>
      <c r="Y44" s="675"/>
    </row>
    <row r="45" spans="12:17" ht="12">
      <c r="L45" s="71"/>
      <c r="M45" s="71"/>
      <c r="N45" s="71"/>
      <c r="O45" s="71"/>
      <c r="P45" s="71"/>
      <c r="Q45" s="71"/>
    </row>
    <row r="46" spans="10:17" ht="12">
      <c r="J46" s="62">
        <f>J13+J30+J31</f>
        <v>4288067.1</v>
      </c>
      <c r="L46" s="71"/>
      <c r="M46" s="71"/>
      <c r="N46" s="71"/>
      <c r="O46" s="71"/>
      <c r="P46" s="71"/>
      <c r="Q46" s="71"/>
    </row>
    <row r="47" spans="12:17" ht="12">
      <c r="L47" s="71"/>
      <c r="M47" s="71"/>
      <c r="N47" s="71"/>
      <c r="O47" s="71"/>
      <c r="P47" s="71"/>
      <c r="Q47" s="71"/>
    </row>
    <row r="48" spans="12:17" ht="12">
      <c r="L48" s="71"/>
      <c r="M48" s="71"/>
      <c r="N48" s="71"/>
      <c r="O48" s="71"/>
      <c r="P48" s="71"/>
      <c r="Q48" s="71"/>
    </row>
    <row r="49" spans="12:17" ht="12">
      <c r="L49" s="71"/>
      <c r="M49" s="71"/>
      <c r="N49" s="71"/>
      <c r="O49" s="71"/>
      <c r="P49" s="71"/>
      <c r="Q49" s="71"/>
    </row>
    <row r="50" spans="12:17" ht="12">
      <c r="L50" s="71"/>
      <c r="M50" s="71"/>
      <c r="N50" s="71"/>
      <c r="O50" s="71"/>
      <c r="P50" s="71"/>
      <c r="Q50" s="71"/>
    </row>
    <row r="51" spans="12:17" ht="12">
      <c r="L51" s="71"/>
      <c r="M51" s="71"/>
      <c r="N51" s="71"/>
      <c r="O51" s="71"/>
      <c r="P51" s="71"/>
      <c r="Q51" s="71"/>
    </row>
    <row r="52" spans="12:17" ht="12">
      <c r="L52" s="71"/>
      <c r="M52" s="71"/>
      <c r="N52" s="71"/>
      <c r="O52" s="71"/>
      <c r="P52" s="71"/>
      <c r="Q52" s="71"/>
    </row>
    <row r="53" spans="12:17" ht="12">
      <c r="L53" s="71"/>
      <c r="M53" s="71"/>
      <c r="N53" s="71"/>
      <c r="O53" s="71"/>
      <c r="P53" s="71"/>
      <c r="Q53" s="71"/>
    </row>
    <row r="54" spans="16:17" ht="12">
      <c r="P54" s="71"/>
      <c r="Q54" s="71"/>
    </row>
  </sheetData>
  <sheetProtection/>
  <mergeCells count="6">
    <mergeCell ref="M3:O3"/>
    <mergeCell ref="A6:G10"/>
    <mergeCell ref="H6:I6"/>
    <mergeCell ref="J6:K6"/>
    <mergeCell ref="A23:B23"/>
    <mergeCell ref="C23:D2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2.625" style="676" customWidth="1"/>
    <col min="2" max="2" width="24.75390625" style="676" customWidth="1"/>
    <col min="3" max="3" width="9.75390625" style="676" customWidth="1"/>
    <col min="4" max="9" width="9.125" style="676" customWidth="1"/>
    <col min="23" max="16384" width="9.125" style="676" customWidth="1"/>
  </cols>
  <sheetData>
    <row r="1" spans="1:9" ht="12.75">
      <c r="A1" s="1277" t="s">
        <v>1487</v>
      </c>
      <c r="B1" s="1277"/>
      <c r="C1" s="1277"/>
      <c r="D1" s="1277"/>
      <c r="E1" s="1277"/>
      <c r="F1" s="1277"/>
      <c r="G1" s="1277"/>
      <c r="H1" s="1277"/>
      <c r="I1" s="1277"/>
    </row>
    <row r="2" spans="1:9" ht="12.75">
      <c r="A2" s="1277" t="s">
        <v>1488</v>
      </c>
      <c r="B2" s="1277"/>
      <c r="C2" s="1277"/>
      <c r="D2" s="1277"/>
      <c r="E2" s="1277"/>
      <c r="F2" s="1277"/>
      <c r="G2" s="1277"/>
      <c r="H2" s="1277"/>
      <c r="I2" s="1277"/>
    </row>
    <row r="3" spans="1:9" ht="12.75">
      <c r="A3" s="677" t="s">
        <v>1489</v>
      </c>
      <c r="B3" s="678"/>
      <c r="C3" s="678"/>
      <c r="D3" s="678"/>
      <c r="E3" s="678"/>
      <c r="F3" s="678"/>
      <c r="G3" s="678"/>
      <c r="H3" s="678"/>
      <c r="I3" s="678"/>
    </row>
    <row r="4" spans="1:9" ht="12.75">
      <c r="A4" s="677" t="s">
        <v>1490</v>
      </c>
      <c r="B4" s="678"/>
      <c r="C4" s="678"/>
      <c r="D4" s="678"/>
      <c r="E4" s="678"/>
      <c r="F4" s="678"/>
      <c r="G4" s="678"/>
      <c r="H4" s="678"/>
      <c r="I4" s="678"/>
    </row>
    <row r="5" spans="1:10" ht="12.75">
      <c r="A5" s="1278"/>
      <c r="B5" s="1280"/>
      <c r="C5" s="1274">
        <v>2014</v>
      </c>
      <c r="D5" s="1275"/>
      <c r="E5" s="1276"/>
      <c r="F5" s="1274">
        <v>2015</v>
      </c>
      <c r="G5" s="1275"/>
      <c r="H5" s="1276"/>
      <c r="I5" s="1281"/>
      <c r="J5" s="176"/>
    </row>
    <row r="6" spans="1:10" ht="12.75">
      <c r="A6" s="1279"/>
      <c r="B6" s="1280"/>
      <c r="C6" s="679" t="s">
        <v>1491</v>
      </c>
      <c r="D6" s="679" t="s">
        <v>1360</v>
      </c>
      <c r="E6" s="679" t="s">
        <v>1492</v>
      </c>
      <c r="F6" s="679" t="s">
        <v>1491</v>
      </c>
      <c r="G6" s="679" t="s">
        <v>1360</v>
      </c>
      <c r="H6" s="679" t="s">
        <v>1492</v>
      </c>
      <c r="I6" s="1282"/>
      <c r="J6" s="176"/>
    </row>
    <row r="7" spans="1:9" ht="23.25" customHeight="1">
      <c r="A7" s="680" t="s">
        <v>1493</v>
      </c>
      <c r="B7" s="680" t="s">
        <v>1494</v>
      </c>
      <c r="C7" s="681">
        <f aca="true" t="shared" si="0" ref="C7:H7">C9+C10+C11+C12+C13</f>
        <v>2943.9999999999986</v>
      </c>
      <c r="D7" s="681">
        <f t="shared" si="0"/>
        <v>3103.5</v>
      </c>
      <c r="E7" s="681">
        <f t="shared" si="0"/>
        <v>13181.4</v>
      </c>
      <c r="F7" s="681">
        <f t="shared" si="0"/>
        <v>3165.8</v>
      </c>
      <c r="G7" s="681">
        <f t="shared" si="0"/>
        <v>3186.1999999999985</v>
      </c>
      <c r="H7" s="681">
        <f t="shared" si="0"/>
        <v>15941.2</v>
      </c>
      <c r="I7" s="682">
        <f>H7/E7*100</f>
        <v>120.93707800385391</v>
      </c>
    </row>
    <row r="8" spans="1:9" ht="12.75">
      <c r="A8" s="683" t="s">
        <v>1495</v>
      </c>
      <c r="B8" s="683" t="s">
        <v>1496</v>
      </c>
      <c r="C8" s="684"/>
      <c r="D8" s="684"/>
      <c r="E8" s="684"/>
      <c r="F8" s="684"/>
      <c r="G8" s="684"/>
      <c r="H8" s="684"/>
      <c r="I8" s="681"/>
    </row>
    <row r="9" spans="1:9" ht="11.25" customHeight="1">
      <c r="A9" s="685" t="s">
        <v>1497</v>
      </c>
      <c r="B9" s="685" t="s">
        <v>1498</v>
      </c>
      <c r="C9" s="684">
        <v>2662.699999999999</v>
      </c>
      <c r="D9" s="684">
        <v>2738.5</v>
      </c>
      <c r="E9" s="684">
        <v>11455.3</v>
      </c>
      <c r="F9" s="684">
        <v>2459.9000000000005</v>
      </c>
      <c r="G9" s="684">
        <v>2645.0999999999985</v>
      </c>
      <c r="H9" s="684">
        <v>13226.8</v>
      </c>
      <c r="I9" s="686">
        <f aca="true" t="shared" si="1" ref="I9:I20">H9/E9*100</f>
        <v>115.46445750002184</v>
      </c>
    </row>
    <row r="10" spans="1:9" ht="11.25" customHeight="1">
      <c r="A10" s="685" t="s">
        <v>1499</v>
      </c>
      <c r="B10" s="685" t="s">
        <v>1500</v>
      </c>
      <c r="C10" s="684">
        <v>56.5</v>
      </c>
      <c r="D10" s="684">
        <v>41.900000000000034</v>
      </c>
      <c r="E10" s="684">
        <v>277.1</v>
      </c>
      <c r="F10" s="684">
        <v>177.2</v>
      </c>
      <c r="G10" s="684">
        <v>135.20000000000005</v>
      </c>
      <c r="H10" s="684">
        <v>699.6</v>
      </c>
      <c r="I10" s="686">
        <f t="shared" si="1"/>
        <v>252.47203175748828</v>
      </c>
    </row>
    <row r="11" spans="1:9" ht="11.25" customHeight="1">
      <c r="A11" s="685" t="s">
        <v>1501</v>
      </c>
      <c r="B11" s="685" t="s">
        <v>1502</v>
      </c>
      <c r="C11" s="684">
        <v>164</v>
      </c>
      <c r="D11" s="684">
        <v>302.4999999999999</v>
      </c>
      <c r="E11" s="684">
        <v>1132.1</v>
      </c>
      <c r="F11" s="684">
        <v>415.70000000000005</v>
      </c>
      <c r="G11" s="684">
        <v>326.29999999999995</v>
      </c>
      <c r="H11" s="684">
        <v>1628.2</v>
      </c>
      <c r="I11" s="686">
        <f t="shared" si="1"/>
        <v>143.82121720696054</v>
      </c>
    </row>
    <row r="12" spans="1:9" ht="11.25" customHeight="1">
      <c r="A12" s="685" t="s">
        <v>1503</v>
      </c>
      <c r="B12" s="685" t="s">
        <v>1504</v>
      </c>
      <c r="C12" s="684">
        <v>43.099999999999994</v>
      </c>
      <c r="D12" s="684">
        <v>3.5999999999999943</v>
      </c>
      <c r="E12" s="684">
        <v>220</v>
      </c>
      <c r="F12" s="684">
        <v>78.1</v>
      </c>
      <c r="G12" s="684">
        <v>49.19999999999999</v>
      </c>
      <c r="H12" s="684">
        <v>251.7</v>
      </c>
      <c r="I12" s="686">
        <f t="shared" si="1"/>
        <v>114.4090909090909</v>
      </c>
    </row>
    <row r="13" spans="1:9" ht="11.25" customHeight="1">
      <c r="A13" s="685" t="s">
        <v>1505</v>
      </c>
      <c r="B13" s="685" t="s">
        <v>1506</v>
      </c>
      <c r="C13" s="684">
        <v>17.700000000000003</v>
      </c>
      <c r="D13" s="684">
        <v>17</v>
      </c>
      <c r="E13" s="684">
        <v>96.9</v>
      </c>
      <c r="F13" s="684">
        <v>34.900000000000006</v>
      </c>
      <c r="G13" s="684">
        <v>30.400000000000006</v>
      </c>
      <c r="H13" s="684">
        <v>134.9</v>
      </c>
      <c r="I13" s="686">
        <f t="shared" si="1"/>
        <v>139.2156862745098</v>
      </c>
    </row>
    <row r="14" spans="1:9" ht="25.5" customHeight="1">
      <c r="A14" s="687" t="s">
        <v>1507</v>
      </c>
      <c r="B14" s="687" t="s">
        <v>1508</v>
      </c>
      <c r="C14" s="688">
        <f aca="true" t="shared" si="2" ref="C14:H14">C16+C17+C18+C19+C20</f>
        <v>2701.0000000000005</v>
      </c>
      <c r="D14" s="688">
        <f t="shared" si="2"/>
        <v>2805.9</v>
      </c>
      <c r="E14" s="688">
        <f t="shared" si="2"/>
        <v>13557.000000000002</v>
      </c>
      <c r="F14" s="688">
        <f t="shared" si="2"/>
        <v>3338.8000000000006</v>
      </c>
      <c r="G14" s="688">
        <f t="shared" si="2"/>
        <v>3384.6</v>
      </c>
      <c r="H14" s="688">
        <f t="shared" si="2"/>
        <v>16208.900000000001</v>
      </c>
      <c r="I14" s="681">
        <f t="shared" si="1"/>
        <v>119.5611123404883</v>
      </c>
    </row>
    <row r="15" spans="1:9" ht="12.75">
      <c r="A15" s="683" t="s">
        <v>1495</v>
      </c>
      <c r="B15" s="683" t="s">
        <v>1496</v>
      </c>
      <c r="C15" s="684"/>
      <c r="D15" s="684"/>
      <c r="E15" s="684"/>
      <c r="F15" s="684"/>
      <c r="G15" s="684"/>
      <c r="H15" s="684"/>
      <c r="I15" s="681"/>
    </row>
    <row r="16" spans="1:9" ht="12.75">
      <c r="A16" s="685" t="s">
        <v>1497</v>
      </c>
      <c r="B16" s="685" t="s">
        <v>1498</v>
      </c>
      <c r="C16" s="684">
        <v>2385.1000000000004</v>
      </c>
      <c r="D16" s="684">
        <v>2424.6000000000004</v>
      </c>
      <c r="E16" s="684">
        <v>11524.6</v>
      </c>
      <c r="F16" s="684">
        <v>2837.9000000000005</v>
      </c>
      <c r="G16" s="684">
        <v>2860.5</v>
      </c>
      <c r="H16" s="684">
        <v>13849.6</v>
      </c>
      <c r="I16" s="686">
        <f>H16/E16*100</f>
        <v>120.1742359821599</v>
      </c>
    </row>
    <row r="17" spans="1:9" ht="12.75">
      <c r="A17" s="685" t="s">
        <v>1499</v>
      </c>
      <c r="B17" s="685" t="s">
        <v>1500</v>
      </c>
      <c r="C17" s="684">
        <v>63.70000000000002</v>
      </c>
      <c r="D17" s="684">
        <v>63.39999999999998</v>
      </c>
      <c r="E17" s="684">
        <v>377.5</v>
      </c>
      <c r="F17" s="684">
        <v>105.79999999999995</v>
      </c>
      <c r="G17" s="684">
        <v>119.70000000000005</v>
      </c>
      <c r="H17" s="684">
        <v>551.6</v>
      </c>
      <c r="I17" s="686">
        <f t="shared" si="1"/>
        <v>146.11920529801324</v>
      </c>
    </row>
    <row r="18" spans="1:9" ht="12.75">
      <c r="A18" s="685" t="s">
        <v>1501</v>
      </c>
      <c r="B18" s="685" t="s">
        <v>1502</v>
      </c>
      <c r="C18" s="684">
        <v>238.29999999999995</v>
      </c>
      <c r="D18" s="684">
        <v>304</v>
      </c>
      <c r="E18" s="684">
        <v>1361.6</v>
      </c>
      <c r="F18" s="684">
        <v>292.6</v>
      </c>
      <c r="G18" s="684">
        <v>329.0999999999999</v>
      </c>
      <c r="H18" s="684">
        <v>1464.8</v>
      </c>
      <c r="I18" s="686">
        <f t="shared" si="1"/>
        <v>107.57931844888367</v>
      </c>
    </row>
    <row r="19" spans="1:9" ht="12.75">
      <c r="A19" s="685" t="s">
        <v>1503</v>
      </c>
      <c r="B19" s="685" t="s">
        <v>1504</v>
      </c>
      <c r="C19" s="684">
        <v>7.099999999999994</v>
      </c>
      <c r="D19" s="684">
        <v>7.199999999999989</v>
      </c>
      <c r="E19" s="684">
        <v>233.1</v>
      </c>
      <c r="F19" s="684">
        <v>92.69999999999999</v>
      </c>
      <c r="G19" s="684">
        <v>40</v>
      </c>
      <c r="H19" s="684">
        <v>238.2</v>
      </c>
      <c r="I19" s="686">
        <f t="shared" si="1"/>
        <v>102.1879021879022</v>
      </c>
    </row>
    <row r="20" spans="1:9" ht="12.75">
      <c r="A20" s="689" t="s">
        <v>1505</v>
      </c>
      <c r="B20" s="689" t="s">
        <v>1506</v>
      </c>
      <c r="C20" s="690">
        <v>6.799999999999997</v>
      </c>
      <c r="D20" s="690">
        <v>6.700000000000003</v>
      </c>
      <c r="E20" s="690">
        <v>60.2</v>
      </c>
      <c r="F20" s="690">
        <v>9.800000000000004</v>
      </c>
      <c r="G20" s="690">
        <v>35.3</v>
      </c>
      <c r="H20" s="690">
        <v>104.7</v>
      </c>
      <c r="I20" s="691">
        <f t="shared" si="1"/>
        <v>173.9202657807309</v>
      </c>
    </row>
    <row r="21" spans="1:9" ht="12.75">
      <c r="A21" s="1269" t="s">
        <v>1509</v>
      </c>
      <c r="B21" s="1269"/>
      <c r="C21" s="692"/>
      <c r="D21" s="692"/>
      <c r="E21" s="692"/>
      <c r="F21" s="692"/>
      <c r="G21" s="692"/>
      <c r="H21" s="692"/>
      <c r="I21" s="693"/>
    </row>
    <row r="22" spans="1:9" ht="12.75">
      <c r="A22" s="1270" t="s">
        <v>1510</v>
      </c>
      <c r="B22" s="1270"/>
      <c r="C22" s="694"/>
      <c r="D22" s="694"/>
      <c r="E22" s="694"/>
      <c r="F22" s="694"/>
      <c r="G22" s="694"/>
      <c r="H22" s="694"/>
      <c r="I22" s="694"/>
    </row>
    <row r="23" spans="1:9" ht="12.75">
      <c r="A23" s="677" t="s">
        <v>1511</v>
      </c>
      <c r="B23" s="678"/>
      <c r="C23" s="678"/>
      <c r="D23" s="678"/>
      <c r="E23" s="678"/>
      <c r="F23" s="678"/>
      <c r="G23" s="678"/>
      <c r="H23" s="678"/>
      <c r="I23" s="678"/>
    </row>
    <row r="24" spans="1:9" ht="11.25" customHeight="1">
      <c r="A24" s="677" t="s">
        <v>1512</v>
      </c>
      <c r="B24" s="678"/>
      <c r="C24" s="678"/>
      <c r="D24" s="678"/>
      <c r="E24" s="678"/>
      <c r="F24" s="678"/>
      <c r="G24" s="678"/>
      <c r="H24" s="678"/>
      <c r="I24" s="678"/>
    </row>
    <row r="25" spans="1:10" ht="12.75">
      <c r="A25" s="1271"/>
      <c r="B25" s="1273"/>
      <c r="C25" s="1274">
        <v>2014</v>
      </c>
      <c r="D25" s="1275"/>
      <c r="E25" s="1276"/>
      <c r="F25" s="1274">
        <v>2015</v>
      </c>
      <c r="G25" s="1275"/>
      <c r="H25" s="1276"/>
      <c r="I25" s="1267"/>
      <c r="J25" s="176"/>
    </row>
    <row r="26" spans="1:10" ht="12.75">
      <c r="A26" s="1272"/>
      <c r="B26" s="1273"/>
      <c r="C26" s="679" t="s">
        <v>1491</v>
      </c>
      <c r="D26" s="679" t="s">
        <v>1360</v>
      </c>
      <c r="E26" s="679" t="s">
        <v>1492</v>
      </c>
      <c r="F26" s="679" t="s">
        <v>1491</v>
      </c>
      <c r="G26" s="679" t="s">
        <v>1360</v>
      </c>
      <c r="H26" s="679" t="s">
        <v>1492</v>
      </c>
      <c r="I26" s="1268"/>
      <c r="J26" s="176"/>
    </row>
    <row r="27" spans="1:9" ht="26.25" customHeight="1">
      <c r="A27" s="695" t="s">
        <v>1513</v>
      </c>
      <c r="B27" s="695" t="s">
        <v>1514</v>
      </c>
      <c r="C27" s="696">
        <f aca="true" t="shared" si="3" ref="C27:H27">C29+C30+C31+C32</f>
        <v>2384.999999999999</v>
      </c>
      <c r="D27" s="696">
        <f t="shared" si="3"/>
        <v>2424.000000000001</v>
      </c>
      <c r="E27" s="696">
        <f t="shared" si="3"/>
        <v>11522.2</v>
      </c>
      <c r="F27" s="696">
        <f t="shared" si="3"/>
        <v>2837.1</v>
      </c>
      <c r="G27" s="696">
        <f t="shared" si="3"/>
        <v>2859.5</v>
      </c>
      <c r="H27" s="696">
        <f t="shared" si="3"/>
        <v>13842.5</v>
      </c>
      <c r="I27" s="696">
        <f>H27/E27*100</f>
        <v>120.1376473242957</v>
      </c>
    </row>
    <row r="28" spans="1:9" ht="12.75">
      <c r="A28" s="683" t="s">
        <v>1495</v>
      </c>
      <c r="B28" s="683" t="s">
        <v>1496</v>
      </c>
      <c r="C28" s="684"/>
      <c r="D28" s="684"/>
      <c r="E28" s="684"/>
      <c r="F28" s="684"/>
      <c r="G28" s="684"/>
      <c r="H28" s="684"/>
      <c r="I28" s="696"/>
    </row>
    <row r="29" spans="1:9" ht="12.75">
      <c r="A29" s="685" t="s">
        <v>1515</v>
      </c>
      <c r="B29" s="685" t="s">
        <v>1516</v>
      </c>
      <c r="C29" s="684">
        <v>1849.0999999999995</v>
      </c>
      <c r="D29" s="684">
        <v>1879.2000000000007</v>
      </c>
      <c r="E29" s="684">
        <v>8933.1</v>
      </c>
      <c r="F29" s="684">
        <v>2199.5</v>
      </c>
      <c r="G29" s="684">
        <v>2240.5</v>
      </c>
      <c r="H29" s="684">
        <v>10755.6</v>
      </c>
      <c r="I29" s="697">
        <f aca="true" t="shared" si="4" ref="I29:I37">H29/E29*100</f>
        <v>120.40165228196258</v>
      </c>
    </row>
    <row r="30" spans="1:9" ht="12.75">
      <c r="A30" s="685" t="s">
        <v>1517</v>
      </c>
      <c r="B30" s="685" t="s">
        <v>1518</v>
      </c>
      <c r="C30" s="684">
        <v>297.0999999999999</v>
      </c>
      <c r="D30" s="684">
        <v>302.10000000000014</v>
      </c>
      <c r="E30" s="684">
        <v>1435.7</v>
      </c>
      <c r="F30" s="684">
        <v>353.6</v>
      </c>
      <c r="G30" s="684">
        <v>569.4000000000001</v>
      </c>
      <c r="H30" s="684">
        <v>1937.9</v>
      </c>
      <c r="I30" s="697">
        <f t="shared" si="4"/>
        <v>134.97945253186597</v>
      </c>
    </row>
    <row r="31" spans="1:9" ht="12.75">
      <c r="A31" s="685" t="s">
        <v>1519</v>
      </c>
      <c r="B31" s="685" t="s">
        <v>1520</v>
      </c>
      <c r="C31" s="684">
        <v>190.10000000000002</v>
      </c>
      <c r="D31" s="684">
        <v>193.19999999999993</v>
      </c>
      <c r="E31" s="684">
        <v>918.3</v>
      </c>
      <c r="F31" s="684">
        <v>226.0999999999999</v>
      </c>
      <c r="G31" s="684">
        <v>24.5</v>
      </c>
      <c r="H31" s="684">
        <v>899.8</v>
      </c>
      <c r="I31" s="697">
        <f t="shared" si="4"/>
        <v>97.9854078187956</v>
      </c>
    </row>
    <row r="32" spans="1:9" ht="12.75">
      <c r="A32" s="685" t="s">
        <v>1521</v>
      </c>
      <c r="B32" s="685" t="s">
        <v>1522</v>
      </c>
      <c r="C32" s="684">
        <v>48.69999999999999</v>
      </c>
      <c r="D32" s="684">
        <v>49.5</v>
      </c>
      <c r="E32" s="684">
        <v>235.1</v>
      </c>
      <c r="F32" s="684">
        <v>57.900000000000006</v>
      </c>
      <c r="G32" s="684">
        <v>25.099999999999994</v>
      </c>
      <c r="H32" s="684">
        <v>249.2</v>
      </c>
      <c r="I32" s="697">
        <f t="shared" si="4"/>
        <v>105.99744789451297</v>
      </c>
    </row>
    <row r="33" spans="1:9" ht="21" customHeight="1">
      <c r="A33" s="687" t="s">
        <v>1523</v>
      </c>
      <c r="B33" s="687" t="s">
        <v>1524</v>
      </c>
      <c r="C33" s="688">
        <f aca="true" t="shared" si="5" ref="C33:H33">C35+C36+C37+C38+C39</f>
        <v>63.7</v>
      </c>
      <c r="D33" s="688">
        <f t="shared" si="5"/>
        <v>63.50000000000002</v>
      </c>
      <c r="E33" s="688">
        <f t="shared" si="5"/>
        <v>377.5</v>
      </c>
      <c r="F33" s="688">
        <f t="shared" si="5"/>
        <v>105.89999999999999</v>
      </c>
      <c r="G33" s="688">
        <f t="shared" si="5"/>
        <v>119.80000000000003</v>
      </c>
      <c r="H33" s="688">
        <f t="shared" si="5"/>
        <v>551.8000000000001</v>
      </c>
      <c r="I33" s="696">
        <f t="shared" si="4"/>
        <v>146.1721854304636</v>
      </c>
    </row>
    <row r="34" spans="1:9" ht="12.75">
      <c r="A34" s="683" t="s">
        <v>1495</v>
      </c>
      <c r="B34" s="683" t="s">
        <v>1496</v>
      </c>
      <c r="C34" s="684"/>
      <c r="D34" s="684"/>
      <c r="E34" s="684"/>
      <c r="F34" s="684"/>
      <c r="G34" s="684"/>
      <c r="H34" s="684"/>
      <c r="I34" s="696"/>
    </row>
    <row r="35" spans="1:9" ht="12.75">
      <c r="A35" s="685" t="s">
        <v>1525</v>
      </c>
      <c r="B35" s="685" t="s">
        <v>1526</v>
      </c>
      <c r="C35" s="684">
        <v>5.699999999999999</v>
      </c>
      <c r="D35" s="684">
        <v>4.399999999999999</v>
      </c>
      <c r="E35" s="684">
        <v>27.7</v>
      </c>
      <c r="F35" s="684">
        <v>6.199999999999999</v>
      </c>
      <c r="G35" s="684">
        <v>9.3</v>
      </c>
      <c r="H35" s="684">
        <v>36.6</v>
      </c>
      <c r="I35" s="697">
        <f t="shared" si="4"/>
        <v>132.12996389891697</v>
      </c>
    </row>
    <row r="36" spans="1:9" ht="12.75">
      <c r="A36" s="685" t="s">
        <v>1527</v>
      </c>
      <c r="B36" s="685" t="s">
        <v>1528</v>
      </c>
      <c r="C36" s="684">
        <v>34.400000000000006</v>
      </c>
      <c r="D36" s="684">
        <v>37.20000000000002</v>
      </c>
      <c r="E36" s="684">
        <v>238.3</v>
      </c>
      <c r="F36" s="684">
        <v>77.39999999999998</v>
      </c>
      <c r="G36" s="684">
        <v>80.90000000000003</v>
      </c>
      <c r="H36" s="684">
        <v>372.1</v>
      </c>
      <c r="I36" s="697">
        <f t="shared" si="4"/>
        <v>156.1477129668485</v>
      </c>
    </row>
    <row r="37" spans="1:9" ht="12.75">
      <c r="A37" s="698" t="s">
        <v>1529</v>
      </c>
      <c r="B37" s="698" t="s">
        <v>1530</v>
      </c>
      <c r="C37" s="699">
        <v>23.599999999999994</v>
      </c>
      <c r="D37" s="699">
        <v>19.900000000000006</v>
      </c>
      <c r="E37" s="699">
        <v>109.4</v>
      </c>
      <c r="F37" s="699">
        <v>22.30000000000001</v>
      </c>
      <c r="G37" s="699">
        <v>29.099999999999994</v>
      </c>
      <c r="H37" s="699">
        <v>121.5</v>
      </c>
      <c r="I37" s="697">
        <f t="shared" si="4"/>
        <v>111.06032906764167</v>
      </c>
    </row>
    <row r="38" spans="1:9" ht="12.75">
      <c r="A38" s="689" t="s">
        <v>1531</v>
      </c>
      <c r="B38" s="689" t="s">
        <v>1532</v>
      </c>
      <c r="C38" s="690">
        <v>0</v>
      </c>
      <c r="D38" s="690">
        <v>0</v>
      </c>
      <c r="E38" s="690">
        <v>0</v>
      </c>
      <c r="F38" s="690">
        <v>0</v>
      </c>
      <c r="G38" s="690">
        <v>0</v>
      </c>
      <c r="H38" s="690">
        <v>0</v>
      </c>
      <c r="I38" s="700">
        <v>0</v>
      </c>
    </row>
    <row r="39" spans="1:9" ht="12.75" customHeight="1" hidden="1">
      <c r="A39" s="689" t="s">
        <v>1533</v>
      </c>
      <c r="B39" s="701" t="s">
        <v>1461</v>
      </c>
      <c r="C39" s="702">
        <v>0</v>
      </c>
      <c r="D39" s="702">
        <v>2</v>
      </c>
      <c r="E39" s="702">
        <v>2.1</v>
      </c>
      <c r="F39" s="702">
        <v>0</v>
      </c>
      <c r="G39" s="702">
        <v>0.5</v>
      </c>
      <c r="H39" s="702">
        <v>21.6</v>
      </c>
      <c r="I39" s="700">
        <v>0</v>
      </c>
    </row>
  </sheetData>
  <sheetProtection/>
  <mergeCells count="14">
    <mergeCell ref="A1:I1"/>
    <mergeCell ref="A2:I2"/>
    <mergeCell ref="A5:A6"/>
    <mergeCell ref="B5:B6"/>
    <mergeCell ref="C5:E5"/>
    <mergeCell ref="F5:H5"/>
    <mergeCell ref="I5:I6"/>
    <mergeCell ref="I25:I26"/>
    <mergeCell ref="A21:B21"/>
    <mergeCell ref="A22:B22"/>
    <mergeCell ref="A25:A26"/>
    <mergeCell ref="B25:B26"/>
    <mergeCell ref="C25:E25"/>
    <mergeCell ref="F25:H25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L154"/>
  <sheetViews>
    <sheetView zoomScalePageLayoutView="0" workbookViewId="0" topLeftCell="A1">
      <selection activeCell="J33" sqref="J33"/>
    </sheetView>
  </sheetViews>
  <sheetFormatPr defaultColWidth="9.00390625" defaultRowHeight="12.75"/>
  <cols>
    <col min="1" max="1" width="3.25390625" style="707" customWidth="1"/>
    <col min="2" max="2" width="25.125" style="707" customWidth="1"/>
    <col min="3" max="3" width="25.00390625" style="707" customWidth="1"/>
    <col min="4" max="4" width="10.25390625" style="707" customWidth="1"/>
    <col min="5" max="5" width="8.375" style="750" customWidth="1"/>
    <col min="6" max="6" width="9.875" style="750" customWidth="1"/>
    <col min="7" max="7" width="8.25390625" style="707" customWidth="1"/>
    <col min="8" max="8" width="9.375" style="707" customWidth="1"/>
    <col min="9" max="9" width="8.375" style="707" customWidth="1"/>
    <col min="10" max="10" width="9.25390625" style="707" customWidth="1"/>
    <col min="11" max="11" width="10.00390625" style="707" customWidth="1"/>
    <col min="12" max="20" width="9.125" style="707" customWidth="1"/>
    <col min="21" max="22" width="13.375" style="707" customWidth="1"/>
    <col min="23" max="23" width="11.875" style="707" customWidth="1"/>
    <col min="24" max="30" width="9.125" style="707" customWidth="1"/>
    <col min="31" max="31" width="11.625" style="707" customWidth="1"/>
    <col min="32" max="33" width="9.125" style="707" customWidth="1"/>
    <col min="34" max="34" width="9.25390625" style="707" customWidth="1"/>
    <col min="35" max="35" width="0" style="707" hidden="1" customWidth="1"/>
    <col min="36" max="40" width="9.125" style="707" customWidth="1"/>
    <col min="41" max="41" width="13.00390625" style="707" customWidth="1"/>
    <col min="42" max="43" width="9.125" style="707" customWidth="1"/>
    <col min="44" max="44" width="12.375" style="707" customWidth="1"/>
    <col min="45" max="50" width="9.125" style="707" customWidth="1"/>
    <col min="51" max="51" width="10.625" style="707" bestFit="1" customWidth="1"/>
    <col min="52" max="16384" width="9.125" style="707" customWidth="1"/>
  </cols>
  <sheetData>
    <row r="1" spans="1:62" ht="12.75" customHeight="1">
      <c r="A1" s="705"/>
      <c r="B1" s="705" t="s">
        <v>31</v>
      </c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  <c r="W1" s="705"/>
      <c r="X1" s="705"/>
      <c r="Y1" s="706"/>
      <c r="Z1" s="706"/>
      <c r="AA1" s="706"/>
      <c r="AB1" s="706"/>
      <c r="AC1" s="706"/>
      <c r="AD1" s="706"/>
      <c r="AE1" s="706"/>
      <c r="AF1" s="706"/>
      <c r="AG1" s="706"/>
      <c r="AH1" s="706"/>
      <c r="AI1" s="706"/>
      <c r="AJ1" s="706"/>
      <c r="AK1" s="706"/>
      <c r="AL1" s="706"/>
      <c r="AM1" s="706"/>
      <c r="AN1" s="706"/>
      <c r="AO1" s="706"/>
      <c r="AP1" s="706"/>
      <c r="AQ1" s="706"/>
      <c r="AR1" s="706"/>
      <c r="AS1" s="706"/>
      <c r="AT1" s="706"/>
      <c r="AU1" s="706"/>
      <c r="AV1" s="706"/>
      <c r="AW1" s="706"/>
      <c r="AX1" s="706"/>
      <c r="AY1" s="706"/>
      <c r="AZ1" s="706"/>
      <c r="BA1" s="706"/>
      <c r="BB1" s="706"/>
      <c r="BC1" s="706"/>
      <c r="BD1" s="706"/>
      <c r="BE1" s="706"/>
      <c r="BF1" s="706"/>
      <c r="BG1" s="706"/>
      <c r="BH1" s="706"/>
      <c r="BI1" s="706"/>
      <c r="BJ1" s="706"/>
    </row>
    <row r="2" spans="1:62" ht="12.75">
      <c r="A2" s="705"/>
      <c r="B2" s="705"/>
      <c r="C2" s="705"/>
      <c r="D2" s="705"/>
      <c r="E2" s="705" t="s">
        <v>449</v>
      </c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6"/>
      <c r="Z2" s="706"/>
      <c r="AA2" s="706"/>
      <c r="AB2" s="706"/>
      <c r="AC2" s="706"/>
      <c r="AD2" s="706"/>
      <c r="AE2" s="706"/>
      <c r="AF2" s="706"/>
      <c r="AG2" s="706"/>
      <c r="AH2" s="706"/>
      <c r="AI2" s="706"/>
      <c r="AJ2" s="706"/>
      <c r="AK2" s="706"/>
      <c r="AL2" s="706"/>
      <c r="AM2" s="706"/>
      <c r="AN2" s="706"/>
      <c r="AO2" s="706"/>
      <c r="AP2" s="706"/>
      <c r="AQ2" s="706"/>
      <c r="AR2" s="706"/>
      <c r="AS2" s="706"/>
      <c r="AT2" s="706"/>
      <c r="AU2" s="706"/>
      <c r="AV2" s="706"/>
      <c r="AW2" s="706"/>
      <c r="AX2" s="706"/>
      <c r="AY2" s="706"/>
      <c r="AZ2" s="706"/>
      <c r="BA2" s="706"/>
      <c r="BB2" s="706"/>
      <c r="BC2" s="706"/>
      <c r="BD2" s="706"/>
      <c r="BE2" s="706"/>
      <c r="BF2" s="706"/>
      <c r="BG2" s="706"/>
      <c r="BH2" s="706"/>
      <c r="BI2" s="706"/>
      <c r="BJ2" s="706"/>
    </row>
    <row r="3" spans="1:64" ht="12.75" customHeight="1">
      <c r="A3" s="243"/>
      <c r="B3" s="714"/>
      <c r="C3" s="715" t="s">
        <v>53</v>
      </c>
      <c r="D3" s="703"/>
      <c r="E3" s="703"/>
      <c r="F3" s="243"/>
      <c r="G3" s="243"/>
      <c r="H3" s="243"/>
      <c r="I3" s="243"/>
      <c r="J3" s="243"/>
      <c r="K3" s="243"/>
      <c r="L3" s="704"/>
      <c r="M3" s="243"/>
      <c r="N3" s="714"/>
      <c r="O3" s="243"/>
      <c r="P3" s="705"/>
      <c r="Q3" s="705"/>
      <c r="R3" s="705"/>
      <c r="S3" s="705"/>
      <c r="T3" s="243"/>
      <c r="U3" s="243"/>
      <c r="V3" s="243"/>
      <c r="W3" s="243"/>
      <c r="X3" s="243"/>
      <c r="Y3" s="745"/>
      <c r="Z3" s="745"/>
      <c r="AA3" s="745"/>
      <c r="AB3" s="745"/>
      <c r="AC3" s="745"/>
      <c r="AD3" s="745"/>
      <c r="AE3" s="745"/>
      <c r="AF3" s="745"/>
      <c r="AG3" s="745"/>
      <c r="AH3" s="745"/>
      <c r="AI3" s="745"/>
      <c r="AJ3" s="745"/>
      <c r="AK3" s="745"/>
      <c r="AL3" s="745"/>
      <c r="AM3" s="745"/>
      <c r="AN3" s="745"/>
      <c r="AO3" s="745"/>
      <c r="AP3" s="745"/>
      <c r="AQ3" s="745"/>
      <c r="AR3" s="745"/>
      <c r="AS3" s="745"/>
      <c r="AT3" s="745"/>
      <c r="AU3" s="745"/>
      <c r="AV3" s="745"/>
      <c r="AW3" s="745"/>
      <c r="AX3" s="745"/>
      <c r="AY3" s="745"/>
      <c r="AZ3" s="745"/>
      <c r="BA3" s="745"/>
      <c r="BB3" s="745"/>
      <c r="BC3" s="745"/>
      <c r="BD3" s="745"/>
      <c r="BE3" s="745"/>
      <c r="BF3" s="745"/>
      <c r="BG3" s="745"/>
      <c r="BH3" s="745"/>
      <c r="BI3" s="745"/>
      <c r="BJ3" s="745"/>
      <c r="BK3" s="721"/>
      <c r="BL3" s="721"/>
    </row>
    <row r="4" spans="1:64" ht="12.75">
      <c r="A4" s="243"/>
      <c r="B4" s="714"/>
      <c r="C4" s="719" t="s">
        <v>543</v>
      </c>
      <c r="D4" s="708"/>
      <c r="E4" s="708"/>
      <c r="F4" s="705"/>
      <c r="G4" s="243"/>
      <c r="H4" s="243"/>
      <c r="I4" s="243"/>
      <c r="J4" s="243"/>
      <c r="K4" s="714"/>
      <c r="L4" s="704"/>
      <c r="M4" s="243"/>
      <c r="N4" s="714"/>
      <c r="O4" s="243"/>
      <c r="P4" s="705"/>
      <c r="Q4" s="705"/>
      <c r="R4" s="705"/>
      <c r="S4" s="705"/>
      <c r="T4" s="243"/>
      <c r="U4" s="243"/>
      <c r="V4" s="243"/>
      <c r="W4" s="243"/>
      <c r="X4" s="243"/>
      <c r="Y4" s="704"/>
      <c r="Z4" s="745"/>
      <c r="AA4" s="745"/>
      <c r="AB4" s="745"/>
      <c r="AC4" s="745"/>
      <c r="AD4" s="745"/>
      <c r="AE4" s="745"/>
      <c r="AF4" s="745"/>
      <c r="AG4" s="745"/>
      <c r="AH4" s="745"/>
      <c r="AI4" s="745"/>
      <c r="AJ4" s="745"/>
      <c r="AK4" s="745"/>
      <c r="AL4" s="745"/>
      <c r="AM4" s="745"/>
      <c r="AN4" s="745"/>
      <c r="AO4" s="745"/>
      <c r="AP4" s="745"/>
      <c r="AQ4" s="745"/>
      <c r="AR4" s="745"/>
      <c r="AS4" s="745"/>
      <c r="AT4" s="745"/>
      <c r="AU4" s="745"/>
      <c r="AV4" s="745"/>
      <c r="AW4" s="745"/>
      <c r="AX4" s="745"/>
      <c r="AY4" s="745"/>
      <c r="AZ4" s="745"/>
      <c r="BA4" s="745"/>
      <c r="BB4" s="745"/>
      <c r="BC4" s="745"/>
      <c r="BD4" s="745"/>
      <c r="BE4" s="745"/>
      <c r="BF4" s="745"/>
      <c r="BG4" s="745"/>
      <c r="BH4" s="745"/>
      <c r="BI4" s="745"/>
      <c r="BJ4" s="745"/>
      <c r="BK4" s="721"/>
      <c r="BL4" s="721"/>
    </row>
    <row r="5" spans="1:64" ht="12.75" customHeight="1">
      <c r="A5" s="243"/>
      <c r="B5" s="243"/>
      <c r="C5" s="243"/>
      <c r="D5" s="243"/>
      <c r="E5" s="244"/>
      <c r="F5" s="243"/>
      <c r="G5" s="243"/>
      <c r="H5" s="243"/>
      <c r="I5" s="243"/>
      <c r="J5" s="243"/>
      <c r="K5" s="244"/>
      <c r="L5" s="704"/>
      <c r="M5" s="243"/>
      <c r="N5" s="714"/>
      <c r="O5" s="243"/>
      <c r="P5" s="705"/>
      <c r="Q5" s="705"/>
      <c r="R5" s="705"/>
      <c r="S5" s="705"/>
      <c r="T5" s="243"/>
      <c r="U5" s="243"/>
      <c r="V5" s="243"/>
      <c r="W5" s="243"/>
      <c r="X5" s="243"/>
      <c r="Y5" s="721"/>
      <c r="Z5" s="745"/>
      <c r="AA5" s="745"/>
      <c r="AB5" s="745"/>
      <c r="AC5" s="745"/>
      <c r="AD5" s="745"/>
      <c r="AE5" s="745"/>
      <c r="AF5" s="745"/>
      <c r="AG5" s="745"/>
      <c r="AH5" s="745"/>
      <c r="AI5" s="745"/>
      <c r="AJ5" s="745"/>
      <c r="AK5" s="745"/>
      <c r="AL5" s="745"/>
      <c r="AM5" s="745"/>
      <c r="AN5" s="745"/>
      <c r="AO5" s="745"/>
      <c r="AP5" s="745"/>
      <c r="AQ5" s="745"/>
      <c r="AR5" s="745"/>
      <c r="AS5" s="745"/>
      <c r="AT5" s="745"/>
      <c r="AU5" s="745"/>
      <c r="AV5" s="745"/>
      <c r="AW5" s="745"/>
      <c r="AX5" s="745"/>
      <c r="AY5" s="745"/>
      <c r="AZ5" s="745"/>
      <c r="BA5" s="745"/>
      <c r="BB5" s="745"/>
      <c r="BC5" s="745"/>
      <c r="BD5" s="745"/>
      <c r="BE5" s="745"/>
      <c r="BF5" s="745"/>
      <c r="BG5" s="745"/>
      <c r="BH5" s="745"/>
      <c r="BI5" s="745"/>
      <c r="BJ5" s="745"/>
      <c r="BK5" s="721"/>
      <c r="BL5" s="721"/>
    </row>
    <row r="6" spans="1:64" ht="12.75">
      <c r="A6" s="243"/>
      <c r="B6" s="710"/>
      <c r="C6" s="709"/>
      <c r="D6" s="723" t="s">
        <v>422</v>
      </c>
      <c r="E6" s="724" t="s">
        <v>152</v>
      </c>
      <c r="F6" s="1285" t="s">
        <v>94</v>
      </c>
      <c r="G6" s="1285"/>
      <c r="H6" s="1285"/>
      <c r="I6" s="1285"/>
      <c r="J6" s="1285"/>
      <c r="K6" s="713" t="s">
        <v>471</v>
      </c>
      <c r="L6" s="709"/>
      <c r="M6" s="725"/>
      <c r="N6" s="714"/>
      <c r="O6" s="705"/>
      <c r="P6" s="705"/>
      <c r="Q6" s="705"/>
      <c r="R6" s="705"/>
      <c r="S6" s="705"/>
      <c r="T6" s="243"/>
      <c r="U6" s="243"/>
      <c r="V6" s="243"/>
      <c r="W6" s="243"/>
      <c r="X6" s="243"/>
      <c r="Y6" s="721"/>
      <c r="Z6" s="745"/>
      <c r="AA6" s="745"/>
      <c r="AB6" s="745"/>
      <c r="AC6" s="745"/>
      <c r="AD6" s="745"/>
      <c r="AE6" s="745"/>
      <c r="AF6" s="745"/>
      <c r="AG6" s="745"/>
      <c r="AH6" s="745"/>
      <c r="AI6" s="745"/>
      <c r="AJ6" s="745"/>
      <c r="AK6" s="745"/>
      <c r="AL6" s="745"/>
      <c r="AM6" s="745"/>
      <c r="AN6" s="745"/>
      <c r="AO6" s="745"/>
      <c r="AP6" s="745"/>
      <c r="AQ6" s="745"/>
      <c r="AR6" s="745"/>
      <c r="AS6" s="745"/>
      <c r="AT6" s="745"/>
      <c r="AU6" s="745"/>
      <c r="AV6" s="745"/>
      <c r="AW6" s="745"/>
      <c r="AX6" s="745"/>
      <c r="AY6" s="745"/>
      <c r="AZ6" s="745"/>
      <c r="BA6" s="745"/>
      <c r="BB6" s="745"/>
      <c r="BC6" s="745"/>
      <c r="BD6" s="745"/>
      <c r="BE6" s="745"/>
      <c r="BF6" s="745"/>
      <c r="BG6" s="745"/>
      <c r="BH6" s="745"/>
      <c r="BI6" s="745"/>
      <c r="BJ6" s="745"/>
      <c r="BK6" s="721"/>
      <c r="BL6" s="721"/>
    </row>
    <row r="7" spans="1:64" ht="12.75" customHeight="1">
      <c r="A7" s="243"/>
      <c r="B7" s="243" t="s">
        <v>418</v>
      </c>
      <c r="C7" s="717" t="s">
        <v>419</v>
      </c>
      <c r="D7" s="718" t="s">
        <v>662</v>
      </c>
      <c r="E7" s="727" t="s">
        <v>525</v>
      </c>
      <c r="F7" s="711" t="s">
        <v>121</v>
      </c>
      <c r="G7" s="711"/>
      <c r="H7" s="711"/>
      <c r="I7" s="712"/>
      <c r="J7" s="728" t="s">
        <v>1360</v>
      </c>
      <c r="K7" s="718" t="s">
        <v>865</v>
      </c>
      <c r="L7" s="717" t="s">
        <v>864</v>
      </c>
      <c r="M7" s="243"/>
      <c r="N7" s="714"/>
      <c r="O7" s="705"/>
      <c r="P7" s="705"/>
      <c r="Q7" s="705"/>
      <c r="R7" s="705"/>
      <c r="S7" s="705"/>
      <c r="T7" s="243"/>
      <c r="U7" s="243"/>
      <c r="V7" s="243"/>
      <c r="W7" s="243"/>
      <c r="X7" s="243"/>
      <c r="Y7" s="745"/>
      <c r="Z7" s="745"/>
      <c r="AA7" s="745"/>
      <c r="AB7" s="745"/>
      <c r="AC7" s="745"/>
      <c r="AD7" s="745"/>
      <c r="AE7" s="745"/>
      <c r="AF7" s="745"/>
      <c r="AG7" s="745"/>
      <c r="AH7" s="745"/>
      <c r="AI7" s="745"/>
      <c r="AJ7" s="745"/>
      <c r="AK7" s="745"/>
      <c r="AL7" s="745"/>
      <c r="AM7" s="745"/>
      <c r="AN7" s="745"/>
      <c r="AO7" s="745"/>
      <c r="AP7" s="745"/>
      <c r="AQ7" s="745"/>
      <c r="AR7" s="745"/>
      <c r="AS7" s="745"/>
      <c r="AT7" s="745"/>
      <c r="AU7" s="745"/>
      <c r="AV7" s="745"/>
      <c r="AW7" s="745"/>
      <c r="AX7" s="745"/>
      <c r="AY7" s="745"/>
      <c r="AZ7" s="745"/>
      <c r="BA7" s="745"/>
      <c r="BB7" s="745"/>
      <c r="BC7" s="745"/>
      <c r="BD7" s="745"/>
      <c r="BE7" s="745"/>
      <c r="BF7" s="745"/>
      <c r="BG7" s="745"/>
      <c r="BH7" s="745"/>
      <c r="BI7" s="745"/>
      <c r="BJ7" s="745"/>
      <c r="BK7" s="721"/>
      <c r="BL7" s="721"/>
    </row>
    <row r="8" spans="1:64" ht="12.75">
      <c r="A8" s="243"/>
      <c r="B8" s="729"/>
      <c r="C8" s="722"/>
      <c r="D8" s="730"/>
      <c r="E8" s="731"/>
      <c r="F8" s="732">
        <v>2012</v>
      </c>
      <c r="G8" s="732">
        <v>2013</v>
      </c>
      <c r="H8" s="732">
        <v>2014</v>
      </c>
      <c r="I8" s="733">
        <v>2015</v>
      </c>
      <c r="J8" s="734" t="s">
        <v>444</v>
      </c>
      <c r="K8" s="730"/>
      <c r="L8" s="734"/>
      <c r="M8" s="725"/>
      <c r="N8" s="714"/>
      <c r="O8" s="705"/>
      <c r="P8" s="705"/>
      <c r="Q8" s="705"/>
      <c r="R8" s="705"/>
      <c r="S8" s="705"/>
      <c r="T8" s="243"/>
      <c r="U8" s="243"/>
      <c r="V8" s="243"/>
      <c r="W8" s="243"/>
      <c r="X8" s="721"/>
      <c r="Y8" s="745"/>
      <c r="Z8" s="745"/>
      <c r="AA8" s="745"/>
      <c r="AB8" s="745"/>
      <c r="AC8" s="745"/>
      <c r="AD8" s="745"/>
      <c r="AE8" s="745"/>
      <c r="AF8" s="745"/>
      <c r="AG8" s="745"/>
      <c r="AH8" s="745"/>
      <c r="AI8" s="745"/>
      <c r="AJ8" s="745"/>
      <c r="AK8" s="745"/>
      <c r="AL8" s="745"/>
      <c r="AM8" s="745"/>
      <c r="AN8" s="745"/>
      <c r="AO8" s="745"/>
      <c r="AP8" s="745"/>
      <c r="AQ8" s="745"/>
      <c r="AR8" s="745"/>
      <c r="AS8" s="745"/>
      <c r="AT8" s="745"/>
      <c r="AU8" s="745"/>
      <c r="AV8" s="745"/>
      <c r="AW8" s="745"/>
      <c r="AX8" s="745"/>
      <c r="AY8" s="745"/>
      <c r="AZ8" s="745"/>
      <c r="BA8" s="745"/>
      <c r="BB8" s="745"/>
      <c r="BC8" s="745"/>
      <c r="BD8" s="745"/>
      <c r="BE8" s="745"/>
      <c r="BF8" s="745"/>
      <c r="BG8" s="745"/>
      <c r="BH8" s="745"/>
      <c r="BI8" s="745"/>
      <c r="BJ8" s="745"/>
      <c r="BK8" s="721"/>
      <c r="BL8" s="721"/>
    </row>
    <row r="9" spans="1:64" ht="12.75" customHeight="1">
      <c r="A9" s="243"/>
      <c r="B9" s="243" t="s">
        <v>541</v>
      </c>
      <c r="C9" s="735" t="s">
        <v>542</v>
      </c>
      <c r="D9" s="720" t="s">
        <v>420</v>
      </c>
      <c r="E9" s="724" t="s">
        <v>413</v>
      </c>
      <c r="F9" s="242">
        <v>5330.400000000001</v>
      </c>
      <c r="G9" s="242">
        <v>5262.9</v>
      </c>
      <c r="H9" s="242">
        <v>7228.5</v>
      </c>
      <c r="I9" s="242">
        <v>6587.2</v>
      </c>
      <c r="J9" s="242">
        <v>1085.5</v>
      </c>
      <c r="K9" s="242">
        <v>125.16293298371622</v>
      </c>
      <c r="L9" s="242">
        <v>91.12817320329252</v>
      </c>
      <c r="M9" s="725"/>
      <c r="N9" s="714"/>
      <c r="O9" s="705"/>
      <c r="P9" s="705"/>
      <c r="Q9" s="705"/>
      <c r="R9" s="705"/>
      <c r="S9" s="705"/>
      <c r="T9" s="243"/>
      <c r="U9" s="243"/>
      <c r="V9" s="721"/>
      <c r="W9" s="243"/>
      <c r="X9" s="243"/>
      <c r="Y9" s="745"/>
      <c r="Z9" s="745"/>
      <c r="AA9" s="745"/>
      <c r="AB9" s="745"/>
      <c r="AC9" s="745"/>
      <c r="AD9" s="745"/>
      <c r="AE9" s="745"/>
      <c r="AF9" s="745"/>
      <c r="AG9" s="745"/>
      <c r="AH9" s="745"/>
      <c r="AI9" s="745"/>
      <c r="AJ9" s="745"/>
      <c r="AK9" s="745"/>
      <c r="AL9" s="745"/>
      <c r="AM9" s="745"/>
      <c r="AN9" s="745"/>
      <c r="AO9" s="745"/>
      <c r="AP9" s="745"/>
      <c r="AQ9" s="745"/>
      <c r="AR9" s="745"/>
      <c r="AS9" s="243"/>
      <c r="AT9" s="745"/>
      <c r="AU9" s="745"/>
      <c r="AV9" s="745"/>
      <c r="AW9" s="745"/>
      <c r="AX9" s="745"/>
      <c r="AY9" s="745"/>
      <c r="AZ9" s="745"/>
      <c r="BA9" s="745"/>
      <c r="BB9" s="745"/>
      <c r="BC9" s="745"/>
      <c r="BD9" s="745"/>
      <c r="BE9" s="745"/>
      <c r="BF9" s="745"/>
      <c r="BG9" s="745"/>
      <c r="BH9" s="745"/>
      <c r="BI9" s="745"/>
      <c r="BJ9" s="745"/>
      <c r="BK9" s="721"/>
      <c r="BL9" s="721"/>
    </row>
    <row r="10" spans="1:64" ht="12.75" customHeight="1">
      <c r="A10" s="243"/>
      <c r="B10" s="243" t="s">
        <v>95</v>
      </c>
      <c r="C10" s="735" t="s">
        <v>96</v>
      </c>
      <c r="D10" s="720" t="s">
        <v>298</v>
      </c>
      <c r="E10" s="727" t="s">
        <v>414</v>
      </c>
      <c r="F10" s="242">
        <v>10.5</v>
      </c>
      <c r="G10" s="242">
        <v>11.6</v>
      </c>
      <c r="H10" s="242">
        <v>15.667000000000002</v>
      </c>
      <c r="I10" s="242">
        <v>14.257</v>
      </c>
      <c r="J10" s="242">
        <v>2.297</v>
      </c>
      <c r="K10" s="242">
        <v>122.90517241379311</v>
      </c>
      <c r="L10" s="242">
        <v>91.00019148528754</v>
      </c>
      <c r="M10" s="725"/>
      <c r="N10" s="714"/>
      <c r="O10" s="705"/>
      <c r="P10" s="705"/>
      <c r="Q10" s="705"/>
      <c r="R10" s="705"/>
      <c r="S10" s="705"/>
      <c r="T10" s="243"/>
      <c r="U10" s="243"/>
      <c r="V10" s="1286"/>
      <c r="W10" s="1287"/>
      <c r="X10" s="1288"/>
      <c r="Y10" s="751"/>
      <c r="Z10" s="751"/>
      <c r="AA10" s="751"/>
      <c r="AB10" s="751"/>
      <c r="AC10" s="751"/>
      <c r="AD10" s="751"/>
      <c r="AE10" s="751"/>
      <c r="AF10" s="751"/>
      <c r="AG10" s="751"/>
      <c r="AH10" s="751"/>
      <c r="AI10" s="751"/>
      <c r="AJ10" s="751"/>
      <c r="AK10" s="751"/>
      <c r="AL10" s="751"/>
      <c r="AM10" s="751"/>
      <c r="AN10" s="751"/>
      <c r="AO10" s="1287"/>
      <c r="AP10" s="1284"/>
      <c r="AQ10" s="1283"/>
      <c r="AR10" s="1284"/>
      <c r="AS10" s="243"/>
      <c r="AT10" s="745"/>
      <c r="AU10" s="745"/>
      <c r="AV10" s="745"/>
      <c r="AW10" s="745"/>
      <c r="AX10" s="745"/>
      <c r="AY10" s="745"/>
      <c r="AZ10" s="745"/>
      <c r="BA10" s="745"/>
      <c r="BB10" s="745"/>
      <c r="BC10" s="745"/>
      <c r="BD10" s="745"/>
      <c r="BE10" s="745"/>
      <c r="BF10" s="745"/>
      <c r="BG10" s="745"/>
      <c r="BH10" s="745"/>
      <c r="BI10" s="745"/>
      <c r="BJ10" s="745"/>
      <c r="BK10" s="721"/>
      <c r="BL10" s="721"/>
    </row>
    <row r="11" spans="1:64" ht="12.75" customHeight="1">
      <c r="A11" s="243"/>
      <c r="B11" s="243" t="s">
        <v>176</v>
      </c>
      <c r="C11" s="735" t="s">
        <v>0</v>
      </c>
      <c r="D11" s="720" t="s">
        <v>507</v>
      </c>
      <c r="E11" s="727" t="s">
        <v>415</v>
      </c>
      <c r="F11" s="242">
        <v>1295.8</v>
      </c>
      <c r="G11" s="242">
        <v>842.5</v>
      </c>
      <c r="H11" s="242">
        <v>1319.1000000000001</v>
      </c>
      <c r="I11" s="242">
        <v>980</v>
      </c>
      <c r="J11" s="242">
        <v>175</v>
      </c>
      <c r="K11" s="242">
        <v>116.32047477744807</v>
      </c>
      <c r="L11" s="242">
        <v>74.29307861420665</v>
      </c>
      <c r="M11" s="725"/>
      <c r="N11" s="714"/>
      <c r="O11" s="705"/>
      <c r="P11" s="705"/>
      <c r="Q11" s="705"/>
      <c r="R11" s="705"/>
      <c r="S11" s="705"/>
      <c r="T11" s="243"/>
      <c r="U11" s="243"/>
      <c r="V11" s="1286"/>
      <c r="W11" s="1287"/>
      <c r="X11" s="1289"/>
      <c r="Y11" s="745"/>
      <c r="Z11" s="745"/>
      <c r="AA11" s="745"/>
      <c r="AB11" s="745"/>
      <c r="AC11" s="745"/>
      <c r="AD11" s="745"/>
      <c r="AE11" s="745"/>
      <c r="AF11" s="745"/>
      <c r="AG11" s="745"/>
      <c r="AH11" s="745"/>
      <c r="AI11" s="745"/>
      <c r="AJ11" s="745"/>
      <c r="AK11" s="745"/>
      <c r="AL11" s="745"/>
      <c r="AM11" s="745"/>
      <c r="AN11" s="745"/>
      <c r="AO11" s="1287"/>
      <c r="AP11" s="1289"/>
      <c r="AQ11" s="1283"/>
      <c r="AR11" s="1284"/>
      <c r="AS11" s="243"/>
      <c r="AT11" s="745"/>
      <c r="AU11" s="745"/>
      <c r="AV11" s="745"/>
      <c r="AW11" s="745"/>
      <c r="AX11" s="745"/>
      <c r="AY11" s="745"/>
      <c r="AZ11" s="745"/>
      <c r="BA11" s="745"/>
      <c r="BB11" s="745"/>
      <c r="BC11" s="745"/>
      <c r="BD11" s="745"/>
      <c r="BE11" s="745"/>
      <c r="BF11" s="745"/>
      <c r="BG11" s="745"/>
      <c r="BH11" s="745"/>
      <c r="BI11" s="745"/>
      <c r="BJ11" s="745"/>
      <c r="BK11" s="721"/>
      <c r="BL11" s="721"/>
    </row>
    <row r="12" spans="1:64" ht="12.75">
      <c r="A12" s="243"/>
      <c r="B12" s="243" t="s">
        <v>97</v>
      </c>
      <c r="C12" s="735" t="s">
        <v>352</v>
      </c>
      <c r="D12" s="720" t="s">
        <v>508</v>
      </c>
      <c r="E12" s="727" t="s">
        <v>416</v>
      </c>
      <c r="F12" s="242">
        <v>3.7</v>
      </c>
      <c r="G12" s="242">
        <v>6.1</v>
      </c>
      <c r="H12" s="242">
        <v>4.3</v>
      </c>
      <c r="I12" s="242">
        <v>2.8</v>
      </c>
      <c r="J12" s="242">
        <v>0.5</v>
      </c>
      <c r="K12" s="242">
        <v>45.90163934426229</v>
      </c>
      <c r="L12" s="242">
        <v>65.11627906976743</v>
      </c>
      <c r="M12" s="725"/>
      <c r="N12" s="714"/>
      <c r="O12" s="705"/>
      <c r="P12" s="705"/>
      <c r="Q12" s="705"/>
      <c r="R12" s="705"/>
      <c r="S12" s="705"/>
      <c r="T12" s="243"/>
      <c r="U12" s="752"/>
      <c r="V12" s="716"/>
      <c r="W12" s="739"/>
      <c r="X12" s="739"/>
      <c r="Y12" s="745"/>
      <c r="Z12" s="745"/>
      <c r="AA12" s="745"/>
      <c r="AB12" s="745"/>
      <c r="AC12" s="745"/>
      <c r="AD12" s="745"/>
      <c r="AE12" s="745"/>
      <c r="AF12" s="745"/>
      <c r="AG12" s="745"/>
      <c r="AH12" s="745"/>
      <c r="AI12" s="745"/>
      <c r="AJ12" s="745"/>
      <c r="AK12" s="745"/>
      <c r="AL12" s="745"/>
      <c r="AM12" s="745"/>
      <c r="AN12" s="745"/>
      <c r="AO12" s="739"/>
      <c r="AP12" s="745"/>
      <c r="AQ12" s="745"/>
      <c r="AR12" s="745"/>
      <c r="AS12" s="745"/>
      <c r="AT12" s="745"/>
      <c r="AU12" s="745"/>
      <c r="AV12" s="745"/>
      <c r="AW12" s="745"/>
      <c r="AX12" s="745"/>
      <c r="AY12" s="745"/>
      <c r="AZ12" s="745"/>
      <c r="BA12" s="745"/>
      <c r="BB12" s="745"/>
      <c r="BC12" s="745"/>
      <c r="BD12" s="745"/>
      <c r="BE12" s="745"/>
      <c r="BF12" s="745"/>
      <c r="BG12" s="745"/>
      <c r="BH12" s="745"/>
      <c r="BI12" s="745"/>
      <c r="BJ12" s="745"/>
      <c r="BK12" s="721"/>
      <c r="BL12" s="721"/>
    </row>
    <row r="13" spans="1:64" ht="12.75" customHeight="1">
      <c r="A13" s="243"/>
      <c r="B13" s="243" t="s">
        <v>98</v>
      </c>
      <c r="C13" s="735" t="s">
        <v>10</v>
      </c>
      <c r="D13" s="720" t="s">
        <v>213</v>
      </c>
      <c r="E13" s="727" t="s">
        <v>156</v>
      </c>
      <c r="F13" s="242">
        <v>156240.9</v>
      </c>
      <c r="G13" s="242">
        <v>166038.8</v>
      </c>
      <c r="H13" s="242">
        <v>129241.7</v>
      </c>
      <c r="I13" s="242">
        <v>106117.9</v>
      </c>
      <c r="J13" s="242">
        <v>25055.7</v>
      </c>
      <c r="K13" s="242">
        <v>63.91150743079329</v>
      </c>
      <c r="L13" s="242">
        <v>82.10809669015495</v>
      </c>
      <c r="M13" s="725"/>
      <c r="N13" s="714"/>
      <c r="O13" s="705"/>
      <c r="P13" s="705"/>
      <c r="Q13" s="705"/>
      <c r="R13" s="705"/>
      <c r="S13" s="736"/>
      <c r="T13" s="243"/>
      <c r="U13" s="753"/>
      <c r="V13" s="243"/>
      <c r="W13" s="242"/>
      <c r="X13" s="739"/>
      <c r="Y13" s="745"/>
      <c r="Z13" s="745"/>
      <c r="AA13" s="745"/>
      <c r="AB13" s="745"/>
      <c r="AC13" s="745"/>
      <c r="AD13" s="745"/>
      <c r="AE13" s="745"/>
      <c r="AF13" s="745"/>
      <c r="AG13" s="745"/>
      <c r="AH13" s="745"/>
      <c r="AI13" s="745"/>
      <c r="AJ13" s="745"/>
      <c r="AK13" s="745"/>
      <c r="AL13" s="745"/>
      <c r="AM13" s="745"/>
      <c r="AN13" s="745"/>
      <c r="AO13" s="242"/>
      <c r="AP13" s="745"/>
      <c r="AQ13" s="745"/>
      <c r="AR13" s="745"/>
      <c r="AS13" s="745"/>
      <c r="AT13" s="745"/>
      <c r="AU13" s="745"/>
      <c r="AV13" s="745"/>
      <c r="AW13" s="745"/>
      <c r="AX13" s="745"/>
      <c r="AY13" s="745"/>
      <c r="AZ13" s="745"/>
      <c r="BA13" s="745"/>
      <c r="BB13" s="745"/>
      <c r="BC13" s="745"/>
      <c r="BD13" s="745"/>
      <c r="BE13" s="745"/>
      <c r="BF13" s="745"/>
      <c r="BG13" s="745"/>
      <c r="BH13" s="745"/>
      <c r="BI13" s="745"/>
      <c r="BJ13" s="745"/>
      <c r="BK13" s="721"/>
      <c r="BL13" s="721"/>
    </row>
    <row r="14" spans="1:64" ht="12.75">
      <c r="A14" s="243"/>
      <c r="B14" s="737" t="s">
        <v>1534</v>
      </c>
      <c r="C14" s="735" t="s">
        <v>99</v>
      </c>
      <c r="D14" s="720"/>
      <c r="E14" s="727"/>
      <c r="F14" s="242"/>
      <c r="G14" s="242"/>
      <c r="H14" s="242"/>
      <c r="I14" s="242"/>
      <c r="J14" s="242"/>
      <c r="K14" s="242"/>
      <c r="L14" s="242"/>
      <c r="M14" s="725"/>
      <c r="N14" s="714"/>
      <c r="O14" s="705"/>
      <c r="P14" s="705"/>
      <c r="Q14" s="705"/>
      <c r="R14" s="705"/>
      <c r="S14" s="736"/>
      <c r="T14" s="243"/>
      <c r="U14" s="753"/>
      <c r="V14" s="243"/>
      <c r="W14" s="243"/>
      <c r="X14" s="739"/>
      <c r="Y14" s="745"/>
      <c r="Z14" s="745"/>
      <c r="AA14" s="745"/>
      <c r="AB14" s="745"/>
      <c r="AC14" s="745"/>
      <c r="AD14" s="745"/>
      <c r="AE14" s="745"/>
      <c r="AF14" s="745"/>
      <c r="AG14" s="745"/>
      <c r="AH14" s="745"/>
      <c r="AI14" s="745"/>
      <c r="AJ14" s="745"/>
      <c r="AK14" s="745"/>
      <c r="AL14" s="745"/>
      <c r="AM14" s="745"/>
      <c r="AN14" s="745"/>
      <c r="AO14" s="243"/>
      <c r="AP14" s="745"/>
      <c r="AQ14" s="745"/>
      <c r="AR14" s="745"/>
      <c r="AS14" s="745"/>
      <c r="AT14" s="745"/>
      <c r="AU14" s="745"/>
      <c r="AV14" s="745"/>
      <c r="AW14" s="745"/>
      <c r="AX14" s="745"/>
      <c r="AY14" s="754"/>
      <c r="AZ14" s="745"/>
      <c r="BA14" s="745"/>
      <c r="BB14" s="745"/>
      <c r="BC14" s="745"/>
      <c r="BD14" s="745"/>
      <c r="BE14" s="745"/>
      <c r="BF14" s="745"/>
      <c r="BG14" s="745"/>
      <c r="BH14" s="745"/>
      <c r="BI14" s="745"/>
      <c r="BJ14" s="745"/>
      <c r="BK14" s="721"/>
      <c r="BL14" s="721"/>
    </row>
    <row r="15" spans="1:64" ht="12.75" customHeight="1">
      <c r="A15" s="243"/>
      <c r="B15" s="243" t="s">
        <v>1</v>
      </c>
      <c r="C15" s="735" t="s">
        <v>100</v>
      </c>
      <c r="D15" s="720" t="s">
        <v>507</v>
      </c>
      <c r="E15" s="727" t="s">
        <v>415</v>
      </c>
      <c r="F15" s="242">
        <v>1106.2</v>
      </c>
      <c r="G15" s="242">
        <v>155.2</v>
      </c>
      <c r="H15" s="242">
        <v>1176.9</v>
      </c>
      <c r="I15" s="242">
        <v>980</v>
      </c>
      <c r="J15" s="242">
        <v>175</v>
      </c>
      <c r="K15" s="242">
        <v>631.4432989690722</v>
      </c>
      <c r="L15" s="242">
        <v>83.26960659359334</v>
      </c>
      <c r="M15" s="725"/>
      <c r="N15" s="714"/>
      <c r="O15" s="705"/>
      <c r="P15" s="705"/>
      <c r="Q15" s="705"/>
      <c r="R15" s="705"/>
      <c r="S15" s="736"/>
      <c r="T15" s="243"/>
      <c r="U15" s="753"/>
      <c r="V15" s="243"/>
      <c r="W15" s="243"/>
      <c r="X15" s="739"/>
      <c r="Y15" s="745"/>
      <c r="Z15" s="745"/>
      <c r="AA15" s="745"/>
      <c r="AB15" s="745"/>
      <c r="AC15" s="745"/>
      <c r="AD15" s="745"/>
      <c r="AE15" s="745"/>
      <c r="AF15" s="745"/>
      <c r="AG15" s="745"/>
      <c r="AH15" s="745"/>
      <c r="AI15" s="745"/>
      <c r="AJ15" s="745"/>
      <c r="AK15" s="745"/>
      <c r="AL15" s="745"/>
      <c r="AM15" s="745"/>
      <c r="AN15" s="745"/>
      <c r="AO15" s="243"/>
      <c r="AP15" s="745"/>
      <c r="AQ15" s="745"/>
      <c r="AR15" s="745"/>
      <c r="AS15" s="745"/>
      <c r="AT15" s="745"/>
      <c r="AU15" s="745"/>
      <c r="AV15" s="745"/>
      <c r="AW15" s="745"/>
      <c r="AX15" s="745"/>
      <c r="AY15" s="754"/>
      <c r="AZ15" s="745"/>
      <c r="BA15" s="745"/>
      <c r="BB15" s="745"/>
      <c r="BC15" s="745"/>
      <c r="BD15" s="745"/>
      <c r="BE15" s="745"/>
      <c r="BF15" s="745"/>
      <c r="BG15" s="745"/>
      <c r="BH15" s="745"/>
      <c r="BI15" s="745"/>
      <c r="BJ15" s="745"/>
      <c r="BK15" s="721"/>
      <c r="BL15" s="721"/>
    </row>
    <row r="16" spans="1:64" ht="12.75">
      <c r="A16" s="243"/>
      <c r="B16" s="243" t="s">
        <v>351</v>
      </c>
      <c r="C16" s="735" t="s">
        <v>352</v>
      </c>
      <c r="D16" s="720" t="s">
        <v>508</v>
      </c>
      <c r="E16" s="727" t="s">
        <v>416</v>
      </c>
      <c r="F16" s="242">
        <v>2.9</v>
      </c>
      <c r="G16" s="242">
        <v>3.2</v>
      </c>
      <c r="H16" s="242">
        <v>3.7</v>
      </c>
      <c r="I16" s="242">
        <v>2.8</v>
      </c>
      <c r="J16" s="242">
        <v>0.5</v>
      </c>
      <c r="K16" s="242">
        <v>87.49999999999999</v>
      </c>
      <c r="L16" s="242">
        <v>75.67567567567566</v>
      </c>
      <c r="M16" s="725"/>
      <c r="N16" s="714"/>
      <c r="O16" s="705"/>
      <c r="P16" s="705"/>
      <c r="Q16" s="705"/>
      <c r="R16" s="705"/>
      <c r="S16" s="736"/>
      <c r="T16" s="243"/>
      <c r="U16" s="755"/>
      <c r="V16" s="243"/>
      <c r="W16" s="243"/>
      <c r="X16" s="739"/>
      <c r="Y16" s="745"/>
      <c r="Z16" s="745"/>
      <c r="AA16" s="745"/>
      <c r="AB16" s="745"/>
      <c r="AC16" s="745"/>
      <c r="AD16" s="745"/>
      <c r="AE16" s="745"/>
      <c r="AF16" s="745"/>
      <c r="AG16" s="745"/>
      <c r="AH16" s="745"/>
      <c r="AI16" s="745"/>
      <c r="AJ16" s="745"/>
      <c r="AK16" s="745"/>
      <c r="AL16" s="745"/>
      <c r="AM16" s="745"/>
      <c r="AN16" s="745"/>
      <c r="AO16" s="243"/>
      <c r="AP16" s="745"/>
      <c r="AQ16" s="745"/>
      <c r="AR16" s="745"/>
      <c r="AS16" s="745"/>
      <c r="AT16" s="745"/>
      <c r="AU16" s="745"/>
      <c r="AV16" s="745"/>
      <c r="AW16" s="745"/>
      <c r="AX16" s="745"/>
      <c r="AY16" s="754"/>
      <c r="AZ16" s="745"/>
      <c r="BA16" s="745"/>
      <c r="BB16" s="745"/>
      <c r="BC16" s="745"/>
      <c r="BD16" s="745"/>
      <c r="BE16" s="745"/>
      <c r="BF16" s="745"/>
      <c r="BG16" s="745"/>
      <c r="BH16" s="745"/>
      <c r="BI16" s="745"/>
      <c r="BJ16" s="745"/>
      <c r="BK16" s="721"/>
      <c r="BL16" s="721"/>
    </row>
    <row r="17" spans="1:64" ht="12.75" customHeight="1">
      <c r="A17" s="243"/>
      <c r="B17" s="243" t="s">
        <v>353</v>
      </c>
      <c r="C17" s="735" t="s">
        <v>354</v>
      </c>
      <c r="D17" s="718" t="s">
        <v>213</v>
      </c>
      <c r="E17" s="727" t="s">
        <v>156</v>
      </c>
      <c r="F17" s="242">
        <v>151983.9</v>
      </c>
      <c r="G17" s="242">
        <v>162151.8</v>
      </c>
      <c r="H17" s="242">
        <v>123863</v>
      </c>
      <c r="I17" s="242">
        <v>100706.9</v>
      </c>
      <c r="J17" s="242">
        <v>23798.9</v>
      </c>
      <c r="K17" s="242">
        <v>62.106556942321944</v>
      </c>
      <c r="L17" s="242">
        <v>81.30507092513503</v>
      </c>
      <c r="M17" s="725"/>
      <c r="N17" s="714"/>
      <c r="O17" s="705"/>
      <c r="P17" s="705"/>
      <c r="Q17" s="705"/>
      <c r="R17" s="705"/>
      <c r="S17" s="736"/>
      <c r="T17" s="243"/>
      <c r="U17" s="753"/>
      <c r="V17" s="243"/>
      <c r="W17" s="243"/>
      <c r="X17" s="739"/>
      <c r="Y17" s="745"/>
      <c r="Z17" s="745"/>
      <c r="AA17" s="745"/>
      <c r="AB17" s="745"/>
      <c r="AC17" s="745"/>
      <c r="AD17" s="745"/>
      <c r="AE17" s="745"/>
      <c r="AF17" s="745"/>
      <c r="AG17" s="745"/>
      <c r="AH17" s="745"/>
      <c r="AI17" s="745"/>
      <c r="AJ17" s="745"/>
      <c r="AK17" s="745"/>
      <c r="AL17" s="745"/>
      <c r="AM17" s="745"/>
      <c r="AN17" s="745"/>
      <c r="AO17" s="243"/>
      <c r="AP17" s="745"/>
      <c r="AQ17" s="745"/>
      <c r="AR17" s="745"/>
      <c r="AS17" s="745"/>
      <c r="AT17" s="745"/>
      <c r="AU17" s="745"/>
      <c r="AV17" s="745"/>
      <c r="AW17" s="745"/>
      <c r="AX17" s="745"/>
      <c r="AY17" s="754"/>
      <c r="AZ17" s="745"/>
      <c r="BA17" s="745"/>
      <c r="BB17" s="745"/>
      <c r="BC17" s="745"/>
      <c r="BD17" s="745"/>
      <c r="BE17" s="745"/>
      <c r="BF17" s="745"/>
      <c r="BG17" s="745"/>
      <c r="BH17" s="745"/>
      <c r="BI17" s="745"/>
      <c r="BJ17" s="745"/>
      <c r="BK17" s="721"/>
      <c r="BL17" s="721"/>
    </row>
    <row r="18" spans="1:64" ht="12.75">
      <c r="A18" s="243"/>
      <c r="B18" s="243" t="s">
        <v>484</v>
      </c>
      <c r="C18" s="735" t="s">
        <v>363</v>
      </c>
      <c r="D18" s="718" t="s">
        <v>213</v>
      </c>
      <c r="E18" s="727" t="s">
        <v>156</v>
      </c>
      <c r="F18" s="242">
        <v>112754.3</v>
      </c>
      <c r="G18" s="242">
        <v>107145.09999999999</v>
      </c>
      <c r="H18" s="242">
        <v>128679.1</v>
      </c>
      <c r="I18" s="242">
        <v>136513.5</v>
      </c>
      <c r="J18" s="242">
        <v>30257.4</v>
      </c>
      <c r="K18" s="242">
        <v>127.40993288540494</v>
      </c>
      <c r="L18" s="242">
        <v>106.08832358945625</v>
      </c>
      <c r="M18" s="725"/>
      <c r="N18" s="714"/>
      <c r="O18" s="705"/>
      <c r="P18" s="705"/>
      <c r="Q18" s="705"/>
      <c r="R18" s="705"/>
      <c r="S18" s="736"/>
      <c r="T18" s="243"/>
      <c r="U18" s="753"/>
      <c r="V18" s="243"/>
      <c r="W18" s="243"/>
      <c r="X18" s="242"/>
      <c r="Y18" s="745"/>
      <c r="Z18" s="745"/>
      <c r="AA18" s="745"/>
      <c r="AB18" s="745"/>
      <c r="AC18" s="745"/>
      <c r="AD18" s="745"/>
      <c r="AE18" s="745"/>
      <c r="AF18" s="745"/>
      <c r="AG18" s="745"/>
      <c r="AH18" s="745"/>
      <c r="AI18" s="745"/>
      <c r="AJ18" s="745"/>
      <c r="AK18" s="745"/>
      <c r="AL18" s="745"/>
      <c r="AM18" s="745"/>
      <c r="AN18" s="745"/>
      <c r="AO18" s="243"/>
      <c r="AP18" s="745"/>
      <c r="AQ18" s="745"/>
      <c r="AR18" s="745"/>
      <c r="AS18" s="745"/>
      <c r="AT18" s="745"/>
      <c r="AU18" s="745"/>
      <c r="AV18" s="745"/>
      <c r="AW18" s="745"/>
      <c r="AX18" s="745"/>
      <c r="AY18" s="754"/>
      <c r="AZ18" s="745"/>
      <c r="BA18" s="745"/>
      <c r="BB18" s="745"/>
      <c r="BC18" s="745"/>
      <c r="BD18" s="745"/>
      <c r="BE18" s="745"/>
      <c r="BF18" s="745"/>
      <c r="BG18" s="745"/>
      <c r="BH18" s="745"/>
      <c r="BI18" s="745"/>
      <c r="BJ18" s="745"/>
      <c r="BK18" s="721"/>
      <c r="BL18" s="721"/>
    </row>
    <row r="19" spans="1:64" ht="12.75" customHeight="1">
      <c r="A19" s="243"/>
      <c r="B19" s="243" t="s">
        <v>355</v>
      </c>
      <c r="C19" s="738" t="s">
        <v>101</v>
      </c>
      <c r="D19" s="718" t="s">
        <v>213</v>
      </c>
      <c r="E19" s="727" t="s">
        <v>156</v>
      </c>
      <c r="F19" s="242">
        <v>12250</v>
      </c>
      <c r="G19" s="242">
        <v>6324.3</v>
      </c>
      <c r="H19" s="242">
        <v>14400</v>
      </c>
      <c r="I19" s="242">
        <v>34007.2</v>
      </c>
      <c r="J19" s="242">
        <v>2800</v>
      </c>
      <c r="K19" s="242">
        <v>537.7227519251142</v>
      </c>
      <c r="L19" s="242">
        <v>236.1611111111111</v>
      </c>
      <c r="M19" s="725"/>
      <c r="N19" s="714"/>
      <c r="O19" s="705"/>
      <c r="P19" s="705"/>
      <c r="Q19" s="705"/>
      <c r="R19" s="705"/>
      <c r="S19" s="736"/>
      <c r="T19" s="243"/>
      <c r="U19" s="753"/>
      <c r="V19" s="243"/>
      <c r="W19" s="243"/>
      <c r="X19" s="242"/>
      <c r="Y19" s="745"/>
      <c r="Z19" s="745"/>
      <c r="AA19" s="745"/>
      <c r="AB19" s="745"/>
      <c r="AC19" s="745"/>
      <c r="AD19" s="745"/>
      <c r="AE19" s="745"/>
      <c r="AF19" s="745"/>
      <c r="AG19" s="745"/>
      <c r="AH19" s="745"/>
      <c r="AI19" s="745"/>
      <c r="AJ19" s="745"/>
      <c r="AK19" s="745"/>
      <c r="AL19" s="745"/>
      <c r="AM19" s="745"/>
      <c r="AN19" s="745"/>
      <c r="AO19" s="243"/>
      <c r="AP19" s="745"/>
      <c r="AQ19" s="745"/>
      <c r="AR19" s="745"/>
      <c r="AS19" s="745"/>
      <c r="AT19" s="745"/>
      <c r="AU19" s="745"/>
      <c r="AV19" s="745"/>
      <c r="AW19" s="745"/>
      <c r="AX19" s="745"/>
      <c r="AY19" s="754"/>
      <c r="AZ19" s="745"/>
      <c r="BA19" s="745"/>
      <c r="BB19" s="745"/>
      <c r="BC19" s="745"/>
      <c r="BD19" s="745"/>
      <c r="BE19" s="745"/>
      <c r="BF19" s="745"/>
      <c r="BG19" s="745"/>
      <c r="BH19" s="745"/>
      <c r="BI19" s="745"/>
      <c r="BJ19" s="745"/>
      <c r="BK19" s="721"/>
      <c r="BL19" s="721"/>
    </row>
    <row r="20" spans="1:64" ht="12.75">
      <c r="A20" s="243"/>
      <c r="B20" s="243" t="s">
        <v>356</v>
      </c>
      <c r="C20" s="735" t="s">
        <v>357</v>
      </c>
      <c r="D20" s="718" t="s">
        <v>511</v>
      </c>
      <c r="E20" s="727" t="s">
        <v>156</v>
      </c>
      <c r="F20" s="242">
        <v>295.6</v>
      </c>
      <c r="G20" s="242">
        <v>290.8</v>
      </c>
      <c r="H20" s="242">
        <v>482.6</v>
      </c>
      <c r="I20" s="242">
        <v>3221.4</v>
      </c>
      <c r="J20" s="242">
        <v>1073.8</v>
      </c>
      <c r="K20" s="242">
        <v>1107.7716643741403</v>
      </c>
      <c r="L20" s="242">
        <v>667.5093244923332</v>
      </c>
      <c r="M20" s="725"/>
      <c r="N20" s="714"/>
      <c r="O20" s="705"/>
      <c r="P20" s="705"/>
      <c r="Q20" s="705"/>
      <c r="R20" s="705"/>
      <c r="S20" s="736"/>
      <c r="T20" s="243"/>
      <c r="U20" s="753"/>
      <c r="V20" s="243"/>
      <c r="W20" s="243"/>
      <c r="X20" s="242"/>
      <c r="Y20" s="745"/>
      <c r="Z20" s="745"/>
      <c r="AA20" s="745"/>
      <c r="AB20" s="745"/>
      <c r="AC20" s="745"/>
      <c r="AD20" s="745"/>
      <c r="AE20" s="745"/>
      <c r="AF20" s="745"/>
      <c r="AG20" s="745"/>
      <c r="AH20" s="745"/>
      <c r="AI20" s="745"/>
      <c r="AJ20" s="745"/>
      <c r="AK20" s="745"/>
      <c r="AL20" s="745"/>
      <c r="AM20" s="745"/>
      <c r="AN20" s="745"/>
      <c r="AO20" s="243"/>
      <c r="AP20" s="745"/>
      <c r="AQ20" s="745"/>
      <c r="AR20" s="745"/>
      <c r="AS20" s="745"/>
      <c r="AT20" s="745"/>
      <c r="AU20" s="745"/>
      <c r="AV20" s="745"/>
      <c r="AW20" s="745"/>
      <c r="AX20" s="745"/>
      <c r="AY20" s="754"/>
      <c r="AZ20" s="745"/>
      <c r="BA20" s="745"/>
      <c r="BB20" s="745"/>
      <c r="BC20" s="745"/>
      <c r="BD20" s="745"/>
      <c r="BE20" s="745"/>
      <c r="BF20" s="745"/>
      <c r="BG20" s="745"/>
      <c r="BH20" s="745"/>
      <c r="BI20" s="745"/>
      <c r="BJ20" s="745"/>
      <c r="BK20" s="721"/>
      <c r="BL20" s="721"/>
    </row>
    <row r="21" spans="1:64" ht="12.75" customHeight="1">
      <c r="A21" s="243"/>
      <c r="B21" s="243" t="s">
        <v>358</v>
      </c>
      <c r="C21" s="735" t="s">
        <v>359</v>
      </c>
      <c r="D21" s="718" t="s">
        <v>511</v>
      </c>
      <c r="E21" s="727" t="s">
        <v>156</v>
      </c>
      <c r="F21" s="242">
        <v>0</v>
      </c>
      <c r="G21" s="242">
        <v>6</v>
      </c>
      <c r="H21" s="242">
        <v>0</v>
      </c>
      <c r="I21" s="242">
        <v>3947.4</v>
      </c>
      <c r="J21" s="242">
        <v>677.5</v>
      </c>
      <c r="K21" s="242"/>
      <c r="L21" s="242"/>
      <c r="M21" s="725"/>
      <c r="N21" s="714"/>
      <c r="O21" s="705"/>
      <c r="P21" s="705"/>
      <c r="Q21" s="705"/>
      <c r="R21" s="705"/>
      <c r="S21" s="736"/>
      <c r="T21" s="243"/>
      <c r="U21" s="753"/>
      <c r="V21" s="243"/>
      <c r="W21" s="242"/>
      <c r="X21" s="242"/>
      <c r="Y21" s="745"/>
      <c r="Z21" s="745"/>
      <c r="AA21" s="745"/>
      <c r="AB21" s="745"/>
      <c r="AC21" s="745"/>
      <c r="AD21" s="745"/>
      <c r="AE21" s="745"/>
      <c r="AF21" s="745"/>
      <c r="AG21" s="745"/>
      <c r="AH21" s="745"/>
      <c r="AI21" s="745"/>
      <c r="AJ21" s="745"/>
      <c r="AK21" s="745"/>
      <c r="AL21" s="745"/>
      <c r="AM21" s="745"/>
      <c r="AN21" s="745"/>
      <c r="AO21" s="242"/>
      <c r="AP21" s="745"/>
      <c r="AQ21" s="745"/>
      <c r="AR21" s="745"/>
      <c r="AS21" s="745"/>
      <c r="AT21" s="745"/>
      <c r="AU21" s="745"/>
      <c r="AV21" s="745"/>
      <c r="AW21" s="745"/>
      <c r="AX21" s="745"/>
      <c r="AY21" s="754"/>
      <c r="AZ21" s="745"/>
      <c r="BA21" s="745"/>
      <c r="BB21" s="745"/>
      <c r="BC21" s="745"/>
      <c r="BD21" s="745"/>
      <c r="BE21" s="745"/>
      <c r="BF21" s="745"/>
      <c r="BG21" s="745"/>
      <c r="BH21" s="745"/>
      <c r="BI21" s="745"/>
      <c r="BJ21" s="745"/>
      <c r="BK21" s="721"/>
      <c r="BL21" s="721"/>
    </row>
    <row r="22" spans="1:64" ht="12.75">
      <c r="A22" s="243"/>
      <c r="B22" s="243" t="s">
        <v>485</v>
      </c>
      <c r="C22" s="735" t="s">
        <v>102</v>
      </c>
      <c r="D22" s="718" t="s">
        <v>511</v>
      </c>
      <c r="E22" s="727" t="s">
        <v>156</v>
      </c>
      <c r="F22" s="242">
        <v>445</v>
      </c>
      <c r="G22" s="242">
        <v>0</v>
      </c>
      <c r="H22" s="242">
        <v>18.4</v>
      </c>
      <c r="I22" s="242">
        <v>378.3</v>
      </c>
      <c r="J22" s="242">
        <v>273</v>
      </c>
      <c r="K22" s="242"/>
      <c r="L22" s="242">
        <v>2055.9782608695655</v>
      </c>
      <c r="M22" s="725"/>
      <c r="N22" s="714"/>
      <c r="O22" s="705"/>
      <c r="P22" s="705"/>
      <c r="Q22" s="705"/>
      <c r="R22" s="705"/>
      <c r="S22" s="736"/>
      <c r="T22" s="243"/>
      <c r="U22" s="753"/>
      <c r="V22" s="243"/>
      <c r="W22" s="243"/>
      <c r="X22" s="242"/>
      <c r="Y22" s="745"/>
      <c r="Z22" s="745"/>
      <c r="AA22" s="745"/>
      <c r="AB22" s="745"/>
      <c r="AC22" s="745"/>
      <c r="AD22" s="745"/>
      <c r="AE22" s="745"/>
      <c r="AF22" s="745"/>
      <c r="AG22" s="745"/>
      <c r="AH22" s="745"/>
      <c r="AI22" s="745"/>
      <c r="AJ22" s="745"/>
      <c r="AK22" s="745"/>
      <c r="AL22" s="745"/>
      <c r="AM22" s="745"/>
      <c r="AN22" s="745"/>
      <c r="AO22" s="243"/>
      <c r="AP22" s="745"/>
      <c r="AQ22" s="745"/>
      <c r="AR22" s="745"/>
      <c r="AS22" s="745"/>
      <c r="AT22" s="745"/>
      <c r="AU22" s="745"/>
      <c r="AV22" s="745"/>
      <c r="AW22" s="745"/>
      <c r="AX22" s="745"/>
      <c r="AY22" s="754"/>
      <c r="AZ22" s="745"/>
      <c r="BA22" s="745"/>
      <c r="BB22" s="745"/>
      <c r="BC22" s="745"/>
      <c r="BD22" s="745"/>
      <c r="BE22" s="745"/>
      <c r="BF22" s="745"/>
      <c r="BG22" s="745"/>
      <c r="BH22" s="745"/>
      <c r="BI22" s="745"/>
      <c r="BJ22" s="745"/>
      <c r="BK22" s="721"/>
      <c r="BL22" s="721"/>
    </row>
    <row r="23" spans="1:64" ht="12.75" customHeight="1">
      <c r="A23" s="243"/>
      <c r="B23" s="243" t="s">
        <v>300</v>
      </c>
      <c r="C23" s="735" t="s">
        <v>360</v>
      </c>
      <c r="D23" s="718" t="s">
        <v>511</v>
      </c>
      <c r="E23" s="727" t="s">
        <v>156</v>
      </c>
      <c r="F23" s="242">
        <v>4461</v>
      </c>
      <c r="G23" s="242">
        <v>5578</v>
      </c>
      <c r="H23" s="242">
        <v>6245.1</v>
      </c>
      <c r="I23" s="242">
        <v>1056</v>
      </c>
      <c r="J23" s="242">
        <v>2300</v>
      </c>
      <c r="K23" s="242">
        <v>18.931516672642523</v>
      </c>
      <c r="L23" s="242">
        <v>16.90925685737618</v>
      </c>
      <c r="M23" s="725"/>
      <c r="N23" s="714"/>
      <c r="O23" s="705"/>
      <c r="P23" s="705"/>
      <c r="Q23" s="705"/>
      <c r="R23" s="705"/>
      <c r="S23" s="736"/>
      <c r="T23" s="243"/>
      <c r="U23" s="753"/>
      <c r="V23" s="243"/>
      <c r="W23" s="243"/>
      <c r="X23" s="242"/>
      <c r="Y23" s="745"/>
      <c r="Z23" s="745"/>
      <c r="AA23" s="745"/>
      <c r="AB23" s="745"/>
      <c r="AC23" s="745"/>
      <c r="AD23" s="745"/>
      <c r="AE23" s="745"/>
      <c r="AF23" s="745"/>
      <c r="AG23" s="745"/>
      <c r="AH23" s="745"/>
      <c r="AI23" s="745"/>
      <c r="AJ23" s="745"/>
      <c r="AK23" s="745"/>
      <c r="AL23" s="745"/>
      <c r="AM23" s="745"/>
      <c r="AN23" s="745"/>
      <c r="AO23" s="243"/>
      <c r="AP23" s="745"/>
      <c r="AQ23" s="745"/>
      <c r="AR23" s="745"/>
      <c r="AS23" s="745"/>
      <c r="AT23" s="745"/>
      <c r="AU23" s="745"/>
      <c r="AV23" s="745"/>
      <c r="AW23" s="745"/>
      <c r="AX23" s="745"/>
      <c r="AY23" s="754"/>
      <c r="AZ23" s="745"/>
      <c r="BA23" s="745"/>
      <c r="BB23" s="745"/>
      <c r="BC23" s="745"/>
      <c r="BD23" s="745"/>
      <c r="BE23" s="745"/>
      <c r="BF23" s="745"/>
      <c r="BG23" s="745"/>
      <c r="BH23" s="745"/>
      <c r="BI23" s="745"/>
      <c r="BJ23" s="745"/>
      <c r="BK23" s="721"/>
      <c r="BL23" s="721"/>
    </row>
    <row r="24" spans="1:64" ht="12.75">
      <c r="A24" s="243"/>
      <c r="B24" s="243" t="s">
        <v>133</v>
      </c>
      <c r="C24" s="735" t="s">
        <v>361</v>
      </c>
      <c r="D24" s="718" t="s">
        <v>189</v>
      </c>
      <c r="E24" s="727" t="s">
        <v>417</v>
      </c>
      <c r="F24" s="739">
        <v>554</v>
      </c>
      <c r="G24" s="739">
        <v>509</v>
      </c>
      <c r="H24" s="739">
        <v>488</v>
      </c>
      <c r="I24" s="739">
        <v>482</v>
      </c>
      <c r="J24" s="739">
        <v>482</v>
      </c>
      <c r="K24" s="242">
        <v>94.69548133595285</v>
      </c>
      <c r="L24" s="242">
        <v>98.77049180327869</v>
      </c>
      <c r="M24" s="725"/>
      <c r="N24" s="714"/>
      <c r="O24" s="705"/>
      <c r="P24" s="705"/>
      <c r="Q24" s="705"/>
      <c r="R24" s="705"/>
      <c r="S24" s="736"/>
      <c r="T24" s="243"/>
      <c r="U24" s="753"/>
      <c r="V24" s="243"/>
      <c r="W24" s="243"/>
      <c r="X24" s="242"/>
      <c r="Y24" s="745"/>
      <c r="Z24" s="745"/>
      <c r="AA24" s="745"/>
      <c r="AB24" s="745"/>
      <c r="AC24" s="745"/>
      <c r="AD24" s="745"/>
      <c r="AE24" s="745"/>
      <c r="AF24" s="745"/>
      <c r="AG24" s="745"/>
      <c r="AH24" s="745"/>
      <c r="AI24" s="745"/>
      <c r="AJ24" s="745"/>
      <c r="AK24" s="745"/>
      <c r="AL24" s="745"/>
      <c r="AM24" s="745"/>
      <c r="AN24" s="745"/>
      <c r="AO24" s="243"/>
      <c r="AP24" s="745"/>
      <c r="AQ24" s="745"/>
      <c r="AR24" s="745"/>
      <c r="AS24" s="745"/>
      <c r="AT24" s="745"/>
      <c r="AU24" s="745"/>
      <c r="AV24" s="745"/>
      <c r="AW24" s="745"/>
      <c r="AX24" s="745"/>
      <c r="AY24" s="754"/>
      <c r="AZ24" s="745"/>
      <c r="BA24" s="745"/>
      <c r="BB24" s="745"/>
      <c r="BC24" s="745"/>
      <c r="BD24" s="745"/>
      <c r="BE24" s="745"/>
      <c r="BF24" s="745"/>
      <c r="BG24" s="745"/>
      <c r="BH24" s="745"/>
      <c r="BI24" s="745"/>
      <c r="BJ24" s="745"/>
      <c r="BK24" s="721"/>
      <c r="BL24" s="721"/>
    </row>
    <row r="25" spans="1:64" ht="12.75" customHeight="1">
      <c r="A25" s="243"/>
      <c r="B25" s="244" t="s">
        <v>134</v>
      </c>
      <c r="C25" s="740" t="s">
        <v>362</v>
      </c>
      <c r="D25" s="730" t="s">
        <v>189</v>
      </c>
      <c r="E25" s="741" t="s">
        <v>417</v>
      </c>
      <c r="F25" s="742">
        <v>858</v>
      </c>
      <c r="G25" s="742">
        <v>822</v>
      </c>
      <c r="H25" s="742">
        <v>848</v>
      </c>
      <c r="I25" s="742">
        <v>842</v>
      </c>
      <c r="J25" s="742">
        <v>842</v>
      </c>
      <c r="K25" s="245">
        <v>102.4330900243309</v>
      </c>
      <c r="L25" s="245">
        <v>99.29245283018868</v>
      </c>
      <c r="M25" s="725"/>
      <c r="N25" s="714"/>
      <c r="O25" s="705"/>
      <c r="P25" s="705"/>
      <c r="Q25" s="705"/>
      <c r="R25" s="705"/>
      <c r="S25" s="736"/>
      <c r="T25" s="243"/>
      <c r="U25" s="753"/>
      <c r="V25" s="243"/>
      <c r="W25" s="243"/>
      <c r="X25" s="242"/>
      <c r="Y25" s="745"/>
      <c r="Z25" s="745"/>
      <c r="AA25" s="745"/>
      <c r="AB25" s="745"/>
      <c r="AC25" s="745"/>
      <c r="AD25" s="745"/>
      <c r="AE25" s="745"/>
      <c r="AF25" s="745"/>
      <c r="AG25" s="745"/>
      <c r="AH25" s="745"/>
      <c r="AI25" s="745"/>
      <c r="AJ25" s="745"/>
      <c r="AK25" s="745"/>
      <c r="AL25" s="745"/>
      <c r="AM25" s="745"/>
      <c r="AN25" s="745"/>
      <c r="AO25" s="243"/>
      <c r="AP25" s="745"/>
      <c r="AQ25" s="745"/>
      <c r="AR25" s="745"/>
      <c r="AS25" s="745"/>
      <c r="AT25" s="745"/>
      <c r="AU25" s="745"/>
      <c r="AV25" s="745"/>
      <c r="AW25" s="745"/>
      <c r="AX25" s="745"/>
      <c r="AY25" s="754"/>
      <c r="AZ25" s="745"/>
      <c r="BA25" s="745"/>
      <c r="BB25" s="745"/>
      <c r="BC25" s="745"/>
      <c r="BD25" s="745"/>
      <c r="BE25" s="745"/>
      <c r="BF25" s="745"/>
      <c r="BG25" s="745"/>
      <c r="BH25" s="745"/>
      <c r="BI25" s="745"/>
      <c r="BJ25" s="745"/>
      <c r="BK25" s="721"/>
      <c r="BL25" s="721"/>
    </row>
    <row r="26" spans="1:64" ht="12.75">
      <c r="A26" s="243"/>
      <c r="B26" s="714"/>
      <c r="C26" s="714"/>
      <c r="D26" s="714"/>
      <c r="E26" s="714"/>
      <c r="F26" s="714"/>
      <c r="G26" s="714"/>
      <c r="H26" s="714"/>
      <c r="I26" s="714"/>
      <c r="J26" s="714"/>
      <c r="K26" s="714"/>
      <c r="L26" s="714"/>
      <c r="M26" s="714"/>
      <c r="N26" s="714"/>
      <c r="O26" s="705"/>
      <c r="P26" s="705"/>
      <c r="Q26" s="705"/>
      <c r="R26" s="705"/>
      <c r="S26" s="736"/>
      <c r="T26" s="243"/>
      <c r="U26" s="753"/>
      <c r="V26" s="243"/>
      <c r="W26" s="243"/>
      <c r="X26" s="242"/>
      <c r="Y26" s="745"/>
      <c r="Z26" s="745"/>
      <c r="AA26" s="745"/>
      <c r="AB26" s="745"/>
      <c r="AC26" s="745"/>
      <c r="AD26" s="745"/>
      <c r="AE26" s="745"/>
      <c r="AF26" s="745"/>
      <c r="AG26" s="745"/>
      <c r="AH26" s="745"/>
      <c r="AI26" s="745"/>
      <c r="AJ26" s="745"/>
      <c r="AK26" s="745"/>
      <c r="AL26" s="745"/>
      <c r="AM26" s="745"/>
      <c r="AN26" s="745"/>
      <c r="AO26" s="243"/>
      <c r="AP26" s="721"/>
      <c r="AQ26" s="721"/>
      <c r="AR26" s="756"/>
      <c r="AS26" s="756"/>
      <c r="AT26" s="745"/>
      <c r="AU26" s="745"/>
      <c r="AV26" s="745"/>
      <c r="AW26" s="745"/>
      <c r="AX26" s="745"/>
      <c r="AY26" s="754"/>
      <c r="AZ26" s="745"/>
      <c r="BA26" s="745"/>
      <c r="BB26" s="745"/>
      <c r="BC26" s="745"/>
      <c r="BD26" s="745"/>
      <c r="BE26" s="745"/>
      <c r="BF26" s="745"/>
      <c r="BG26" s="745"/>
      <c r="BH26" s="745"/>
      <c r="BI26" s="745"/>
      <c r="BJ26" s="745"/>
      <c r="BK26" s="721"/>
      <c r="BL26" s="721"/>
    </row>
    <row r="27" spans="1:64" ht="12.75" customHeight="1">
      <c r="A27" s="243"/>
      <c r="B27" s="714"/>
      <c r="C27" s="743"/>
      <c r="D27" s="743"/>
      <c r="E27" s="743"/>
      <c r="F27" s="743"/>
      <c r="G27" s="743"/>
      <c r="H27" s="743"/>
      <c r="I27" s="714"/>
      <c r="J27" s="714"/>
      <c r="K27" s="714"/>
      <c r="L27" s="714"/>
      <c r="M27" s="714"/>
      <c r="N27" s="714"/>
      <c r="O27" s="705"/>
      <c r="P27" s="705"/>
      <c r="Q27" s="705"/>
      <c r="R27" s="705"/>
      <c r="S27" s="736"/>
      <c r="T27" s="243"/>
      <c r="U27" s="753"/>
      <c r="V27" s="243"/>
      <c r="W27" s="243"/>
      <c r="X27" s="242"/>
      <c r="Y27" s="745"/>
      <c r="Z27" s="745"/>
      <c r="AA27" s="745"/>
      <c r="AB27" s="745"/>
      <c r="AC27" s="745"/>
      <c r="AD27" s="745"/>
      <c r="AE27" s="745"/>
      <c r="AF27" s="745"/>
      <c r="AG27" s="745"/>
      <c r="AH27" s="745"/>
      <c r="AI27" s="745"/>
      <c r="AJ27" s="745"/>
      <c r="AK27" s="745"/>
      <c r="AL27" s="745"/>
      <c r="AM27" s="745"/>
      <c r="AN27" s="745"/>
      <c r="AO27" s="243"/>
      <c r="AP27" s="745"/>
      <c r="AQ27" s="745"/>
      <c r="AR27" s="745"/>
      <c r="AS27" s="745"/>
      <c r="AT27" s="745"/>
      <c r="AU27" s="745"/>
      <c r="AV27" s="745"/>
      <c r="AW27" s="745"/>
      <c r="AX27" s="745"/>
      <c r="AY27" s="754"/>
      <c r="AZ27" s="745"/>
      <c r="BA27" s="745"/>
      <c r="BB27" s="745"/>
      <c r="BC27" s="745"/>
      <c r="BD27" s="745"/>
      <c r="BE27" s="745"/>
      <c r="BF27" s="745"/>
      <c r="BG27" s="745"/>
      <c r="BH27" s="745"/>
      <c r="BI27" s="745"/>
      <c r="BJ27" s="745"/>
      <c r="BK27" s="721"/>
      <c r="BL27" s="721"/>
    </row>
    <row r="28" spans="1:64" ht="12.75">
      <c r="A28" s="243"/>
      <c r="B28" s="714"/>
      <c r="C28" s="743"/>
      <c r="D28" s="743"/>
      <c r="E28" s="743"/>
      <c r="F28" s="743"/>
      <c r="G28" s="743"/>
      <c r="H28" s="743"/>
      <c r="I28" s="714"/>
      <c r="J28" s="714"/>
      <c r="K28" s="714"/>
      <c r="L28" s="714"/>
      <c r="M28" s="714"/>
      <c r="N28" s="714"/>
      <c r="O28" s="705"/>
      <c r="P28" s="705"/>
      <c r="Q28" s="705"/>
      <c r="R28" s="705"/>
      <c r="S28" s="736"/>
      <c r="T28" s="243"/>
      <c r="U28" s="753"/>
      <c r="V28" s="243"/>
      <c r="W28" s="243"/>
      <c r="X28" s="242"/>
      <c r="Y28" s="745"/>
      <c r="Z28" s="745"/>
      <c r="AA28" s="745"/>
      <c r="AB28" s="745"/>
      <c r="AC28" s="745"/>
      <c r="AD28" s="745"/>
      <c r="AE28" s="745"/>
      <c r="AF28" s="745"/>
      <c r="AG28" s="745"/>
      <c r="AH28" s="745"/>
      <c r="AI28" s="745"/>
      <c r="AJ28" s="745"/>
      <c r="AK28" s="745"/>
      <c r="AL28" s="745"/>
      <c r="AM28" s="745"/>
      <c r="AN28" s="745"/>
      <c r="AO28" s="243"/>
      <c r="AP28" s="745"/>
      <c r="AQ28" s="745"/>
      <c r="AR28" s="745"/>
      <c r="AS28" s="745"/>
      <c r="AT28" s="745"/>
      <c r="AU28" s="745"/>
      <c r="AV28" s="745"/>
      <c r="AW28" s="745"/>
      <c r="AX28" s="745"/>
      <c r="AY28" s="754"/>
      <c r="AZ28" s="745"/>
      <c r="BA28" s="745"/>
      <c r="BB28" s="745"/>
      <c r="BC28" s="745"/>
      <c r="BD28" s="745"/>
      <c r="BE28" s="745"/>
      <c r="BF28" s="745"/>
      <c r="BG28" s="745"/>
      <c r="BH28" s="745"/>
      <c r="BI28" s="745"/>
      <c r="BJ28" s="745"/>
      <c r="BK28" s="721"/>
      <c r="BL28" s="721"/>
    </row>
    <row r="29" spans="1:64" ht="12.75" customHeight="1">
      <c r="A29" s="243"/>
      <c r="B29" s="243"/>
      <c r="C29" s="743"/>
      <c r="D29" s="743"/>
      <c r="E29" s="743"/>
      <c r="F29" s="743"/>
      <c r="G29" s="743"/>
      <c r="H29" s="743"/>
      <c r="I29" s="705"/>
      <c r="J29" s="705"/>
      <c r="K29" s="705"/>
      <c r="L29" s="705"/>
      <c r="M29" s="705"/>
      <c r="N29" s="705"/>
      <c r="O29" s="705"/>
      <c r="P29" s="705"/>
      <c r="Q29" s="705"/>
      <c r="R29" s="705"/>
      <c r="S29" s="736"/>
      <c r="T29" s="243"/>
      <c r="U29" s="753"/>
      <c r="V29" s="243"/>
      <c r="W29" s="242"/>
      <c r="X29" s="242"/>
      <c r="Y29" s="745"/>
      <c r="Z29" s="745"/>
      <c r="AA29" s="745"/>
      <c r="AB29" s="745"/>
      <c r="AC29" s="745"/>
      <c r="AD29" s="745"/>
      <c r="AE29" s="745"/>
      <c r="AF29" s="745"/>
      <c r="AG29" s="745"/>
      <c r="AH29" s="745"/>
      <c r="AI29" s="745"/>
      <c r="AJ29" s="745"/>
      <c r="AK29" s="745"/>
      <c r="AL29" s="745"/>
      <c r="AM29" s="745"/>
      <c r="AN29" s="745"/>
      <c r="AO29" s="242"/>
      <c r="AP29" s="745"/>
      <c r="AQ29" s="745"/>
      <c r="AR29" s="745"/>
      <c r="AS29" s="745"/>
      <c r="AT29" s="745"/>
      <c r="AU29" s="745"/>
      <c r="AV29" s="745"/>
      <c r="AW29" s="745"/>
      <c r="AX29" s="745"/>
      <c r="AY29" s="754"/>
      <c r="AZ29" s="745"/>
      <c r="BA29" s="745"/>
      <c r="BB29" s="745"/>
      <c r="BC29" s="745"/>
      <c r="BD29" s="745"/>
      <c r="BE29" s="745"/>
      <c r="BF29" s="745"/>
      <c r="BG29" s="745"/>
      <c r="BH29" s="745"/>
      <c r="BI29" s="745"/>
      <c r="BJ29" s="745"/>
      <c r="BK29" s="721"/>
      <c r="BL29" s="721"/>
    </row>
    <row r="30" spans="1:64" ht="12.75">
      <c r="A30" s="243"/>
      <c r="B30" s="243"/>
      <c r="C30" s="243"/>
      <c r="D30" s="243"/>
      <c r="E30" s="705"/>
      <c r="F30" s="705"/>
      <c r="G30" s="705"/>
      <c r="H30" s="705"/>
      <c r="I30" s="705"/>
      <c r="J30" s="705"/>
      <c r="K30" s="726"/>
      <c r="L30" s="726"/>
      <c r="M30" s="243"/>
      <c r="N30" s="243"/>
      <c r="O30" s="705"/>
      <c r="P30" s="705"/>
      <c r="Q30" s="705"/>
      <c r="R30" s="705"/>
      <c r="S30" s="736"/>
      <c r="T30" s="243"/>
      <c r="U30" s="753"/>
      <c r="V30" s="243"/>
      <c r="W30" s="242"/>
      <c r="X30" s="242"/>
      <c r="Y30" s="745"/>
      <c r="Z30" s="745"/>
      <c r="AA30" s="745"/>
      <c r="AB30" s="745"/>
      <c r="AC30" s="745"/>
      <c r="AD30" s="745"/>
      <c r="AE30" s="745"/>
      <c r="AF30" s="745"/>
      <c r="AG30" s="745"/>
      <c r="AH30" s="745"/>
      <c r="AI30" s="745"/>
      <c r="AJ30" s="745"/>
      <c r="AK30" s="745"/>
      <c r="AL30" s="745"/>
      <c r="AM30" s="745"/>
      <c r="AN30" s="745"/>
      <c r="AO30" s="242"/>
      <c r="AP30" s="745"/>
      <c r="AQ30" s="745"/>
      <c r="AR30" s="745"/>
      <c r="AS30" s="745"/>
      <c r="AT30" s="745"/>
      <c r="AU30" s="745"/>
      <c r="AV30" s="745"/>
      <c r="AW30" s="745"/>
      <c r="AX30" s="745"/>
      <c r="AY30" s="754"/>
      <c r="AZ30" s="745"/>
      <c r="BA30" s="745"/>
      <c r="BB30" s="745"/>
      <c r="BC30" s="745"/>
      <c r="BD30" s="745"/>
      <c r="BE30" s="745"/>
      <c r="BF30" s="745"/>
      <c r="BG30" s="745"/>
      <c r="BH30" s="745"/>
      <c r="BI30" s="745"/>
      <c r="BJ30" s="745"/>
      <c r="BK30" s="721"/>
      <c r="BL30" s="721"/>
    </row>
    <row r="31" spans="1:64" ht="12.75" customHeight="1">
      <c r="A31" s="243"/>
      <c r="B31" s="243"/>
      <c r="C31" s="243"/>
      <c r="D31" s="243"/>
      <c r="E31" s="705"/>
      <c r="F31" s="705"/>
      <c r="G31" s="705"/>
      <c r="H31" s="705"/>
      <c r="I31" s="705"/>
      <c r="J31" s="705"/>
      <c r="K31" s="726"/>
      <c r="L31" s="726"/>
      <c r="M31" s="243"/>
      <c r="N31" s="243"/>
      <c r="O31" s="705"/>
      <c r="P31" s="705"/>
      <c r="Q31" s="705"/>
      <c r="R31" s="705"/>
      <c r="S31" s="736"/>
      <c r="T31" s="243"/>
      <c r="U31" s="753"/>
      <c r="V31" s="243"/>
      <c r="W31" s="242"/>
      <c r="X31" s="242"/>
      <c r="Y31" s="745"/>
      <c r="Z31" s="745"/>
      <c r="AA31" s="745"/>
      <c r="AB31" s="745"/>
      <c r="AC31" s="745"/>
      <c r="AD31" s="745"/>
      <c r="AE31" s="745"/>
      <c r="AF31" s="745"/>
      <c r="AG31" s="745"/>
      <c r="AH31" s="745"/>
      <c r="AI31" s="745"/>
      <c r="AJ31" s="745"/>
      <c r="AK31" s="745"/>
      <c r="AL31" s="745"/>
      <c r="AM31" s="745"/>
      <c r="AN31" s="745"/>
      <c r="AO31" s="242"/>
      <c r="AP31" s="745"/>
      <c r="AQ31" s="745"/>
      <c r="AR31" s="745"/>
      <c r="AS31" s="745"/>
      <c r="AT31" s="745"/>
      <c r="AU31" s="745"/>
      <c r="AV31" s="745"/>
      <c r="AW31" s="745"/>
      <c r="AX31" s="745"/>
      <c r="AY31" s="754"/>
      <c r="AZ31" s="745"/>
      <c r="BA31" s="745"/>
      <c r="BB31" s="745"/>
      <c r="BC31" s="745"/>
      <c r="BD31" s="745"/>
      <c r="BE31" s="745"/>
      <c r="BF31" s="745"/>
      <c r="BG31" s="745"/>
      <c r="BH31" s="745"/>
      <c r="BI31" s="745"/>
      <c r="BJ31" s="745"/>
      <c r="BK31" s="721"/>
      <c r="BL31" s="721"/>
    </row>
    <row r="32" spans="1:64" ht="12.75">
      <c r="A32" s="243"/>
      <c r="B32" s="243"/>
      <c r="C32" s="243"/>
      <c r="D32" s="243"/>
      <c r="E32" s="705"/>
      <c r="F32" s="705"/>
      <c r="G32" s="705"/>
      <c r="H32" s="705"/>
      <c r="I32" s="705"/>
      <c r="J32" s="705"/>
      <c r="K32" s="726"/>
      <c r="L32" s="726"/>
      <c r="M32" s="243"/>
      <c r="N32" s="243"/>
      <c r="O32" s="705"/>
      <c r="P32" s="705"/>
      <c r="Q32" s="705"/>
      <c r="R32" s="705"/>
      <c r="S32" s="736"/>
      <c r="T32" s="243"/>
      <c r="U32" s="753"/>
      <c r="V32" s="243"/>
      <c r="W32" s="243"/>
      <c r="X32" s="242"/>
      <c r="Y32" s="745"/>
      <c r="Z32" s="745"/>
      <c r="AA32" s="745"/>
      <c r="AB32" s="745"/>
      <c r="AC32" s="745"/>
      <c r="AD32" s="745"/>
      <c r="AE32" s="745"/>
      <c r="AF32" s="745"/>
      <c r="AG32" s="745"/>
      <c r="AH32" s="745"/>
      <c r="AI32" s="745"/>
      <c r="AJ32" s="745"/>
      <c r="AK32" s="745"/>
      <c r="AL32" s="745"/>
      <c r="AM32" s="745"/>
      <c r="AN32" s="745"/>
      <c r="AO32" s="243"/>
      <c r="AP32" s="745"/>
      <c r="AQ32" s="745"/>
      <c r="AR32" s="745"/>
      <c r="AS32" s="745"/>
      <c r="AT32" s="745"/>
      <c r="AU32" s="745"/>
      <c r="AV32" s="745"/>
      <c r="AW32" s="745"/>
      <c r="AX32" s="745"/>
      <c r="AY32" s="745"/>
      <c r="AZ32" s="745"/>
      <c r="BA32" s="745"/>
      <c r="BB32" s="745"/>
      <c r="BC32" s="745"/>
      <c r="BD32" s="745"/>
      <c r="BE32" s="745"/>
      <c r="BF32" s="745"/>
      <c r="BG32" s="745"/>
      <c r="BH32" s="745"/>
      <c r="BI32" s="745"/>
      <c r="BJ32" s="745"/>
      <c r="BK32" s="721"/>
      <c r="BL32" s="721"/>
    </row>
    <row r="33" spans="1:64" ht="12.75" customHeight="1">
      <c r="A33" s="243"/>
      <c r="B33" s="243"/>
      <c r="C33" s="243"/>
      <c r="D33" s="243"/>
      <c r="E33" s="243"/>
      <c r="F33" s="243"/>
      <c r="G33" s="243"/>
      <c r="H33" s="243"/>
      <c r="I33" s="243"/>
      <c r="J33" s="705"/>
      <c r="K33" s="726"/>
      <c r="L33" s="726"/>
      <c r="M33" s="243"/>
      <c r="N33" s="243"/>
      <c r="O33" s="716"/>
      <c r="P33" s="243"/>
      <c r="Q33" s="243"/>
      <c r="R33" s="243"/>
      <c r="S33" s="714"/>
      <c r="T33" s="242"/>
      <c r="U33" s="753"/>
      <c r="V33" s="243"/>
      <c r="W33" s="725"/>
      <c r="X33" s="242"/>
      <c r="Y33" s="745"/>
      <c r="Z33" s="745"/>
      <c r="AA33" s="745"/>
      <c r="AB33" s="745"/>
      <c r="AC33" s="745"/>
      <c r="AD33" s="745"/>
      <c r="AE33" s="745"/>
      <c r="AF33" s="745"/>
      <c r="AG33" s="745"/>
      <c r="AH33" s="745"/>
      <c r="AI33" s="745"/>
      <c r="AJ33" s="745"/>
      <c r="AK33" s="745"/>
      <c r="AL33" s="745"/>
      <c r="AM33" s="745"/>
      <c r="AN33" s="745"/>
      <c r="AO33" s="725"/>
      <c r="AP33" s="745"/>
      <c r="AQ33" s="745"/>
      <c r="AR33" s="745"/>
      <c r="AS33" s="745"/>
      <c r="AT33" s="745"/>
      <c r="AU33" s="745"/>
      <c r="AV33" s="745"/>
      <c r="AW33" s="745"/>
      <c r="AX33" s="745"/>
      <c r="AY33" s="745"/>
      <c r="AZ33" s="745"/>
      <c r="BA33" s="745"/>
      <c r="BB33" s="745"/>
      <c r="BC33" s="745"/>
      <c r="BD33" s="745"/>
      <c r="BE33" s="745"/>
      <c r="BF33" s="745"/>
      <c r="BG33" s="745"/>
      <c r="BH33" s="745"/>
      <c r="BI33" s="745"/>
      <c r="BJ33" s="745"/>
      <c r="BK33" s="721"/>
      <c r="BL33" s="721"/>
    </row>
    <row r="34" spans="1:64" ht="12.75">
      <c r="A34" s="243"/>
      <c r="B34" s="243"/>
      <c r="C34" s="243"/>
      <c r="D34" s="243"/>
      <c r="E34" s="243"/>
      <c r="F34" s="243"/>
      <c r="G34" s="243"/>
      <c r="H34" s="243"/>
      <c r="I34" s="243"/>
      <c r="J34" s="705"/>
      <c r="K34" s="726"/>
      <c r="L34" s="726"/>
      <c r="M34" s="243"/>
      <c r="N34" s="243"/>
      <c r="O34" s="716"/>
      <c r="P34" s="243"/>
      <c r="Q34" s="243"/>
      <c r="R34" s="242"/>
      <c r="S34" s="243"/>
      <c r="T34" s="242"/>
      <c r="U34" s="753"/>
      <c r="V34" s="757"/>
      <c r="W34" s="757"/>
      <c r="X34" s="757"/>
      <c r="Y34" s="757"/>
      <c r="Z34" s="757"/>
      <c r="AA34" s="757"/>
      <c r="AB34" s="757"/>
      <c r="AC34" s="757"/>
      <c r="AD34" s="757"/>
      <c r="AE34" s="757"/>
      <c r="AF34" s="757"/>
      <c r="AG34" s="757"/>
      <c r="AH34" s="757"/>
      <c r="AI34" s="757"/>
      <c r="AJ34" s="757"/>
      <c r="AK34" s="757"/>
      <c r="AL34" s="757"/>
      <c r="AM34" s="757"/>
      <c r="AN34" s="757"/>
      <c r="AO34" s="757"/>
      <c r="AP34" s="757"/>
      <c r="AQ34" s="757"/>
      <c r="AR34" s="757"/>
      <c r="AS34" s="757"/>
      <c r="AT34" s="715"/>
      <c r="AU34" s="757"/>
      <c r="AV34" s="715"/>
      <c r="AW34" s="715"/>
      <c r="AX34" s="715"/>
      <c r="AY34" s="754"/>
      <c r="AZ34" s="745"/>
      <c r="BA34" s="745"/>
      <c r="BB34" s="745"/>
      <c r="BC34" s="745"/>
      <c r="BD34" s="745"/>
      <c r="BE34" s="745"/>
      <c r="BF34" s="745"/>
      <c r="BG34" s="745"/>
      <c r="BH34" s="745"/>
      <c r="BI34" s="745"/>
      <c r="BJ34" s="745"/>
      <c r="BK34" s="721"/>
      <c r="BL34" s="721"/>
    </row>
    <row r="35" spans="1:64" ht="12.75" customHeight="1">
      <c r="A35" s="243"/>
      <c r="B35" s="716"/>
      <c r="C35" s="716"/>
      <c r="D35" s="716"/>
      <c r="E35" s="744"/>
      <c r="F35" s="744"/>
      <c r="G35" s="744"/>
      <c r="H35" s="744"/>
      <c r="I35" s="744"/>
      <c r="J35" s="744"/>
      <c r="K35" s="744"/>
      <c r="L35" s="744"/>
      <c r="M35" s="744"/>
      <c r="N35" s="744"/>
      <c r="O35" s="744"/>
      <c r="P35" s="243"/>
      <c r="Q35" s="242"/>
      <c r="R35" s="243"/>
      <c r="S35" s="243"/>
      <c r="T35" s="242"/>
      <c r="U35" s="242"/>
      <c r="V35" s="243"/>
      <c r="W35" s="243"/>
      <c r="X35" s="243"/>
      <c r="Y35" s="745"/>
      <c r="Z35" s="745"/>
      <c r="AA35" s="745"/>
      <c r="AB35" s="745"/>
      <c r="AC35" s="745"/>
      <c r="AD35" s="745"/>
      <c r="AE35" s="745"/>
      <c r="AF35" s="745"/>
      <c r="AG35" s="745"/>
      <c r="AH35" s="745"/>
      <c r="AI35" s="745"/>
      <c r="AJ35" s="745"/>
      <c r="AK35" s="745"/>
      <c r="AL35" s="745"/>
      <c r="AM35" s="745"/>
      <c r="AN35" s="745"/>
      <c r="AO35" s="745"/>
      <c r="AP35" s="745"/>
      <c r="AQ35" s="745"/>
      <c r="AR35" s="745"/>
      <c r="AS35" s="745"/>
      <c r="AT35" s="745"/>
      <c r="AU35" s="745"/>
      <c r="AV35" s="745"/>
      <c r="AW35" s="745"/>
      <c r="AX35" s="745"/>
      <c r="AY35" s="745"/>
      <c r="AZ35" s="745"/>
      <c r="BA35" s="745"/>
      <c r="BB35" s="745"/>
      <c r="BC35" s="745"/>
      <c r="BD35" s="745"/>
      <c r="BE35" s="745"/>
      <c r="BF35" s="745"/>
      <c r="BG35" s="745"/>
      <c r="BH35" s="745"/>
      <c r="BI35" s="745"/>
      <c r="BJ35" s="745"/>
      <c r="BK35" s="721"/>
      <c r="BL35" s="721"/>
    </row>
    <row r="36" spans="1:64" ht="12.75">
      <c r="A36" s="243"/>
      <c r="B36" s="243"/>
      <c r="C36" s="243"/>
      <c r="D36" s="243"/>
      <c r="E36" s="705"/>
      <c r="F36" s="705"/>
      <c r="G36" s="705"/>
      <c r="H36" s="705"/>
      <c r="I36" s="705"/>
      <c r="J36" s="705"/>
      <c r="K36" s="705"/>
      <c r="L36" s="705"/>
      <c r="M36" s="705"/>
      <c r="N36" s="705"/>
      <c r="O36" s="708"/>
      <c r="P36" s="705"/>
      <c r="Q36" s="705"/>
      <c r="R36" s="705"/>
      <c r="S36" s="705"/>
      <c r="T36" s="243"/>
      <c r="U36" s="243"/>
      <c r="V36" s="243"/>
      <c r="W36" s="243"/>
      <c r="X36" s="243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745"/>
      <c r="AM36" s="745"/>
      <c r="AN36" s="745"/>
      <c r="AO36" s="745"/>
      <c r="AP36" s="745"/>
      <c r="AQ36" s="745"/>
      <c r="AR36" s="745"/>
      <c r="AS36" s="754"/>
      <c r="AT36" s="745"/>
      <c r="AU36" s="745"/>
      <c r="AV36" s="745"/>
      <c r="AW36" s="745"/>
      <c r="AX36" s="745"/>
      <c r="AY36" s="745"/>
      <c r="AZ36" s="745"/>
      <c r="BA36" s="745"/>
      <c r="BB36" s="745"/>
      <c r="BC36" s="745"/>
      <c r="BD36" s="745"/>
      <c r="BE36" s="745"/>
      <c r="BF36" s="745"/>
      <c r="BG36" s="745"/>
      <c r="BH36" s="745"/>
      <c r="BI36" s="745"/>
      <c r="BJ36" s="745"/>
      <c r="BK36" s="721"/>
      <c r="BL36" s="721"/>
    </row>
    <row r="37" spans="1:62" ht="12.75" customHeight="1">
      <c r="A37" s="243"/>
      <c r="B37" s="243"/>
      <c r="C37" s="243"/>
      <c r="D37" s="243"/>
      <c r="E37" s="705"/>
      <c r="F37" s="705"/>
      <c r="G37" s="705"/>
      <c r="H37" s="705"/>
      <c r="I37" s="705"/>
      <c r="J37" s="705"/>
      <c r="K37" s="705"/>
      <c r="L37" s="705"/>
      <c r="M37" s="705"/>
      <c r="N37" s="705"/>
      <c r="O37" s="705"/>
      <c r="P37" s="705"/>
      <c r="Q37" s="705"/>
      <c r="R37" s="705"/>
      <c r="S37" s="705"/>
      <c r="T37" s="705"/>
      <c r="U37" s="705"/>
      <c r="V37" s="705"/>
      <c r="W37" s="705"/>
      <c r="X37" s="705"/>
      <c r="Y37" s="706"/>
      <c r="Z37" s="706"/>
      <c r="AA37" s="706"/>
      <c r="AB37" s="706"/>
      <c r="AC37" s="706"/>
      <c r="AD37" s="706"/>
      <c r="AE37" s="706"/>
      <c r="AF37" s="706"/>
      <c r="AG37" s="706"/>
      <c r="AH37" s="706"/>
      <c r="AI37" s="706"/>
      <c r="AJ37" s="706"/>
      <c r="AK37" s="706"/>
      <c r="AL37" s="706"/>
      <c r="AM37" s="706"/>
      <c r="AP37" s="706"/>
      <c r="AQ37" s="706"/>
      <c r="AR37" s="706"/>
      <c r="AS37" s="706"/>
      <c r="AT37" s="706"/>
      <c r="AU37" s="706"/>
      <c r="AV37" s="706"/>
      <c r="AW37" s="706"/>
      <c r="AX37" s="706"/>
      <c r="AY37" s="706"/>
      <c r="AZ37" s="706"/>
      <c r="BA37" s="706"/>
      <c r="BB37" s="706"/>
      <c r="BC37" s="706"/>
      <c r="BD37" s="706"/>
      <c r="BE37" s="706"/>
      <c r="BF37" s="706"/>
      <c r="BG37" s="706"/>
      <c r="BH37" s="706"/>
      <c r="BI37" s="706"/>
      <c r="BJ37" s="706"/>
    </row>
    <row r="38" spans="1:62" ht="12.75">
      <c r="A38" s="243"/>
      <c r="B38" s="243"/>
      <c r="C38" s="243"/>
      <c r="D38" s="243"/>
      <c r="E38" s="705"/>
      <c r="F38" s="705"/>
      <c r="G38" s="705"/>
      <c r="H38" s="705"/>
      <c r="I38" s="705"/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5"/>
      <c r="U38" s="705"/>
      <c r="V38" s="705"/>
      <c r="W38" s="705"/>
      <c r="X38" s="705"/>
      <c r="Y38" s="706"/>
      <c r="Z38" s="706"/>
      <c r="AA38" s="706"/>
      <c r="AB38" s="706"/>
      <c r="AC38" s="706"/>
      <c r="AD38" s="706"/>
      <c r="AE38" s="706"/>
      <c r="AF38" s="706"/>
      <c r="AG38" s="706"/>
      <c r="AH38" s="706"/>
      <c r="AI38" s="706"/>
      <c r="AJ38" s="706"/>
      <c r="AK38" s="706"/>
      <c r="AL38" s="706"/>
      <c r="AM38" s="706"/>
      <c r="AP38" s="706"/>
      <c r="AQ38" s="706"/>
      <c r="AR38" s="706"/>
      <c r="AS38" s="706"/>
      <c r="AT38" s="706"/>
      <c r="AU38" s="706"/>
      <c r="AV38" s="706"/>
      <c r="AW38" s="706"/>
      <c r="AX38" s="706"/>
      <c r="AY38" s="706"/>
      <c r="AZ38" s="706"/>
      <c r="BA38" s="706"/>
      <c r="BB38" s="706"/>
      <c r="BC38" s="706"/>
      <c r="BD38" s="706"/>
      <c r="BE38" s="706"/>
      <c r="BF38" s="706"/>
      <c r="BG38" s="706"/>
      <c r="BH38" s="706"/>
      <c r="BI38" s="706"/>
      <c r="BJ38" s="706"/>
    </row>
    <row r="39" spans="1:62" ht="12.75" customHeight="1">
      <c r="A39" s="243"/>
      <c r="B39" s="243"/>
      <c r="C39" s="243"/>
      <c r="D39" s="243"/>
      <c r="E39" s="705"/>
      <c r="F39" s="705"/>
      <c r="G39" s="705"/>
      <c r="H39" s="705"/>
      <c r="I39" s="705"/>
      <c r="J39" s="705"/>
      <c r="K39" s="705"/>
      <c r="L39" s="705"/>
      <c r="M39" s="705"/>
      <c r="N39" s="705"/>
      <c r="O39" s="705"/>
      <c r="P39" s="705"/>
      <c r="Q39" s="705"/>
      <c r="R39" s="705"/>
      <c r="S39" s="705"/>
      <c r="T39" s="705"/>
      <c r="U39" s="705"/>
      <c r="V39" s="705"/>
      <c r="W39" s="705"/>
      <c r="X39" s="705"/>
      <c r="Y39" s="706"/>
      <c r="Z39" s="706"/>
      <c r="AA39" s="706"/>
      <c r="AB39" s="706"/>
      <c r="AC39" s="706"/>
      <c r="AD39" s="706"/>
      <c r="AE39" s="706"/>
      <c r="AF39" s="706"/>
      <c r="AG39" s="706"/>
      <c r="AH39" s="706"/>
      <c r="AI39" s="706"/>
      <c r="AJ39" s="706"/>
      <c r="AK39" s="706"/>
      <c r="AL39" s="706"/>
      <c r="AM39" s="706"/>
      <c r="AP39" s="706"/>
      <c r="AQ39" s="706"/>
      <c r="AR39" s="706"/>
      <c r="AS39" s="706"/>
      <c r="AT39" s="706"/>
      <c r="AU39" s="706"/>
      <c r="AV39" s="706"/>
      <c r="AW39" s="706"/>
      <c r="AX39" s="706"/>
      <c r="AY39" s="706"/>
      <c r="AZ39" s="706"/>
      <c r="BA39" s="706"/>
      <c r="BB39" s="706"/>
      <c r="BC39" s="706"/>
      <c r="BD39" s="706"/>
      <c r="BE39" s="706"/>
      <c r="BF39" s="706"/>
      <c r="BG39" s="706"/>
      <c r="BH39" s="706"/>
      <c r="BI39" s="706"/>
      <c r="BJ39" s="706"/>
    </row>
    <row r="40" spans="1:62" ht="12.75">
      <c r="A40" s="243"/>
      <c r="B40" s="243"/>
      <c r="C40" s="243"/>
      <c r="D40" s="243"/>
      <c r="E40" s="705"/>
      <c r="F40" s="705"/>
      <c r="G40" s="705"/>
      <c r="H40" s="705"/>
      <c r="I40" s="705"/>
      <c r="J40" s="705"/>
      <c r="K40" s="705"/>
      <c r="L40" s="705"/>
      <c r="M40" s="705"/>
      <c r="N40" s="705"/>
      <c r="O40" s="705"/>
      <c r="P40" s="705"/>
      <c r="Q40" s="705"/>
      <c r="R40" s="705"/>
      <c r="S40" s="705"/>
      <c r="T40" s="705"/>
      <c r="U40" s="705"/>
      <c r="V40" s="705"/>
      <c r="W40" s="705"/>
      <c r="X40" s="705"/>
      <c r="Y40" s="706"/>
      <c r="Z40" s="706"/>
      <c r="AA40" s="706"/>
      <c r="AB40" s="706"/>
      <c r="AC40" s="706"/>
      <c r="AD40" s="706"/>
      <c r="AE40" s="706"/>
      <c r="AF40" s="706"/>
      <c r="AG40" s="706"/>
      <c r="AH40" s="706"/>
      <c r="AI40" s="706"/>
      <c r="AJ40" s="706"/>
      <c r="AK40" s="706"/>
      <c r="AL40" s="706"/>
      <c r="AM40" s="706"/>
      <c r="AP40" s="706"/>
      <c r="AQ40" s="706"/>
      <c r="AR40" s="706"/>
      <c r="AS40" s="706"/>
      <c r="AT40" s="706"/>
      <c r="AU40" s="706"/>
      <c r="AV40" s="706"/>
      <c r="AW40" s="706"/>
      <c r="AX40" s="706"/>
      <c r="AY40" s="706"/>
      <c r="AZ40" s="706"/>
      <c r="BA40" s="706"/>
      <c r="BB40" s="706"/>
      <c r="BC40" s="706"/>
      <c r="BD40" s="706"/>
      <c r="BE40" s="706"/>
      <c r="BF40" s="706"/>
      <c r="BG40" s="706"/>
      <c r="BH40" s="706"/>
      <c r="BI40" s="706"/>
      <c r="BJ40" s="706"/>
    </row>
    <row r="41" spans="1:62" ht="12.75" customHeight="1">
      <c r="A41" s="705"/>
      <c r="B41" s="243"/>
      <c r="C41" s="243"/>
      <c r="D41" s="243"/>
      <c r="E41" s="705"/>
      <c r="F41" s="705"/>
      <c r="G41" s="705"/>
      <c r="H41" s="705"/>
      <c r="I41" s="705"/>
      <c r="J41" s="705"/>
      <c r="K41" s="705"/>
      <c r="L41" s="705"/>
      <c r="M41" s="705"/>
      <c r="N41" s="705"/>
      <c r="O41" s="705"/>
      <c r="P41" s="705"/>
      <c r="Q41" s="705"/>
      <c r="R41" s="705"/>
      <c r="S41" s="705"/>
      <c r="T41" s="705"/>
      <c r="U41" s="705"/>
      <c r="V41" s="705"/>
      <c r="W41" s="705"/>
      <c r="X41" s="705"/>
      <c r="Y41" s="706"/>
      <c r="Z41" s="706"/>
      <c r="AA41" s="706"/>
      <c r="AB41" s="706"/>
      <c r="AC41" s="706"/>
      <c r="AD41" s="706"/>
      <c r="AE41" s="706"/>
      <c r="AF41" s="706"/>
      <c r="AG41" s="706"/>
      <c r="AH41" s="706"/>
      <c r="AI41" s="706"/>
      <c r="AJ41" s="706"/>
      <c r="AK41" s="706"/>
      <c r="AL41" s="706"/>
      <c r="AM41" s="706"/>
      <c r="AP41" s="706"/>
      <c r="AQ41" s="706"/>
      <c r="AR41" s="706"/>
      <c r="AS41" s="706"/>
      <c r="AT41" s="706"/>
      <c r="AU41" s="706"/>
      <c r="AV41" s="706"/>
      <c r="AW41" s="706"/>
      <c r="AX41" s="706"/>
      <c r="AY41" s="706"/>
      <c r="AZ41" s="706"/>
      <c r="BA41" s="706"/>
      <c r="BB41" s="706"/>
      <c r="BC41" s="706"/>
      <c r="BD41" s="706"/>
      <c r="BE41" s="706"/>
      <c r="BF41" s="706"/>
      <c r="BG41" s="706"/>
      <c r="BH41" s="706"/>
      <c r="BI41" s="706"/>
      <c r="BJ41" s="706"/>
    </row>
    <row r="42" spans="1:62" ht="12.75">
      <c r="A42" s="705"/>
      <c r="B42" s="243"/>
      <c r="C42" s="243"/>
      <c r="D42" s="243"/>
      <c r="E42" s="705"/>
      <c r="F42" s="705"/>
      <c r="G42" s="705"/>
      <c r="H42" s="705"/>
      <c r="I42" s="705"/>
      <c r="J42" s="705"/>
      <c r="K42" s="705"/>
      <c r="L42" s="705"/>
      <c r="M42" s="705"/>
      <c r="N42" s="705"/>
      <c r="O42" s="705"/>
      <c r="P42" s="705"/>
      <c r="Q42" s="705"/>
      <c r="R42" s="705"/>
      <c r="S42" s="705"/>
      <c r="T42" s="705"/>
      <c r="U42" s="705"/>
      <c r="V42" s="705"/>
      <c r="W42" s="705"/>
      <c r="X42" s="705"/>
      <c r="Y42" s="706"/>
      <c r="Z42" s="706"/>
      <c r="AA42" s="706"/>
      <c r="AB42" s="706"/>
      <c r="AC42" s="706"/>
      <c r="AD42" s="706"/>
      <c r="AE42" s="706"/>
      <c r="AF42" s="706"/>
      <c r="AG42" s="706"/>
      <c r="AH42" s="706"/>
      <c r="AI42" s="706"/>
      <c r="AJ42" s="706"/>
      <c r="AK42" s="706"/>
      <c r="AL42" s="706"/>
      <c r="AM42" s="706"/>
      <c r="AP42" s="706"/>
      <c r="AQ42" s="706"/>
      <c r="AR42" s="706"/>
      <c r="AS42" s="706"/>
      <c r="AT42" s="706"/>
      <c r="AU42" s="706"/>
      <c r="AV42" s="706"/>
      <c r="AW42" s="706"/>
      <c r="AX42" s="706"/>
      <c r="AY42" s="706"/>
      <c r="AZ42" s="706"/>
      <c r="BA42" s="706"/>
      <c r="BB42" s="706"/>
      <c r="BC42" s="706"/>
      <c r="BD42" s="706"/>
      <c r="BE42" s="706"/>
      <c r="BF42" s="706"/>
      <c r="BG42" s="706"/>
      <c r="BH42" s="706"/>
      <c r="BI42" s="706"/>
      <c r="BJ42" s="706"/>
    </row>
    <row r="43" spans="1:62" ht="12.75" customHeight="1">
      <c r="A43" s="705"/>
      <c r="B43" s="243"/>
      <c r="C43" s="243"/>
      <c r="D43" s="243"/>
      <c r="E43" s="705"/>
      <c r="F43" s="705"/>
      <c r="G43" s="705"/>
      <c r="H43" s="705"/>
      <c r="I43" s="705"/>
      <c r="J43" s="705"/>
      <c r="K43" s="705"/>
      <c r="L43" s="705"/>
      <c r="M43" s="705"/>
      <c r="N43" s="705"/>
      <c r="O43" s="705"/>
      <c r="P43" s="705"/>
      <c r="Q43" s="705"/>
      <c r="R43" s="705"/>
      <c r="S43" s="705"/>
      <c r="T43" s="705"/>
      <c r="U43" s="705"/>
      <c r="V43" s="705"/>
      <c r="W43" s="705"/>
      <c r="X43" s="705"/>
      <c r="Y43" s="706"/>
      <c r="Z43" s="706"/>
      <c r="AA43" s="706"/>
      <c r="AB43" s="706"/>
      <c r="AC43" s="706"/>
      <c r="AD43" s="706"/>
      <c r="AE43" s="706"/>
      <c r="AF43" s="706"/>
      <c r="AG43" s="706"/>
      <c r="AH43" s="706"/>
      <c r="AI43" s="706"/>
      <c r="AJ43" s="706"/>
      <c r="AK43" s="706"/>
      <c r="AL43" s="706"/>
      <c r="AM43" s="706"/>
      <c r="AP43" s="706"/>
      <c r="AQ43" s="706"/>
      <c r="AR43" s="706"/>
      <c r="AS43" s="706"/>
      <c r="AT43" s="706"/>
      <c r="AU43" s="706"/>
      <c r="AV43" s="706"/>
      <c r="AW43" s="706"/>
      <c r="AX43" s="706"/>
      <c r="AY43" s="706"/>
      <c r="AZ43" s="706"/>
      <c r="BA43" s="706"/>
      <c r="BB43" s="706"/>
      <c r="BC43" s="706"/>
      <c r="BD43" s="706"/>
      <c r="BE43" s="706"/>
      <c r="BF43" s="706"/>
      <c r="BG43" s="706"/>
      <c r="BH43" s="706"/>
      <c r="BI43" s="706"/>
      <c r="BJ43" s="706"/>
    </row>
    <row r="44" spans="1:62" ht="12.75">
      <c r="A44" s="705"/>
      <c r="B44" s="243"/>
      <c r="C44" s="243"/>
      <c r="D44" s="243"/>
      <c r="E44" s="705"/>
      <c r="F44" s="705"/>
      <c r="G44" s="705"/>
      <c r="H44" s="705"/>
      <c r="I44" s="705"/>
      <c r="J44" s="705"/>
      <c r="K44" s="705"/>
      <c r="L44" s="705"/>
      <c r="M44" s="705"/>
      <c r="N44" s="705"/>
      <c r="O44" s="705"/>
      <c r="P44" s="705"/>
      <c r="Q44" s="705"/>
      <c r="R44" s="705"/>
      <c r="S44" s="705"/>
      <c r="T44" s="705"/>
      <c r="U44" s="705"/>
      <c r="V44" s="705"/>
      <c r="W44" s="705"/>
      <c r="X44" s="705"/>
      <c r="Y44" s="706"/>
      <c r="Z44" s="706"/>
      <c r="AA44" s="706"/>
      <c r="AB44" s="706"/>
      <c r="AC44" s="706"/>
      <c r="AD44" s="706"/>
      <c r="AE44" s="706"/>
      <c r="AF44" s="706"/>
      <c r="AG44" s="706"/>
      <c r="AH44" s="706"/>
      <c r="AI44" s="706"/>
      <c r="AJ44" s="706"/>
      <c r="AK44" s="706"/>
      <c r="AL44" s="706"/>
      <c r="AM44" s="706"/>
      <c r="AP44" s="706"/>
      <c r="AQ44" s="706"/>
      <c r="AR44" s="706"/>
      <c r="AS44" s="706"/>
      <c r="AT44" s="706"/>
      <c r="AU44" s="706"/>
      <c r="AV44" s="706"/>
      <c r="AW44" s="706"/>
      <c r="AX44" s="706"/>
      <c r="AY44" s="706"/>
      <c r="AZ44" s="706"/>
      <c r="BA44" s="706"/>
      <c r="BB44" s="706"/>
      <c r="BC44" s="706"/>
      <c r="BD44" s="706"/>
      <c r="BE44" s="706"/>
      <c r="BF44" s="706"/>
      <c r="BG44" s="706"/>
      <c r="BH44" s="706"/>
      <c r="BI44" s="706"/>
      <c r="BJ44" s="706"/>
    </row>
    <row r="45" spans="1:62" ht="12.75" customHeight="1">
      <c r="A45" s="705"/>
      <c r="B45" s="243"/>
      <c r="C45" s="243"/>
      <c r="D45" s="243"/>
      <c r="E45" s="705"/>
      <c r="F45" s="705"/>
      <c r="G45" s="705"/>
      <c r="H45" s="705"/>
      <c r="I45" s="705"/>
      <c r="J45" s="705"/>
      <c r="K45" s="705"/>
      <c r="L45" s="705"/>
      <c r="M45" s="705"/>
      <c r="N45" s="705"/>
      <c r="O45" s="705"/>
      <c r="P45" s="705"/>
      <c r="Q45" s="705"/>
      <c r="R45" s="705"/>
      <c r="S45" s="705"/>
      <c r="T45" s="705"/>
      <c r="U45" s="705"/>
      <c r="V45" s="705"/>
      <c r="W45" s="705"/>
      <c r="X45" s="705"/>
      <c r="Y45" s="706"/>
      <c r="Z45" s="706"/>
      <c r="AA45" s="706"/>
      <c r="AB45" s="706"/>
      <c r="AC45" s="706"/>
      <c r="AD45" s="706"/>
      <c r="AE45" s="706"/>
      <c r="AF45" s="706"/>
      <c r="AG45" s="706"/>
      <c r="AH45" s="706"/>
      <c r="AI45" s="706"/>
      <c r="AJ45" s="706"/>
      <c r="AK45" s="706"/>
      <c r="AL45" s="706"/>
      <c r="AM45" s="706"/>
      <c r="AP45" s="706"/>
      <c r="AQ45" s="706"/>
      <c r="AR45" s="706"/>
      <c r="AS45" s="706"/>
      <c r="AT45" s="706"/>
      <c r="AU45" s="706"/>
      <c r="AV45" s="706"/>
      <c r="AW45" s="706"/>
      <c r="AX45" s="706"/>
      <c r="AY45" s="706"/>
      <c r="AZ45" s="706"/>
      <c r="BA45" s="706"/>
      <c r="BB45" s="706"/>
      <c r="BC45" s="706"/>
      <c r="BD45" s="706"/>
      <c r="BE45" s="706"/>
      <c r="BF45" s="706"/>
      <c r="BG45" s="706"/>
      <c r="BH45" s="706"/>
      <c r="BI45" s="706"/>
      <c r="BJ45" s="706"/>
    </row>
    <row r="46" spans="1:62" ht="12.75">
      <c r="A46" s="705"/>
      <c r="B46" s="243"/>
      <c r="C46" s="243"/>
      <c r="D46" s="243"/>
      <c r="E46" s="705"/>
      <c r="F46" s="705"/>
      <c r="G46" s="705"/>
      <c r="H46" s="705"/>
      <c r="I46" s="705"/>
      <c r="J46" s="705"/>
      <c r="K46" s="705"/>
      <c r="L46" s="705"/>
      <c r="M46" s="705"/>
      <c r="N46" s="705"/>
      <c r="O46" s="705"/>
      <c r="P46" s="705"/>
      <c r="Q46" s="705"/>
      <c r="R46" s="705"/>
      <c r="S46" s="705"/>
      <c r="T46" s="705"/>
      <c r="U46" s="705"/>
      <c r="V46" s="705"/>
      <c r="W46" s="705"/>
      <c r="X46" s="705"/>
      <c r="Y46" s="706"/>
      <c r="Z46" s="706"/>
      <c r="AA46" s="706"/>
      <c r="AB46" s="706"/>
      <c r="AC46" s="706"/>
      <c r="AD46" s="706"/>
      <c r="AE46" s="706"/>
      <c r="AF46" s="706"/>
      <c r="AG46" s="706"/>
      <c r="AH46" s="706"/>
      <c r="AI46" s="706"/>
      <c r="AJ46" s="706"/>
      <c r="AK46" s="706"/>
      <c r="AL46" s="706"/>
      <c r="AM46" s="706"/>
      <c r="AP46" s="706"/>
      <c r="AQ46" s="706"/>
      <c r="AR46" s="706"/>
      <c r="AS46" s="706"/>
      <c r="AT46" s="706"/>
      <c r="AU46" s="706"/>
      <c r="AV46" s="706"/>
      <c r="AW46" s="706"/>
      <c r="AX46" s="706"/>
      <c r="AY46" s="706"/>
      <c r="AZ46" s="706"/>
      <c r="BA46" s="706"/>
      <c r="BB46" s="706"/>
      <c r="BC46" s="706"/>
      <c r="BD46" s="706"/>
      <c r="BE46" s="706"/>
      <c r="BF46" s="706"/>
      <c r="BG46" s="706"/>
      <c r="BH46" s="706"/>
      <c r="BI46" s="706"/>
      <c r="BJ46" s="706"/>
    </row>
    <row r="47" spans="1:62" ht="12.75">
      <c r="A47" s="705"/>
      <c r="B47" s="243"/>
      <c r="C47" s="243"/>
      <c r="D47" s="243"/>
      <c r="E47" s="705"/>
      <c r="F47" s="705"/>
      <c r="G47" s="705"/>
      <c r="H47" s="705"/>
      <c r="I47" s="705"/>
      <c r="J47" s="705"/>
      <c r="K47" s="705"/>
      <c r="L47" s="705"/>
      <c r="M47" s="705"/>
      <c r="N47" s="705"/>
      <c r="O47" s="705"/>
      <c r="P47" s="705"/>
      <c r="Q47" s="705"/>
      <c r="R47" s="705"/>
      <c r="S47" s="705"/>
      <c r="T47" s="705"/>
      <c r="U47" s="705"/>
      <c r="V47" s="705"/>
      <c r="W47" s="705"/>
      <c r="X47" s="705"/>
      <c r="Y47" s="706"/>
      <c r="Z47" s="706"/>
      <c r="AA47" s="706"/>
      <c r="AB47" s="706"/>
      <c r="AC47" s="706"/>
      <c r="AD47" s="706"/>
      <c r="AE47" s="706"/>
      <c r="AF47" s="706"/>
      <c r="AG47" s="706"/>
      <c r="AH47" s="706"/>
      <c r="AI47" s="706"/>
      <c r="AJ47" s="706"/>
      <c r="AK47" s="706"/>
      <c r="AL47" s="706"/>
      <c r="AM47" s="706"/>
      <c r="AP47" s="706"/>
      <c r="AQ47" s="706"/>
      <c r="AR47" s="706"/>
      <c r="AS47" s="706"/>
      <c r="AT47" s="706"/>
      <c r="AU47" s="706"/>
      <c r="AV47" s="706"/>
      <c r="AW47" s="706"/>
      <c r="AX47" s="706"/>
      <c r="AY47" s="706"/>
      <c r="AZ47" s="706"/>
      <c r="BA47" s="706"/>
      <c r="BB47" s="706"/>
      <c r="BC47" s="706"/>
      <c r="BD47" s="706"/>
      <c r="BE47" s="706"/>
      <c r="BF47" s="706"/>
      <c r="BG47" s="706"/>
      <c r="BH47" s="706"/>
      <c r="BI47" s="706"/>
      <c r="BJ47" s="706"/>
    </row>
    <row r="48" spans="1:62" ht="12.75" customHeight="1">
      <c r="A48" s="705"/>
      <c r="B48" s="243"/>
      <c r="C48" s="243"/>
      <c r="D48" s="243"/>
      <c r="E48" s="705"/>
      <c r="F48" s="705"/>
      <c r="G48" s="705"/>
      <c r="H48" s="705"/>
      <c r="I48" s="705"/>
      <c r="J48" s="705"/>
      <c r="K48" s="705"/>
      <c r="L48" s="705"/>
      <c r="M48" s="705"/>
      <c r="N48" s="705"/>
      <c r="O48" s="705"/>
      <c r="P48" s="705"/>
      <c r="Q48" s="705"/>
      <c r="R48" s="705"/>
      <c r="S48" s="705"/>
      <c r="T48" s="705"/>
      <c r="U48" s="705"/>
      <c r="V48" s="705"/>
      <c r="W48" s="705"/>
      <c r="X48" s="705"/>
      <c r="Y48" s="706"/>
      <c r="Z48" s="706"/>
      <c r="AA48" s="706"/>
      <c r="AB48" s="706"/>
      <c r="AC48" s="706"/>
      <c r="AD48" s="706"/>
      <c r="AE48" s="706"/>
      <c r="AF48" s="706"/>
      <c r="AG48" s="706"/>
      <c r="AH48" s="706"/>
      <c r="AI48" s="706"/>
      <c r="AJ48" s="706"/>
      <c r="AK48" s="706"/>
      <c r="AL48" s="706"/>
      <c r="AM48" s="706"/>
      <c r="AP48" s="706"/>
      <c r="AQ48" s="706"/>
      <c r="AR48" s="706"/>
      <c r="AS48" s="706"/>
      <c r="AT48" s="706"/>
      <c r="AU48" s="706"/>
      <c r="AV48" s="706"/>
      <c r="AW48" s="706"/>
      <c r="AX48" s="706"/>
      <c r="AY48" s="706"/>
      <c r="AZ48" s="706"/>
      <c r="BA48" s="706"/>
      <c r="BB48" s="706"/>
      <c r="BC48" s="706"/>
      <c r="BD48" s="706"/>
      <c r="BE48" s="706"/>
      <c r="BF48" s="706"/>
      <c r="BG48" s="706"/>
      <c r="BH48" s="706"/>
      <c r="BI48" s="706"/>
      <c r="BJ48" s="706"/>
    </row>
    <row r="49" spans="1:62" ht="12.75">
      <c r="A49" s="705"/>
      <c r="B49" s="243"/>
      <c r="C49" s="243"/>
      <c r="D49" s="243"/>
      <c r="E49" s="705"/>
      <c r="F49" s="705"/>
      <c r="G49" s="705"/>
      <c r="H49" s="705"/>
      <c r="I49" s="705"/>
      <c r="J49" s="705"/>
      <c r="K49" s="705"/>
      <c r="L49" s="705"/>
      <c r="M49" s="705"/>
      <c r="N49" s="705"/>
      <c r="O49" s="705"/>
      <c r="P49" s="705"/>
      <c r="Q49" s="705"/>
      <c r="R49" s="705"/>
      <c r="S49" s="705"/>
      <c r="T49" s="705"/>
      <c r="U49" s="705"/>
      <c r="V49" s="705"/>
      <c r="W49" s="705"/>
      <c r="X49" s="705"/>
      <c r="Y49" s="706"/>
      <c r="Z49" s="706"/>
      <c r="AA49" s="706"/>
      <c r="AB49" s="706"/>
      <c r="AC49" s="706"/>
      <c r="AD49" s="706"/>
      <c r="AE49" s="706"/>
      <c r="AF49" s="706"/>
      <c r="AG49" s="706"/>
      <c r="AH49" s="706"/>
      <c r="AI49" s="706"/>
      <c r="AJ49" s="706"/>
      <c r="AK49" s="706"/>
      <c r="AL49" s="706"/>
      <c r="AM49" s="706"/>
      <c r="AP49" s="706"/>
      <c r="AQ49" s="706"/>
      <c r="AR49" s="706"/>
      <c r="AS49" s="706"/>
      <c r="AT49" s="706"/>
      <c r="AU49" s="706"/>
      <c r="AV49" s="706"/>
      <c r="AW49" s="706"/>
      <c r="AX49" s="706"/>
      <c r="AY49" s="706"/>
      <c r="AZ49" s="706"/>
      <c r="BA49" s="706"/>
      <c r="BB49" s="706"/>
      <c r="BC49" s="706"/>
      <c r="BD49" s="706"/>
      <c r="BE49" s="706"/>
      <c r="BF49" s="706"/>
      <c r="BG49" s="706"/>
      <c r="BH49" s="706"/>
      <c r="BI49" s="706"/>
      <c r="BJ49" s="706"/>
    </row>
    <row r="50" spans="1:62" ht="12.75" customHeight="1">
      <c r="A50" s="705"/>
      <c r="B50" s="243"/>
      <c r="C50" s="243"/>
      <c r="D50" s="243"/>
      <c r="E50" s="705"/>
      <c r="F50" s="705"/>
      <c r="G50" s="705"/>
      <c r="H50" s="705"/>
      <c r="I50" s="705"/>
      <c r="J50" s="705"/>
      <c r="K50" s="705"/>
      <c r="L50" s="705"/>
      <c r="M50" s="705"/>
      <c r="N50" s="705"/>
      <c r="O50" s="705"/>
      <c r="P50" s="705"/>
      <c r="Q50" s="705"/>
      <c r="R50" s="705"/>
      <c r="S50" s="705"/>
      <c r="T50" s="705"/>
      <c r="U50" s="705"/>
      <c r="V50" s="705"/>
      <c r="W50" s="705"/>
      <c r="X50" s="705"/>
      <c r="Y50" s="706"/>
      <c r="Z50" s="706"/>
      <c r="AA50" s="706"/>
      <c r="AB50" s="706"/>
      <c r="AC50" s="706"/>
      <c r="AD50" s="706"/>
      <c r="AE50" s="706"/>
      <c r="AF50" s="706"/>
      <c r="AG50" s="706"/>
      <c r="AH50" s="706"/>
      <c r="AI50" s="706"/>
      <c r="AJ50" s="706"/>
      <c r="AK50" s="706"/>
      <c r="AL50" s="706"/>
      <c r="AM50" s="706"/>
      <c r="AP50" s="706"/>
      <c r="AQ50" s="706"/>
      <c r="AR50" s="706"/>
      <c r="AS50" s="706"/>
      <c r="AT50" s="706"/>
      <c r="AU50" s="706"/>
      <c r="AV50" s="706"/>
      <c r="AW50" s="706"/>
      <c r="AX50" s="706"/>
      <c r="AY50" s="706"/>
      <c r="AZ50" s="706"/>
      <c r="BA50" s="706"/>
      <c r="BB50" s="706"/>
      <c r="BC50" s="706"/>
      <c r="BD50" s="706"/>
      <c r="BE50" s="706"/>
      <c r="BF50" s="706"/>
      <c r="BG50" s="706"/>
      <c r="BH50" s="706"/>
      <c r="BI50" s="706"/>
      <c r="BJ50" s="706"/>
    </row>
    <row r="51" spans="1:62" ht="12.75">
      <c r="A51" s="705"/>
      <c r="B51" s="243"/>
      <c r="C51" s="243"/>
      <c r="D51" s="243"/>
      <c r="E51" s="705"/>
      <c r="F51" s="705"/>
      <c r="G51" s="705"/>
      <c r="H51" s="705"/>
      <c r="I51" s="705"/>
      <c r="J51" s="705"/>
      <c r="K51" s="705"/>
      <c r="L51" s="705"/>
      <c r="M51" s="705"/>
      <c r="N51" s="705"/>
      <c r="O51" s="705"/>
      <c r="P51" s="705"/>
      <c r="Q51" s="705"/>
      <c r="R51" s="705"/>
      <c r="S51" s="705"/>
      <c r="T51" s="705"/>
      <c r="U51" s="705"/>
      <c r="V51" s="705"/>
      <c r="W51" s="705"/>
      <c r="X51" s="705"/>
      <c r="Y51" s="706"/>
      <c r="Z51" s="706"/>
      <c r="AA51" s="706"/>
      <c r="AB51" s="706"/>
      <c r="AC51" s="706"/>
      <c r="AD51" s="706"/>
      <c r="AE51" s="706"/>
      <c r="AF51" s="706"/>
      <c r="AG51" s="706"/>
      <c r="AH51" s="706"/>
      <c r="AI51" s="706"/>
      <c r="AJ51" s="706"/>
      <c r="AK51" s="706"/>
      <c r="AL51" s="706"/>
      <c r="AM51" s="706"/>
      <c r="AN51" s="706"/>
      <c r="AO51" s="706"/>
      <c r="AP51" s="706"/>
      <c r="AQ51" s="706"/>
      <c r="AR51" s="706"/>
      <c r="AS51" s="706"/>
      <c r="AT51" s="706"/>
      <c r="AU51" s="706"/>
      <c r="AV51" s="706"/>
      <c r="AW51" s="706"/>
      <c r="AX51" s="706"/>
      <c r="AY51" s="706"/>
      <c r="AZ51" s="706"/>
      <c r="BA51" s="706"/>
      <c r="BB51" s="706"/>
      <c r="BC51" s="706"/>
      <c r="BD51" s="706"/>
      <c r="BE51" s="706"/>
      <c r="BF51" s="706"/>
      <c r="BG51" s="706"/>
      <c r="BH51" s="706"/>
      <c r="BI51" s="706"/>
      <c r="BJ51" s="706"/>
    </row>
    <row r="52" spans="1:62" ht="12.75" customHeight="1">
      <c r="A52" s="705"/>
      <c r="B52" s="243"/>
      <c r="C52" s="243"/>
      <c r="D52" s="243"/>
      <c r="E52" s="705"/>
      <c r="F52" s="705"/>
      <c r="G52" s="705"/>
      <c r="H52" s="705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5"/>
      <c r="T52" s="705"/>
      <c r="U52" s="705"/>
      <c r="V52" s="705"/>
      <c r="W52" s="705"/>
      <c r="X52" s="705"/>
      <c r="Y52" s="706"/>
      <c r="Z52" s="706"/>
      <c r="AA52" s="706"/>
      <c r="AB52" s="706"/>
      <c r="AC52" s="706"/>
      <c r="AD52" s="706"/>
      <c r="AE52" s="706"/>
      <c r="AF52" s="706"/>
      <c r="AG52" s="706"/>
      <c r="AH52" s="706"/>
      <c r="AI52" s="706"/>
      <c r="AJ52" s="706"/>
      <c r="AK52" s="706"/>
      <c r="AL52" s="706"/>
      <c r="AM52" s="706"/>
      <c r="AN52" s="706"/>
      <c r="AO52" s="706"/>
      <c r="AP52" s="706"/>
      <c r="AQ52" s="706"/>
      <c r="AR52" s="706"/>
      <c r="AS52" s="706"/>
      <c r="AT52" s="706"/>
      <c r="AU52" s="706"/>
      <c r="AV52" s="706"/>
      <c r="AW52" s="706"/>
      <c r="AX52" s="706"/>
      <c r="AY52" s="706"/>
      <c r="AZ52" s="706"/>
      <c r="BA52" s="706"/>
      <c r="BB52" s="706"/>
      <c r="BC52" s="706"/>
      <c r="BD52" s="706"/>
      <c r="BE52" s="706"/>
      <c r="BF52" s="706"/>
      <c r="BG52" s="706"/>
      <c r="BH52" s="706"/>
      <c r="BI52" s="706"/>
      <c r="BJ52" s="706"/>
    </row>
    <row r="53" spans="1:62" ht="12.75">
      <c r="A53" s="705"/>
      <c r="B53" s="243"/>
      <c r="C53" s="243"/>
      <c r="D53" s="243"/>
      <c r="E53" s="705"/>
      <c r="F53" s="705"/>
      <c r="G53" s="705"/>
      <c r="H53" s="705"/>
      <c r="I53" s="705"/>
      <c r="J53" s="705"/>
      <c r="K53" s="705"/>
      <c r="L53" s="705"/>
      <c r="M53" s="705"/>
      <c r="N53" s="705"/>
      <c r="O53" s="705"/>
      <c r="P53" s="705"/>
      <c r="Q53" s="705"/>
      <c r="R53" s="705"/>
      <c r="S53" s="705"/>
      <c r="T53" s="705"/>
      <c r="U53" s="705"/>
      <c r="V53" s="705"/>
      <c r="W53" s="705"/>
      <c r="X53" s="705"/>
      <c r="Y53" s="706"/>
      <c r="Z53" s="706"/>
      <c r="AA53" s="706"/>
      <c r="AB53" s="706"/>
      <c r="AC53" s="706"/>
      <c r="AD53" s="706"/>
      <c r="AE53" s="706"/>
      <c r="AF53" s="706"/>
      <c r="AG53" s="706"/>
      <c r="AH53" s="706"/>
      <c r="AI53" s="706"/>
      <c r="AJ53" s="706"/>
      <c r="AK53" s="706"/>
      <c r="AL53" s="706"/>
      <c r="AM53" s="706"/>
      <c r="AN53" s="706"/>
      <c r="AO53" s="706"/>
      <c r="AP53" s="706"/>
      <c r="AQ53" s="706"/>
      <c r="AR53" s="706"/>
      <c r="AS53" s="706"/>
      <c r="AT53" s="706"/>
      <c r="AU53" s="706"/>
      <c r="AV53" s="706"/>
      <c r="AW53" s="706"/>
      <c r="AX53" s="706"/>
      <c r="AY53" s="706"/>
      <c r="AZ53" s="706"/>
      <c r="BA53" s="706"/>
      <c r="BB53" s="706"/>
      <c r="BC53" s="706"/>
      <c r="BD53" s="706"/>
      <c r="BE53" s="706"/>
      <c r="BF53" s="706"/>
      <c r="BG53" s="706"/>
      <c r="BH53" s="706"/>
      <c r="BI53" s="706"/>
      <c r="BJ53" s="706"/>
    </row>
    <row r="54" spans="1:62" ht="12.75" customHeight="1">
      <c r="A54" s="705"/>
      <c r="B54" s="243"/>
      <c r="C54" s="243"/>
      <c r="D54" s="243"/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5"/>
      <c r="W54" s="705"/>
      <c r="X54" s="705"/>
      <c r="Y54" s="706"/>
      <c r="Z54" s="706"/>
      <c r="AA54" s="706"/>
      <c r="AB54" s="706"/>
      <c r="AC54" s="706"/>
      <c r="AD54" s="706"/>
      <c r="AE54" s="706"/>
      <c r="AF54" s="706"/>
      <c r="AG54" s="706"/>
      <c r="AH54" s="706"/>
      <c r="AI54" s="706"/>
      <c r="AJ54" s="706"/>
      <c r="AK54" s="706"/>
      <c r="AL54" s="706"/>
      <c r="AM54" s="706"/>
      <c r="AN54" s="706"/>
      <c r="AO54" s="706"/>
      <c r="AP54" s="706"/>
      <c r="AQ54" s="706"/>
      <c r="AR54" s="706"/>
      <c r="AS54" s="706"/>
      <c r="AT54" s="706"/>
      <c r="AU54" s="706"/>
      <c r="AV54" s="706"/>
      <c r="AW54" s="706"/>
      <c r="AX54" s="706"/>
      <c r="AY54" s="706"/>
      <c r="AZ54" s="706"/>
      <c r="BA54" s="706"/>
      <c r="BB54" s="706"/>
      <c r="BC54" s="706"/>
      <c r="BD54" s="706"/>
      <c r="BE54" s="706"/>
      <c r="BF54" s="706"/>
      <c r="BG54" s="706"/>
      <c r="BH54" s="706"/>
      <c r="BI54" s="706"/>
      <c r="BJ54" s="706"/>
    </row>
    <row r="55" spans="1:62" ht="12.75">
      <c r="A55" s="705"/>
      <c r="B55" s="243"/>
      <c r="C55" s="243"/>
      <c r="D55" s="243"/>
      <c r="E55" s="705"/>
      <c r="F55" s="705"/>
      <c r="G55" s="705"/>
      <c r="H55" s="705"/>
      <c r="I55" s="705"/>
      <c r="J55" s="705"/>
      <c r="K55" s="705"/>
      <c r="L55" s="705"/>
      <c r="M55" s="705"/>
      <c r="N55" s="705"/>
      <c r="O55" s="705"/>
      <c r="P55" s="705"/>
      <c r="Q55" s="705"/>
      <c r="R55" s="705"/>
      <c r="S55" s="705"/>
      <c r="T55" s="705"/>
      <c r="U55" s="705"/>
      <c r="V55" s="705"/>
      <c r="W55" s="705"/>
      <c r="X55" s="705"/>
      <c r="Y55" s="706"/>
      <c r="Z55" s="706"/>
      <c r="AA55" s="706"/>
      <c r="AB55" s="706"/>
      <c r="AC55" s="706"/>
      <c r="AD55" s="706"/>
      <c r="AE55" s="706"/>
      <c r="AF55" s="706"/>
      <c r="AG55" s="706"/>
      <c r="AH55" s="706"/>
      <c r="AI55" s="706"/>
      <c r="AJ55" s="706"/>
      <c r="AK55" s="706"/>
      <c r="AL55" s="706"/>
      <c r="AM55" s="706"/>
      <c r="AN55" s="706"/>
      <c r="AO55" s="706"/>
      <c r="AP55" s="706"/>
      <c r="AQ55" s="706"/>
      <c r="AR55" s="706"/>
      <c r="AS55" s="706"/>
      <c r="AT55" s="706"/>
      <c r="AU55" s="706"/>
      <c r="AV55" s="706"/>
      <c r="AW55" s="706"/>
      <c r="AX55" s="706"/>
      <c r="AY55" s="706"/>
      <c r="AZ55" s="706"/>
      <c r="BA55" s="706"/>
      <c r="BB55" s="706"/>
      <c r="BC55" s="706"/>
      <c r="BD55" s="706"/>
      <c r="BE55" s="706"/>
      <c r="BF55" s="706"/>
      <c r="BG55" s="706"/>
      <c r="BH55" s="706"/>
      <c r="BI55" s="706"/>
      <c r="BJ55" s="706"/>
    </row>
    <row r="56" spans="1:62" ht="12.75" customHeight="1">
      <c r="A56" s="705"/>
      <c r="B56" s="243"/>
      <c r="C56" s="243"/>
      <c r="D56" s="243"/>
      <c r="E56" s="705"/>
      <c r="F56" s="705"/>
      <c r="G56" s="705"/>
      <c r="H56" s="705"/>
      <c r="I56" s="705"/>
      <c r="J56" s="705"/>
      <c r="K56" s="705"/>
      <c r="L56" s="705"/>
      <c r="M56" s="705"/>
      <c r="N56" s="705"/>
      <c r="O56" s="705"/>
      <c r="P56" s="705"/>
      <c r="Q56" s="705"/>
      <c r="R56" s="705"/>
      <c r="S56" s="705"/>
      <c r="T56" s="705"/>
      <c r="U56" s="705"/>
      <c r="V56" s="705"/>
      <c r="W56" s="705"/>
      <c r="X56" s="705"/>
      <c r="Y56" s="706"/>
      <c r="Z56" s="706"/>
      <c r="AA56" s="706"/>
      <c r="AB56" s="706"/>
      <c r="AC56" s="706"/>
      <c r="AD56" s="706"/>
      <c r="AE56" s="706"/>
      <c r="AF56" s="706"/>
      <c r="AG56" s="706"/>
      <c r="AH56" s="706"/>
      <c r="AI56" s="706"/>
      <c r="AJ56" s="706"/>
      <c r="AK56" s="706"/>
      <c r="AL56" s="706"/>
      <c r="AM56" s="706"/>
      <c r="AN56" s="706"/>
      <c r="AO56" s="706"/>
      <c r="AP56" s="706"/>
      <c r="AQ56" s="706"/>
      <c r="AR56" s="706"/>
      <c r="AS56" s="706"/>
      <c r="AT56" s="706"/>
      <c r="AU56" s="706"/>
      <c r="AV56" s="706"/>
      <c r="AW56" s="706"/>
      <c r="AX56" s="706"/>
      <c r="AY56" s="706"/>
      <c r="AZ56" s="706"/>
      <c r="BA56" s="706"/>
      <c r="BB56" s="706"/>
      <c r="BC56" s="706"/>
      <c r="BD56" s="706"/>
      <c r="BE56" s="706"/>
      <c r="BF56" s="706"/>
      <c r="BG56" s="706"/>
      <c r="BH56" s="706"/>
      <c r="BI56" s="706"/>
      <c r="BJ56" s="706"/>
    </row>
    <row r="57" spans="1:62" ht="12.75">
      <c r="A57" s="705"/>
      <c r="B57" s="243"/>
      <c r="C57" s="243"/>
      <c r="D57" s="243"/>
      <c r="E57" s="705"/>
      <c r="F57" s="705"/>
      <c r="G57" s="705"/>
      <c r="H57" s="705"/>
      <c r="I57" s="705"/>
      <c r="J57" s="705"/>
      <c r="K57" s="705"/>
      <c r="L57" s="705"/>
      <c r="M57" s="705"/>
      <c r="N57" s="705"/>
      <c r="O57" s="705"/>
      <c r="P57" s="705"/>
      <c r="Q57" s="705"/>
      <c r="R57" s="705"/>
      <c r="S57" s="705"/>
      <c r="T57" s="705"/>
      <c r="U57" s="705"/>
      <c r="V57" s="705"/>
      <c r="W57" s="705"/>
      <c r="X57" s="705"/>
      <c r="Y57" s="706"/>
      <c r="Z57" s="706"/>
      <c r="AA57" s="706"/>
      <c r="AB57" s="706"/>
      <c r="AC57" s="706"/>
      <c r="AD57" s="706"/>
      <c r="AE57" s="706"/>
      <c r="AF57" s="706"/>
      <c r="AG57" s="706"/>
      <c r="AH57" s="706"/>
      <c r="AI57" s="706"/>
      <c r="AJ57" s="706"/>
      <c r="AK57" s="706"/>
      <c r="AL57" s="706"/>
      <c r="AM57" s="706"/>
      <c r="AN57" s="706"/>
      <c r="AO57" s="706"/>
      <c r="AP57" s="706"/>
      <c r="AQ57" s="706"/>
      <c r="AR57" s="706"/>
      <c r="AS57" s="706"/>
      <c r="AT57" s="706"/>
      <c r="AU57" s="706"/>
      <c r="AV57" s="706"/>
      <c r="AW57" s="706"/>
      <c r="AX57" s="706"/>
      <c r="AY57" s="706"/>
      <c r="AZ57" s="706"/>
      <c r="BA57" s="706"/>
      <c r="BB57" s="706"/>
      <c r="BC57" s="706"/>
      <c r="BD57" s="706"/>
      <c r="BE57" s="706"/>
      <c r="BF57" s="706"/>
      <c r="BG57" s="706"/>
      <c r="BH57" s="706"/>
      <c r="BI57" s="706"/>
      <c r="BJ57" s="706"/>
    </row>
    <row r="58" spans="1:62" ht="12.75" customHeight="1">
      <c r="A58" s="705"/>
      <c r="B58" s="243"/>
      <c r="C58" s="243"/>
      <c r="D58" s="243"/>
      <c r="E58" s="705"/>
      <c r="F58" s="705"/>
      <c r="G58" s="705"/>
      <c r="H58" s="705"/>
      <c r="I58" s="705"/>
      <c r="J58" s="705"/>
      <c r="K58" s="705"/>
      <c r="L58" s="705"/>
      <c r="M58" s="705"/>
      <c r="N58" s="705"/>
      <c r="O58" s="705"/>
      <c r="P58" s="705"/>
      <c r="Q58" s="705"/>
      <c r="R58" s="705"/>
      <c r="S58" s="705"/>
      <c r="T58" s="705"/>
      <c r="U58" s="705"/>
      <c r="V58" s="705"/>
      <c r="W58" s="705"/>
      <c r="X58" s="705"/>
      <c r="Y58" s="706"/>
      <c r="Z58" s="706"/>
      <c r="AA58" s="706"/>
      <c r="AB58" s="706"/>
      <c r="AC58" s="706"/>
      <c r="AD58" s="706"/>
      <c r="AE58" s="706"/>
      <c r="AF58" s="706"/>
      <c r="AG58" s="706"/>
      <c r="AH58" s="706"/>
      <c r="AI58" s="706"/>
      <c r="AJ58" s="706"/>
      <c r="AK58" s="706"/>
      <c r="AL58" s="706"/>
      <c r="AM58" s="706"/>
      <c r="AN58" s="706"/>
      <c r="AO58" s="706"/>
      <c r="AP58" s="706"/>
      <c r="AQ58" s="706"/>
      <c r="AR58" s="706"/>
      <c r="AS58" s="706"/>
      <c r="AT58" s="706"/>
      <c r="AU58" s="706"/>
      <c r="AV58" s="706"/>
      <c r="AW58" s="706"/>
      <c r="AX58" s="706"/>
      <c r="AY58" s="706"/>
      <c r="AZ58" s="706"/>
      <c r="BA58" s="706"/>
      <c r="BB58" s="706"/>
      <c r="BC58" s="706"/>
      <c r="BD58" s="706"/>
      <c r="BE58" s="706"/>
      <c r="BF58" s="706"/>
      <c r="BG58" s="706"/>
      <c r="BH58" s="706"/>
      <c r="BI58" s="706"/>
      <c r="BJ58" s="706"/>
    </row>
    <row r="59" spans="1:62" ht="12.75">
      <c r="A59" s="705"/>
      <c r="B59" s="243"/>
      <c r="C59" s="243"/>
      <c r="D59" s="243"/>
      <c r="E59" s="705"/>
      <c r="F59" s="705"/>
      <c r="G59" s="705"/>
      <c r="H59" s="705"/>
      <c r="I59" s="705"/>
      <c r="J59" s="705"/>
      <c r="K59" s="705"/>
      <c r="L59" s="705"/>
      <c r="M59" s="705"/>
      <c r="N59" s="705"/>
      <c r="O59" s="705"/>
      <c r="P59" s="705"/>
      <c r="Q59" s="705"/>
      <c r="R59" s="705"/>
      <c r="S59" s="705"/>
      <c r="T59" s="705"/>
      <c r="U59" s="705"/>
      <c r="V59" s="705"/>
      <c r="W59" s="705"/>
      <c r="X59" s="705"/>
      <c r="Y59" s="706"/>
      <c r="Z59" s="706"/>
      <c r="AA59" s="706"/>
      <c r="AB59" s="706"/>
      <c r="AC59" s="706"/>
      <c r="AD59" s="706"/>
      <c r="AE59" s="706"/>
      <c r="AF59" s="706"/>
      <c r="AG59" s="706"/>
      <c r="AH59" s="706"/>
      <c r="AI59" s="706"/>
      <c r="AJ59" s="706"/>
      <c r="AK59" s="706"/>
      <c r="AL59" s="706"/>
      <c r="AM59" s="706"/>
      <c r="AN59" s="706"/>
      <c r="AO59" s="706"/>
      <c r="AP59" s="706"/>
      <c r="AQ59" s="706"/>
      <c r="AR59" s="706"/>
      <c r="AS59" s="706"/>
      <c r="AT59" s="706"/>
      <c r="AU59" s="706"/>
      <c r="AV59" s="706"/>
      <c r="AW59" s="706"/>
      <c r="AX59" s="706"/>
      <c r="AY59" s="706"/>
      <c r="AZ59" s="706"/>
      <c r="BA59" s="706"/>
      <c r="BB59" s="706"/>
      <c r="BC59" s="706"/>
      <c r="BD59" s="706"/>
      <c r="BE59" s="706"/>
      <c r="BF59" s="706"/>
      <c r="BG59" s="706"/>
      <c r="BH59" s="706"/>
      <c r="BI59" s="706"/>
      <c r="BJ59" s="706"/>
    </row>
    <row r="60" spans="1:62" ht="12.75" customHeight="1">
      <c r="A60" s="705"/>
      <c r="B60" s="243"/>
      <c r="C60" s="243"/>
      <c r="D60" s="243"/>
      <c r="E60" s="705"/>
      <c r="F60" s="705"/>
      <c r="G60" s="705"/>
      <c r="H60" s="705"/>
      <c r="I60" s="705"/>
      <c r="J60" s="705"/>
      <c r="K60" s="705"/>
      <c r="L60" s="705"/>
      <c r="M60" s="705"/>
      <c r="N60" s="705"/>
      <c r="O60" s="705"/>
      <c r="P60" s="705"/>
      <c r="Q60" s="705"/>
      <c r="R60" s="705"/>
      <c r="S60" s="705"/>
      <c r="T60" s="705"/>
      <c r="U60" s="705"/>
      <c r="V60" s="705"/>
      <c r="W60" s="705"/>
      <c r="X60" s="705"/>
      <c r="Y60" s="706"/>
      <c r="Z60" s="706"/>
      <c r="AA60" s="706"/>
      <c r="AB60" s="706"/>
      <c r="AC60" s="706"/>
      <c r="AD60" s="706"/>
      <c r="AE60" s="706"/>
      <c r="AF60" s="706"/>
      <c r="AG60" s="706"/>
      <c r="AH60" s="706"/>
      <c r="AI60" s="706"/>
      <c r="AJ60" s="706"/>
      <c r="AK60" s="706"/>
      <c r="AL60" s="706"/>
      <c r="AM60" s="706"/>
      <c r="AN60" s="706"/>
      <c r="AO60" s="706"/>
      <c r="AP60" s="706"/>
      <c r="AQ60" s="706"/>
      <c r="AR60" s="706"/>
      <c r="AS60" s="706"/>
      <c r="AT60" s="706"/>
      <c r="AU60" s="706"/>
      <c r="AV60" s="706"/>
      <c r="AW60" s="706"/>
      <c r="AX60" s="706"/>
      <c r="AY60" s="706"/>
      <c r="AZ60" s="706"/>
      <c r="BA60" s="706"/>
      <c r="BB60" s="706"/>
      <c r="BC60" s="706"/>
      <c r="BD60" s="706"/>
      <c r="BE60" s="706"/>
      <c r="BF60" s="706"/>
      <c r="BG60" s="706"/>
      <c r="BH60" s="706"/>
      <c r="BI60" s="706"/>
      <c r="BJ60" s="706"/>
    </row>
    <row r="61" spans="1:62" ht="12.75">
      <c r="A61" s="705"/>
      <c r="B61" s="705"/>
      <c r="C61" s="705"/>
      <c r="D61" s="705"/>
      <c r="E61" s="705"/>
      <c r="F61" s="705"/>
      <c r="G61" s="705"/>
      <c r="H61" s="705"/>
      <c r="I61" s="705"/>
      <c r="J61" s="705"/>
      <c r="K61" s="705"/>
      <c r="L61" s="705"/>
      <c r="M61" s="705"/>
      <c r="N61" s="705"/>
      <c r="O61" s="705"/>
      <c r="P61" s="705"/>
      <c r="Q61" s="705"/>
      <c r="R61" s="705"/>
      <c r="S61" s="705"/>
      <c r="T61" s="705"/>
      <c r="U61" s="705"/>
      <c r="V61" s="705"/>
      <c r="W61" s="705"/>
      <c r="X61" s="705"/>
      <c r="Y61" s="706"/>
      <c r="Z61" s="706"/>
      <c r="AA61" s="706"/>
      <c r="AB61" s="706"/>
      <c r="AC61" s="706"/>
      <c r="AD61" s="706"/>
      <c r="AE61" s="706"/>
      <c r="AF61" s="706"/>
      <c r="AG61" s="706"/>
      <c r="AH61" s="706"/>
      <c r="AI61" s="706"/>
      <c r="AJ61" s="706"/>
      <c r="AK61" s="706"/>
      <c r="AL61" s="706"/>
      <c r="AM61" s="706"/>
      <c r="AN61" s="706"/>
      <c r="AO61" s="706"/>
      <c r="AP61" s="706"/>
      <c r="AQ61" s="706"/>
      <c r="AR61" s="706"/>
      <c r="AS61" s="706"/>
      <c r="AT61" s="706"/>
      <c r="AU61" s="706"/>
      <c r="AV61" s="706"/>
      <c r="AW61" s="706"/>
      <c r="AX61" s="706"/>
      <c r="AY61" s="706"/>
      <c r="AZ61" s="706"/>
      <c r="BA61" s="706"/>
      <c r="BB61" s="706"/>
      <c r="BC61" s="706"/>
      <c r="BD61" s="706"/>
      <c r="BE61" s="706"/>
      <c r="BF61" s="706"/>
      <c r="BG61" s="706"/>
      <c r="BH61" s="706"/>
      <c r="BI61" s="706"/>
      <c r="BJ61" s="706"/>
    </row>
    <row r="62" spans="1:62" ht="12.75" customHeight="1">
      <c r="A62" s="705"/>
      <c r="B62" s="705"/>
      <c r="C62" s="705"/>
      <c r="D62" s="705"/>
      <c r="E62" s="705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05"/>
      <c r="Q62" s="705"/>
      <c r="R62" s="705"/>
      <c r="S62" s="705"/>
      <c r="T62" s="705"/>
      <c r="U62" s="705"/>
      <c r="V62" s="705"/>
      <c r="W62" s="705"/>
      <c r="X62" s="705"/>
      <c r="Y62" s="706"/>
      <c r="Z62" s="706"/>
      <c r="AA62" s="706"/>
      <c r="AB62" s="706"/>
      <c r="AC62" s="706"/>
      <c r="AD62" s="706"/>
      <c r="AE62" s="706"/>
      <c r="AF62" s="706"/>
      <c r="AG62" s="706"/>
      <c r="AH62" s="706"/>
      <c r="AI62" s="706"/>
      <c r="AJ62" s="706"/>
      <c r="AK62" s="706"/>
      <c r="AL62" s="706"/>
      <c r="AM62" s="706"/>
      <c r="AN62" s="706"/>
      <c r="AO62" s="706"/>
      <c r="AP62" s="706"/>
      <c r="AQ62" s="706"/>
      <c r="AR62" s="706"/>
      <c r="AS62" s="706"/>
      <c r="AT62" s="706"/>
      <c r="AU62" s="706"/>
      <c r="AV62" s="706"/>
      <c r="AW62" s="706"/>
      <c r="AX62" s="706"/>
      <c r="AY62" s="706"/>
      <c r="AZ62" s="706"/>
      <c r="BA62" s="706"/>
      <c r="BB62" s="706"/>
      <c r="BC62" s="706"/>
      <c r="BD62" s="706"/>
      <c r="BE62" s="706"/>
      <c r="BF62" s="706"/>
      <c r="BG62" s="706"/>
      <c r="BH62" s="706"/>
      <c r="BI62" s="706"/>
      <c r="BJ62" s="706"/>
    </row>
    <row r="63" spans="1:62" ht="12.75">
      <c r="A63" s="705"/>
      <c r="B63" s="705"/>
      <c r="C63" s="705"/>
      <c r="D63" s="705"/>
      <c r="E63" s="705"/>
      <c r="F63" s="705"/>
      <c r="G63" s="705"/>
      <c r="H63" s="705"/>
      <c r="I63" s="705"/>
      <c r="J63" s="705"/>
      <c r="K63" s="705"/>
      <c r="L63" s="705"/>
      <c r="M63" s="705"/>
      <c r="N63" s="705"/>
      <c r="O63" s="705"/>
      <c r="P63" s="705"/>
      <c r="Q63" s="705"/>
      <c r="R63" s="705"/>
      <c r="S63" s="705"/>
      <c r="T63" s="705"/>
      <c r="U63" s="705"/>
      <c r="V63" s="705"/>
      <c r="W63" s="705"/>
      <c r="X63" s="705"/>
      <c r="Y63" s="706"/>
      <c r="Z63" s="706"/>
      <c r="AA63" s="706"/>
      <c r="AB63" s="706"/>
      <c r="AC63" s="706"/>
      <c r="AD63" s="706"/>
      <c r="AE63" s="706"/>
      <c r="AF63" s="706"/>
      <c r="AG63" s="706"/>
      <c r="AH63" s="706"/>
      <c r="AI63" s="706"/>
      <c r="AJ63" s="706"/>
      <c r="AK63" s="706"/>
      <c r="AL63" s="706"/>
      <c r="AM63" s="706"/>
      <c r="AN63" s="706"/>
      <c r="AO63" s="706"/>
      <c r="AP63" s="706"/>
      <c r="AQ63" s="706"/>
      <c r="AR63" s="706"/>
      <c r="AS63" s="706"/>
      <c r="AT63" s="706"/>
      <c r="AU63" s="706"/>
      <c r="AV63" s="706"/>
      <c r="AW63" s="706"/>
      <c r="AX63" s="706"/>
      <c r="AY63" s="706"/>
      <c r="AZ63" s="706"/>
      <c r="BA63" s="706"/>
      <c r="BB63" s="706"/>
      <c r="BC63" s="706"/>
      <c r="BD63" s="706"/>
      <c r="BE63" s="706"/>
      <c r="BF63" s="706"/>
      <c r="BG63" s="706"/>
      <c r="BH63" s="706"/>
      <c r="BI63" s="706"/>
      <c r="BJ63" s="706"/>
    </row>
    <row r="64" spans="1:62" ht="12.75" customHeight="1">
      <c r="A64" s="705"/>
      <c r="B64" s="705"/>
      <c r="C64" s="705"/>
      <c r="D64" s="705"/>
      <c r="E64" s="705"/>
      <c r="F64" s="705"/>
      <c r="G64" s="705"/>
      <c r="H64" s="705"/>
      <c r="I64" s="705"/>
      <c r="J64" s="705"/>
      <c r="K64" s="705"/>
      <c r="L64" s="705"/>
      <c r="M64" s="705"/>
      <c r="N64" s="705"/>
      <c r="O64" s="705"/>
      <c r="P64" s="705"/>
      <c r="Q64" s="705"/>
      <c r="R64" s="705"/>
      <c r="S64" s="705"/>
      <c r="T64" s="705"/>
      <c r="U64" s="705"/>
      <c r="V64" s="705"/>
      <c r="W64" s="705"/>
      <c r="X64" s="705"/>
      <c r="Y64" s="706"/>
      <c r="Z64" s="706"/>
      <c r="AA64" s="706"/>
      <c r="AB64" s="706"/>
      <c r="AC64" s="706"/>
      <c r="AD64" s="706"/>
      <c r="AE64" s="706"/>
      <c r="AF64" s="706"/>
      <c r="AG64" s="706"/>
      <c r="AH64" s="706"/>
      <c r="AI64" s="706"/>
      <c r="AJ64" s="706"/>
      <c r="AK64" s="706"/>
      <c r="AL64" s="706"/>
      <c r="AM64" s="706"/>
      <c r="AN64" s="706"/>
      <c r="AO64" s="706"/>
      <c r="AP64" s="706"/>
      <c r="AQ64" s="706"/>
      <c r="AR64" s="706"/>
      <c r="AS64" s="706"/>
      <c r="AT64" s="706"/>
      <c r="AU64" s="706"/>
      <c r="AV64" s="706"/>
      <c r="AW64" s="706"/>
      <c r="AX64" s="706"/>
      <c r="AY64" s="706"/>
      <c r="AZ64" s="706"/>
      <c r="BA64" s="706"/>
      <c r="BB64" s="706"/>
      <c r="BC64" s="706"/>
      <c r="BD64" s="706"/>
      <c r="BE64" s="706"/>
      <c r="BF64" s="706"/>
      <c r="BG64" s="706"/>
      <c r="BH64" s="706"/>
      <c r="BI64" s="706"/>
      <c r="BJ64" s="706"/>
    </row>
    <row r="65" spans="1:62" ht="12.75">
      <c r="A65" s="705"/>
      <c r="B65" s="705"/>
      <c r="C65" s="705"/>
      <c r="D65" s="705"/>
      <c r="E65" s="705"/>
      <c r="F65" s="705"/>
      <c r="G65" s="705"/>
      <c r="H65" s="705"/>
      <c r="I65" s="705"/>
      <c r="J65" s="705"/>
      <c r="K65" s="705"/>
      <c r="L65" s="705"/>
      <c r="M65" s="705"/>
      <c r="N65" s="705"/>
      <c r="O65" s="705"/>
      <c r="P65" s="705"/>
      <c r="Q65" s="705"/>
      <c r="R65" s="705"/>
      <c r="S65" s="705"/>
      <c r="T65" s="705"/>
      <c r="U65" s="705"/>
      <c r="V65" s="705"/>
      <c r="W65" s="705"/>
      <c r="X65" s="705"/>
      <c r="Y65" s="706"/>
      <c r="Z65" s="706"/>
      <c r="AA65" s="706"/>
      <c r="AB65" s="706"/>
      <c r="AC65" s="706"/>
      <c r="AD65" s="706"/>
      <c r="AE65" s="706"/>
      <c r="AF65" s="706"/>
      <c r="AG65" s="706"/>
      <c r="AH65" s="706"/>
      <c r="AI65" s="706"/>
      <c r="AJ65" s="706"/>
      <c r="AK65" s="706"/>
      <c r="AL65" s="706"/>
      <c r="AM65" s="706"/>
      <c r="AN65" s="706"/>
      <c r="AO65" s="706"/>
      <c r="AP65" s="706"/>
      <c r="AQ65" s="706"/>
      <c r="AR65" s="706"/>
      <c r="AS65" s="706"/>
      <c r="AT65" s="706"/>
      <c r="AU65" s="706"/>
      <c r="AV65" s="706"/>
      <c r="AW65" s="706"/>
      <c r="AX65" s="706"/>
      <c r="AY65" s="706"/>
      <c r="AZ65" s="706"/>
      <c r="BA65" s="706"/>
      <c r="BB65" s="706"/>
      <c r="BC65" s="706"/>
      <c r="BD65" s="706"/>
      <c r="BE65" s="706"/>
      <c r="BF65" s="706"/>
      <c r="BG65" s="706"/>
      <c r="BH65" s="706"/>
      <c r="BI65" s="706"/>
      <c r="BJ65" s="706"/>
    </row>
    <row r="66" spans="1:62" ht="12.75" customHeight="1">
      <c r="A66" s="705"/>
      <c r="B66" s="705"/>
      <c r="C66" s="705"/>
      <c r="D66" s="705"/>
      <c r="E66" s="705"/>
      <c r="F66" s="705"/>
      <c r="G66" s="705"/>
      <c r="H66" s="705"/>
      <c r="I66" s="705"/>
      <c r="J66" s="705"/>
      <c r="K66" s="705"/>
      <c r="L66" s="705"/>
      <c r="M66" s="705"/>
      <c r="N66" s="705"/>
      <c r="O66" s="705"/>
      <c r="P66" s="705"/>
      <c r="Q66" s="705"/>
      <c r="R66" s="705"/>
      <c r="S66" s="705"/>
      <c r="T66" s="705"/>
      <c r="U66" s="705"/>
      <c r="V66" s="705"/>
      <c r="W66" s="705"/>
      <c r="X66" s="705"/>
      <c r="Y66" s="706"/>
      <c r="Z66" s="706"/>
      <c r="AA66" s="706"/>
      <c r="AB66" s="706"/>
      <c r="AC66" s="706"/>
      <c r="AD66" s="706"/>
      <c r="AE66" s="706"/>
      <c r="AF66" s="706"/>
      <c r="AG66" s="706"/>
      <c r="AH66" s="706"/>
      <c r="AI66" s="706"/>
      <c r="AJ66" s="706"/>
      <c r="AK66" s="706"/>
      <c r="AL66" s="706"/>
      <c r="AM66" s="706"/>
      <c r="AN66" s="706"/>
      <c r="AO66" s="706"/>
      <c r="AP66" s="706"/>
      <c r="AQ66" s="706"/>
      <c r="AR66" s="706"/>
      <c r="AS66" s="706"/>
      <c r="AT66" s="706"/>
      <c r="AU66" s="706"/>
      <c r="AV66" s="706"/>
      <c r="AW66" s="706"/>
      <c r="AX66" s="706"/>
      <c r="AY66" s="706"/>
      <c r="AZ66" s="706"/>
      <c r="BA66" s="706"/>
      <c r="BB66" s="706"/>
      <c r="BC66" s="706"/>
      <c r="BD66" s="706"/>
      <c r="BE66" s="706"/>
      <c r="BF66" s="706"/>
      <c r="BG66" s="706"/>
      <c r="BH66" s="706"/>
      <c r="BI66" s="706"/>
      <c r="BJ66" s="706"/>
    </row>
    <row r="67" spans="1:62" ht="12.75">
      <c r="A67" s="705"/>
      <c r="B67" s="705"/>
      <c r="C67" s="705"/>
      <c r="D67" s="705"/>
      <c r="E67" s="705"/>
      <c r="F67" s="705"/>
      <c r="G67" s="705"/>
      <c r="H67" s="705"/>
      <c r="I67" s="705"/>
      <c r="J67" s="705"/>
      <c r="K67" s="705"/>
      <c r="L67" s="705"/>
      <c r="M67" s="705"/>
      <c r="N67" s="705"/>
      <c r="O67" s="705"/>
      <c r="P67" s="705"/>
      <c r="Q67" s="705"/>
      <c r="R67" s="705"/>
      <c r="S67" s="705"/>
      <c r="T67" s="705"/>
      <c r="U67" s="705"/>
      <c r="V67" s="705"/>
      <c r="W67" s="705"/>
      <c r="X67" s="705"/>
      <c r="Y67" s="706"/>
      <c r="Z67" s="706"/>
      <c r="AA67" s="706"/>
      <c r="AB67" s="706"/>
      <c r="AC67" s="706"/>
      <c r="AD67" s="706"/>
      <c r="AE67" s="706"/>
      <c r="AF67" s="706"/>
      <c r="AG67" s="706"/>
      <c r="AH67" s="706"/>
      <c r="AI67" s="706"/>
      <c r="AJ67" s="706"/>
      <c r="AK67" s="706"/>
      <c r="AL67" s="706"/>
      <c r="AM67" s="706"/>
      <c r="AN67" s="706"/>
      <c r="AO67" s="706"/>
      <c r="AP67" s="706"/>
      <c r="AQ67" s="706"/>
      <c r="AR67" s="706"/>
      <c r="AS67" s="706"/>
      <c r="AT67" s="706"/>
      <c r="AU67" s="706"/>
      <c r="AV67" s="706"/>
      <c r="AW67" s="706"/>
      <c r="AX67" s="706"/>
      <c r="AY67" s="706"/>
      <c r="AZ67" s="706"/>
      <c r="BA67" s="706"/>
      <c r="BB67" s="706"/>
      <c r="BC67" s="706"/>
      <c r="BD67" s="706"/>
      <c r="BE67" s="706"/>
      <c r="BF67" s="706"/>
      <c r="BG67" s="706"/>
      <c r="BH67" s="706"/>
      <c r="BI67" s="706"/>
      <c r="BJ67" s="706"/>
    </row>
    <row r="68" spans="1:62" ht="12.75" customHeight="1">
      <c r="A68" s="705"/>
      <c r="B68" s="705"/>
      <c r="C68" s="705"/>
      <c r="D68" s="705"/>
      <c r="E68" s="705"/>
      <c r="F68" s="705"/>
      <c r="G68" s="705"/>
      <c r="H68" s="705"/>
      <c r="I68" s="705"/>
      <c r="J68" s="705"/>
      <c r="K68" s="705"/>
      <c r="L68" s="705"/>
      <c r="M68" s="705"/>
      <c r="N68" s="705"/>
      <c r="O68" s="705"/>
      <c r="P68" s="705"/>
      <c r="Q68" s="705"/>
      <c r="R68" s="705"/>
      <c r="S68" s="705"/>
      <c r="T68" s="705"/>
      <c r="U68" s="705"/>
      <c r="V68" s="705"/>
      <c r="W68" s="705"/>
      <c r="X68" s="705"/>
      <c r="Y68" s="706"/>
      <c r="Z68" s="706"/>
      <c r="AA68" s="706"/>
      <c r="AB68" s="706"/>
      <c r="AC68" s="706"/>
      <c r="AD68" s="706"/>
      <c r="AE68" s="706"/>
      <c r="AF68" s="706"/>
      <c r="AG68" s="706"/>
      <c r="AH68" s="706"/>
      <c r="AI68" s="706"/>
      <c r="AJ68" s="706"/>
      <c r="AK68" s="706"/>
      <c r="AL68" s="706"/>
      <c r="AM68" s="706"/>
      <c r="AN68" s="706"/>
      <c r="AO68" s="706"/>
      <c r="AP68" s="706"/>
      <c r="AQ68" s="706"/>
      <c r="AR68" s="706"/>
      <c r="AS68" s="706"/>
      <c r="AT68" s="706"/>
      <c r="AU68" s="706"/>
      <c r="AV68" s="706"/>
      <c r="AW68" s="706"/>
      <c r="AX68" s="706"/>
      <c r="AY68" s="706"/>
      <c r="AZ68" s="706"/>
      <c r="BA68" s="706"/>
      <c r="BB68" s="706"/>
      <c r="BC68" s="706"/>
      <c r="BD68" s="706"/>
      <c r="BE68" s="706"/>
      <c r="BF68" s="706"/>
      <c r="BG68" s="706"/>
      <c r="BH68" s="706"/>
      <c r="BI68" s="706"/>
      <c r="BJ68" s="706"/>
    </row>
    <row r="69" spans="1:62" ht="12.75">
      <c r="A69" s="705"/>
      <c r="B69" s="705"/>
      <c r="C69" s="705"/>
      <c r="D69" s="705"/>
      <c r="E69" s="705"/>
      <c r="F69" s="705"/>
      <c r="G69" s="705"/>
      <c r="H69" s="705"/>
      <c r="I69" s="705"/>
      <c r="J69" s="705"/>
      <c r="K69" s="705"/>
      <c r="L69" s="705"/>
      <c r="M69" s="705"/>
      <c r="N69" s="705"/>
      <c r="O69" s="705"/>
      <c r="P69" s="705"/>
      <c r="Q69" s="705"/>
      <c r="R69" s="705"/>
      <c r="S69" s="705"/>
      <c r="T69" s="705"/>
      <c r="U69" s="705"/>
      <c r="V69" s="705"/>
      <c r="W69" s="705"/>
      <c r="X69" s="705"/>
      <c r="Y69" s="706"/>
      <c r="Z69" s="706"/>
      <c r="AA69" s="706"/>
      <c r="AB69" s="706"/>
      <c r="AC69" s="706"/>
      <c r="AD69" s="706"/>
      <c r="AE69" s="706"/>
      <c r="AF69" s="706"/>
      <c r="AG69" s="706"/>
      <c r="AH69" s="706"/>
      <c r="AI69" s="706"/>
      <c r="AJ69" s="706"/>
      <c r="AK69" s="706"/>
      <c r="AL69" s="706"/>
      <c r="AM69" s="706"/>
      <c r="AN69" s="706"/>
      <c r="AO69" s="706"/>
      <c r="AP69" s="706"/>
      <c r="AQ69" s="706"/>
      <c r="AR69" s="706"/>
      <c r="AS69" s="706"/>
      <c r="AT69" s="706"/>
      <c r="AU69" s="706"/>
      <c r="AV69" s="706"/>
      <c r="AW69" s="706"/>
      <c r="AX69" s="706"/>
      <c r="AY69" s="706"/>
      <c r="AZ69" s="706"/>
      <c r="BA69" s="706"/>
      <c r="BB69" s="706"/>
      <c r="BC69" s="706"/>
      <c r="BD69" s="706"/>
      <c r="BE69" s="706"/>
      <c r="BF69" s="706"/>
      <c r="BG69" s="706"/>
      <c r="BH69" s="706"/>
      <c r="BI69" s="706"/>
      <c r="BJ69" s="706"/>
    </row>
    <row r="70" spans="1:62" ht="12.75" customHeight="1">
      <c r="A70" s="705"/>
      <c r="B70" s="705"/>
      <c r="C70" s="705"/>
      <c r="D70" s="705"/>
      <c r="E70" s="705"/>
      <c r="F70" s="705"/>
      <c r="G70" s="705"/>
      <c r="H70" s="705"/>
      <c r="I70" s="705"/>
      <c r="J70" s="705"/>
      <c r="K70" s="705"/>
      <c r="L70" s="705"/>
      <c r="M70" s="705"/>
      <c r="N70" s="705"/>
      <c r="O70" s="705"/>
      <c r="P70" s="705"/>
      <c r="Q70" s="705"/>
      <c r="R70" s="705"/>
      <c r="S70" s="705"/>
      <c r="T70" s="705"/>
      <c r="U70" s="705"/>
      <c r="V70" s="705"/>
      <c r="W70" s="705"/>
      <c r="X70" s="705"/>
      <c r="Y70" s="706"/>
      <c r="Z70" s="706"/>
      <c r="AA70" s="706"/>
      <c r="AB70" s="706"/>
      <c r="AC70" s="706"/>
      <c r="AD70" s="706"/>
      <c r="AE70" s="706"/>
      <c r="AF70" s="706"/>
      <c r="AG70" s="706"/>
      <c r="AH70" s="706"/>
      <c r="AI70" s="706"/>
      <c r="AJ70" s="706"/>
      <c r="AK70" s="706"/>
      <c r="AL70" s="706"/>
      <c r="AM70" s="706"/>
      <c r="AN70" s="706"/>
      <c r="AO70" s="706"/>
      <c r="AP70" s="706"/>
      <c r="AQ70" s="706"/>
      <c r="AR70" s="706"/>
      <c r="AS70" s="706"/>
      <c r="AT70" s="706"/>
      <c r="AU70" s="706"/>
      <c r="AV70" s="706"/>
      <c r="AW70" s="706"/>
      <c r="AX70" s="706"/>
      <c r="AY70" s="706"/>
      <c r="AZ70" s="706"/>
      <c r="BA70" s="706"/>
      <c r="BB70" s="706"/>
      <c r="BC70" s="706"/>
      <c r="BD70" s="706"/>
      <c r="BE70" s="706"/>
      <c r="BF70" s="706"/>
      <c r="BG70" s="706"/>
      <c r="BH70" s="706"/>
      <c r="BI70" s="706"/>
      <c r="BJ70" s="706"/>
    </row>
    <row r="71" spans="1:62" ht="12.75">
      <c r="A71" s="705"/>
      <c r="B71" s="705"/>
      <c r="C71" s="705"/>
      <c r="D71" s="705"/>
      <c r="E71" s="705"/>
      <c r="F71" s="705"/>
      <c r="G71" s="705"/>
      <c r="H71" s="705"/>
      <c r="I71" s="705"/>
      <c r="J71" s="705"/>
      <c r="K71" s="705"/>
      <c r="L71" s="705"/>
      <c r="M71" s="705"/>
      <c r="N71" s="705"/>
      <c r="O71" s="705"/>
      <c r="P71" s="705"/>
      <c r="Q71" s="705"/>
      <c r="R71" s="705"/>
      <c r="S71" s="705"/>
      <c r="T71" s="705"/>
      <c r="U71" s="705"/>
      <c r="V71" s="705"/>
      <c r="W71" s="705"/>
      <c r="X71" s="705"/>
      <c r="Y71" s="706"/>
      <c r="Z71" s="706"/>
      <c r="AA71" s="706"/>
      <c r="AB71" s="706"/>
      <c r="AC71" s="706"/>
      <c r="AD71" s="706"/>
      <c r="AE71" s="706"/>
      <c r="AF71" s="706"/>
      <c r="AG71" s="706"/>
      <c r="AH71" s="706"/>
      <c r="AI71" s="706"/>
      <c r="AJ71" s="706"/>
      <c r="AK71" s="706"/>
      <c r="AL71" s="706"/>
      <c r="AM71" s="706"/>
      <c r="AN71" s="706"/>
      <c r="AO71" s="706"/>
      <c r="AP71" s="706"/>
      <c r="AQ71" s="706"/>
      <c r="AR71" s="706"/>
      <c r="AS71" s="706"/>
      <c r="AT71" s="706"/>
      <c r="AU71" s="706"/>
      <c r="AV71" s="706"/>
      <c r="AW71" s="706"/>
      <c r="AX71" s="706"/>
      <c r="AY71" s="706"/>
      <c r="AZ71" s="706"/>
      <c r="BA71" s="706"/>
      <c r="BB71" s="706"/>
      <c r="BC71" s="706"/>
      <c r="BD71" s="706"/>
      <c r="BE71" s="706"/>
      <c r="BF71" s="706"/>
      <c r="BG71" s="706"/>
      <c r="BH71" s="706"/>
      <c r="BI71" s="706"/>
      <c r="BJ71" s="706"/>
    </row>
    <row r="72" spans="1:62" ht="12.75" customHeight="1">
      <c r="A72" s="705"/>
      <c r="B72" s="705"/>
      <c r="C72" s="705"/>
      <c r="D72" s="705"/>
      <c r="E72" s="705"/>
      <c r="F72" s="705"/>
      <c r="G72" s="705"/>
      <c r="H72" s="705"/>
      <c r="I72" s="705"/>
      <c r="J72" s="705"/>
      <c r="K72" s="705"/>
      <c r="L72" s="705"/>
      <c r="M72" s="705"/>
      <c r="N72" s="705"/>
      <c r="O72" s="705"/>
      <c r="P72" s="705"/>
      <c r="Q72" s="705"/>
      <c r="R72" s="705"/>
      <c r="S72" s="705"/>
      <c r="T72" s="705"/>
      <c r="U72" s="705"/>
      <c r="V72" s="705"/>
      <c r="W72" s="705"/>
      <c r="X72" s="705"/>
      <c r="Y72" s="706"/>
      <c r="Z72" s="706"/>
      <c r="AA72" s="706"/>
      <c r="AB72" s="706"/>
      <c r="AC72" s="706"/>
      <c r="AD72" s="706"/>
      <c r="AE72" s="706"/>
      <c r="AF72" s="706"/>
      <c r="AG72" s="706"/>
      <c r="AH72" s="706"/>
      <c r="AI72" s="706"/>
      <c r="AJ72" s="706"/>
      <c r="AK72" s="706"/>
      <c r="AL72" s="706"/>
      <c r="AM72" s="706"/>
      <c r="AN72" s="706"/>
      <c r="AO72" s="706"/>
      <c r="AP72" s="706"/>
      <c r="AQ72" s="706"/>
      <c r="AR72" s="706"/>
      <c r="AS72" s="706"/>
      <c r="AT72" s="706"/>
      <c r="AU72" s="706"/>
      <c r="AV72" s="706"/>
      <c r="AW72" s="706"/>
      <c r="AX72" s="706"/>
      <c r="AY72" s="706"/>
      <c r="AZ72" s="706"/>
      <c r="BA72" s="706"/>
      <c r="BB72" s="706"/>
      <c r="BC72" s="706"/>
      <c r="BD72" s="706"/>
      <c r="BE72" s="706"/>
      <c r="BF72" s="706"/>
      <c r="BG72" s="706"/>
      <c r="BH72" s="706"/>
      <c r="BI72" s="706"/>
      <c r="BJ72" s="706"/>
    </row>
    <row r="73" spans="1:62" ht="12.75">
      <c r="A73" s="705"/>
      <c r="B73" s="705"/>
      <c r="C73" s="705"/>
      <c r="D73" s="705"/>
      <c r="E73" s="705"/>
      <c r="F73" s="705"/>
      <c r="G73" s="705"/>
      <c r="H73" s="705"/>
      <c r="I73" s="705"/>
      <c r="J73" s="705"/>
      <c r="K73" s="705"/>
      <c r="L73" s="705"/>
      <c r="M73" s="705"/>
      <c r="N73" s="705"/>
      <c r="O73" s="705"/>
      <c r="P73" s="705"/>
      <c r="Q73" s="705"/>
      <c r="R73" s="705"/>
      <c r="S73" s="705"/>
      <c r="T73" s="705"/>
      <c r="U73" s="705"/>
      <c r="V73" s="705"/>
      <c r="W73" s="705"/>
      <c r="X73" s="705"/>
      <c r="Y73" s="706"/>
      <c r="Z73" s="706"/>
      <c r="AA73" s="706"/>
      <c r="AB73" s="706"/>
      <c r="AC73" s="706"/>
      <c r="AD73" s="706"/>
      <c r="AE73" s="706"/>
      <c r="AF73" s="706"/>
      <c r="AG73" s="706"/>
      <c r="AH73" s="706"/>
      <c r="AI73" s="706"/>
      <c r="AJ73" s="706"/>
      <c r="AK73" s="706"/>
      <c r="AL73" s="706"/>
      <c r="AM73" s="706"/>
      <c r="AN73" s="706"/>
      <c r="AO73" s="706"/>
      <c r="AP73" s="706"/>
      <c r="AQ73" s="706"/>
      <c r="AR73" s="706"/>
      <c r="AS73" s="706"/>
      <c r="AT73" s="706"/>
      <c r="AU73" s="706"/>
      <c r="AV73" s="706"/>
      <c r="AW73" s="706"/>
      <c r="AX73" s="706"/>
      <c r="AY73" s="706"/>
      <c r="AZ73" s="706"/>
      <c r="BA73" s="706"/>
      <c r="BB73" s="706"/>
      <c r="BC73" s="706"/>
      <c r="BD73" s="706"/>
      <c r="BE73" s="706"/>
      <c r="BF73" s="706"/>
      <c r="BG73" s="706"/>
      <c r="BH73" s="706"/>
      <c r="BI73" s="706"/>
      <c r="BJ73" s="706"/>
    </row>
    <row r="74" spans="1:62" ht="12.75" customHeight="1">
      <c r="A74" s="705"/>
      <c r="B74" s="705"/>
      <c r="C74" s="705"/>
      <c r="D74" s="705"/>
      <c r="E74" s="705"/>
      <c r="F74" s="705"/>
      <c r="G74" s="705"/>
      <c r="H74" s="705"/>
      <c r="I74" s="705"/>
      <c r="J74" s="705"/>
      <c r="K74" s="705"/>
      <c r="L74" s="705"/>
      <c r="M74" s="705"/>
      <c r="N74" s="705"/>
      <c r="O74" s="705"/>
      <c r="P74" s="705"/>
      <c r="Q74" s="705"/>
      <c r="R74" s="705"/>
      <c r="S74" s="705"/>
      <c r="T74" s="705"/>
      <c r="U74" s="705"/>
      <c r="V74" s="705"/>
      <c r="W74" s="705"/>
      <c r="X74" s="705"/>
      <c r="Y74" s="706"/>
      <c r="Z74" s="706"/>
      <c r="AA74" s="706"/>
      <c r="AB74" s="706"/>
      <c r="AC74" s="706"/>
      <c r="AD74" s="706"/>
      <c r="AE74" s="706"/>
      <c r="AF74" s="706"/>
      <c r="AG74" s="706"/>
      <c r="AH74" s="706"/>
      <c r="AI74" s="706"/>
      <c r="AJ74" s="706"/>
      <c r="AK74" s="706"/>
      <c r="AL74" s="706"/>
      <c r="AM74" s="706"/>
      <c r="AN74" s="706"/>
      <c r="AO74" s="706"/>
      <c r="AP74" s="706"/>
      <c r="AQ74" s="706"/>
      <c r="AR74" s="706"/>
      <c r="AS74" s="706"/>
      <c r="AT74" s="706"/>
      <c r="AU74" s="706"/>
      <c r="AV74" s="706"/>
      <c r="AW74" s="706"/>
      <c r="AX74" s="706"/>
      <c r="AY74" s="706"/>
      <c r="AZ74" s="706"/>
      <c r="BA74" s="706"/>
      <c r="BB74" s="706"/>
      <c r="BC74" s="706"/>
      <c r="BD74" s="706"/>
      <c r="BE74" s="706"/>
      <c r="BF74" s="706"/>
      <c r="BG74" s="706"/>
      <c r="BH74" s="706"/>
      <c r="BI74" s="706"/>
      <c r="BJ74" s="706"/>
    </row>
    <row r="75" spans="1:62" ht="12.75">
      <c r="A75" s="705"/>
      <c r="B75" s="705"/>
      <c r="C75" s="705"/>
      <c r="D75" s="705"/>
      <c r="E75" s="705"/>
      <c r="F75" s="705"/>
      <c r="G75" s="705"/>
      <c r="H75" s="705"/>
      <c r="I75" s="705"/>
      <c r="J75" s="705"/>
      <c r="K75" s="705"/>
      <c r="L75" s="705"/>
      <c r="M75" s="705"/>
      <c r="N75" s="705"/>
      <c r="O75" s="705"/>
      <c r="P75" s="705"/>
      <c r="Q75" s="705"/>
      <c r="R75" s="705"/>
      <c r="S75" s="705"/>
      <c r="T75" s="705"/>
      <c r="U75" s="705"/>
      <c r="V75" s="705"/>
      <c r="W75" s="705"/>
      <c r="X75" s="705"/>
      <c r="Y75" s="706"/>
      <c r="Z75" s="706"/>
      <c r="AA75" s="706"/>
      <c r="AB75" s="706"/>
      <c r="AC75" s="706"/>
      <c r="AD75" s="706"/>
      <c r="AE75" s="706"/>
      <c r="AF75" s="706"/>
      <c r="AG75" s="706"/>
      <c r="AH75" s="706"/>
      <c r="AI75" s="706"/>
      <c r="AJ75" s="706"/>
      <c r="AK75" s="706"/>
      <c r="AL75" s="706"/>
      <c r="AM75" s="706"/>
      <c r="AN75" s="706"/>
      <c r="AO75" s="706"/>
      <c r="AP75" s="706"/>
      <c r="AQ75" s="706"/>
      <c r="AR75" s="706"/>
      <c r="AS75" s="706"/>
      <c r="AT75" s="706"/>
      <c r="AU75" s="706"/>
      <c r="AV75" s="706"/>
      <c r="AW75" s="706"/>
      <c r="AX75" s="706"/>
      <c r="AY75" s="706"/>
      <c r="AZ75" s="706"/>
      <c r="BA75" s="706"/>
      <c r="BB75" s="706"/>
      <c r="BC75" s="706"/>
      <c r="BD75" s="706"/>
      <c r="BE75" s="706"/>
      <c r="BF75" s="706"/>
      <c r="BG75" s="706"/>
      <c r="BH75" s="706"/>
      <c r="BI75" s="706"/>
      <c r="BJ75" s="706"/>
    </row>
    <row r="76" spans="1:62" ht="12.75" customHeight="1">
      <c r="A76" s="705"/>
      <c r="B76" s="705"/>
      <c r="C76" s="705"/>
      <c r="D76" s="705"/>
      <c r="E76" s="705"/>
      <c r="F76" s="705"/>
      <c r="G76" s="705"/>
      <c r="H76" s="705"/>
      <c r="I76" s="705"/>
      <c r="J76" s="705"/>
      <c r="K76" s="705"/>
      <c r="L76" s="705"/>
      <c r="M76" s="705"/>
      <c r="N76" s="705"/>
      <c r="O76" s="705"/>
      <c r="P76" s="705"/>
      <c r="Q76" s="705"/>
      <c r="R76" s="705"/>
      <c r="S76" s="705"/>
      <c r="T76" s="705"/>
      <c r="U76" s="705"/>
      <c r="V76" s="705"/>
      <c r="W76" s="705"/>
      <c r="X76" s="705"/>
      <c r="Y76" s="706"/>
      <c r="Z76" s="706"/>
      <c r="AA76" s="706"/>
      <c r="AB76" s="706"/>
      <c r="AC76" s="706"/>
      <c r="AD76" s="706"/>
      <c r="AE76" s="706"/>
      <c r="AF76" s="706"/>
      <c r="AG76" s="706"/>
      <c r="AH76" s="706"/>
      <c r="AI76" s="706"/>
      <c r="AJ76" s="706"/>
      <c r="AK76" s="706"/>
      <c r="AL76" s="706"/>
      <c r="AM76" s="706"/>
      <c r="AN76" s="706"/>
      <c r="AO76" s="706"/>
      <c r="AP76" s="706"/>
      <c r="AQ76" s="706"/>
      <c r="AR76" s="706"/>
      <c r="AS76" s="706"/>
      <c r="AT76" s="706"/>
      <c r="AU76" s="706"/>
      <c r="AV76" s="706"/>
      <c r="AW76" s="706"/>
      <c r="AX76" s="706"/>
      <c r="AY76" s="706"/>
      <c r="AZ76" s="706"/>
      <c r="BA76" s="706"/>
      <c r="BB76" s="706"/>
      <c r="BC76" s="706"/>
      <c r="BD76" s="706"/>
      <c r="BE76" s="706"/>
      <c r="BF76" s="706"/>
      <c r="BG76" s="706"/>
      <c r="BH76" s="706"/>
      <c r="BI76" s="706"/>
      <c r="BJ76" s="706"/>
    </row>
    <row r="77" spans="1:62" ht="12.75">
      <c r="A77" s="705"/>
      <c r="B77" s="705"/>
      <c r="C77" s="705"/>
      <c r="D77" s="705"/>
      <c r="E77" s="705"/>
      <c r="F77" s="705"/>
      <c r="G77" s="705"/>
      <c r="H77" s="705"/>
      <c r="I77" s="705"/>
      <c r="J77" s="705"/>
      <c r="K77" s="705"/>
      <c r="L77" s="705"/>
      <c r="M77" s="705"/>
      <c r="N77" s="705"/>
      <c r="O77" s="705"/>
      <c r="P77" s="705"/>
      <c r="Q77" s="705"/>
      <c r="R77" s="705"/>
      <c r="S77" s="705"/>
      <c r="T77" s="705"/>
      <c r="U77" s="705"/>
      <c r="V77" s="705"/>
      <c r="W77" s="705"/>
      <c r="X77" s="705"/>
      <c r="Y77" s="706"/>
      <c r="Z77" s="706"/>
      <c r="AA77" s="706"/>
      <c r="AB77" s="706"/>
      <c r="AC77" s="706"/>
      <c r="AD77" s="706"/>
      <c r="AE77" s="706"/>
      <c r="AF77" s="706"/>
      <c r="AG77" s="706"/>
      <c r="AH77" s="706"/>
      <c r="AI77" s="706"/>
      <c r="AJ77" s="706"/>
      <c r="AK77" s="706"/>
      <c r="AL77" s="706"/>
      <c r="AM77" s="706"/>
      <c r="AN77" s="706"/>
      <c r="AO77" s="706"/>
      <c r="AP77" s="706"/>
      <c r="AQ77" s="706"/>
      <c r="AR77" s="706"/>
      <c r="AS77" s="706"/>
      <c r="AT77" s="706"/>
      <c r="AU77" s="706"/>
      <c r="AV77" s="706"/>
      <c r="AW77" s="706"/>
      <c r="AX77" s="706"/>
      <c r="AY77" s="706"/>
      <c r="AZ77" s="706"/>
      <c r="BA77" s="706"/>
      <c r="BB77" s="706"/>
      <c r="BC77" s="706"/>
      <c r="BD77" s="706"/>
      <c r="BE77" s="706"/>
      <c r="BF77" s="706"/>
      <c r="BG77" s="706"/>
      <c r="BH77" s="706"/>
      <c r="BI77" s="706"/>
      <c r="BJ77" s="706"/>
    </row>
    <row r="78" spans="1:62" ht="12.75" customHeight="1">
      <c r="A78" s="705"/>
      <c r="B78" s="705"/>
      <c r="C78" s="705"/>
      <c r="D78" s="705"/>
      <c r="E78" s="705"/>
      <c r="F78" s="705"/>
      <c r="G78" s="705"/>
      <c r="H78" s="705"/>
      <c r="I78" s="705"/>
      <c r="J78" s="705"/>
      <c r="K78" s="705"/>
      <c r="L78" s="705"/>
      <c r="M78" s="705"/>
      <c r="N78" s="705"/>
      <c r="O78" s="705"/>
      <c r="P78" s="705"/>
      <c r="Q78" s="705"/>
      <c r="R78" s="705"/>
      <c r="S78" s="705"/>
      <c r="T78" s="705"/>
      <c r="U78" s="705"/>
      <c r="V78" s="705"/>
      <c r="W78" s="705"/>
      <c r="X78" s="705"/>
      <c r="Y78" s="706"/>
      <c r="Z78" s="706"/>
      <c r="AA78" s="706"/>
      <c r="AB78" s="706"/>
      <c r="AC78" s="706"/>
      <c r="AD78" s="706"/>
      <c r="AE78" s="706"/>
      <c r="AF78" s="706"/>
      <c r="AG78" s="706"/>
      <c r="AH78" s="706"/>
      <c r="AI78" s="706"/>
      <c r="AJ78" s="706"/>
      <c r="AK78" s="706"/>
      <c r="AL78" s="706"/>
      <c r="AM78" s="706"/>
      <c r="AN78" s="706"/>
      <c r="AO78" s="706"/>
      <c r="AP78" s="706"/>
      <c r="AQ78" s="706"/>
      <c r="AR78" s="706"/>
      <c r="AS78" s="706"/>
      <c r="AT78" s="706"/>
      <c r="AU78" s="706"/>
      <c r="AV78" s="706"/>
      <c r="AW78" s="706"/>
      <c r="AX78" s="706"/>
      <c r="AY78" s="706"/>
      <c r="AZ78" s="706"/>
      <c r="BA78" s="706"/>
      <c r="BB78" s="706"/>
      <c r="BC78" s="706"/>
      <c r="BD78" s="706"/>
      <c r="BE78" s="706"/>
      <c r="BF78" s="706"/>
      <c r="BG78" s="706"/>
      <c r="BH78" s="706"/>
      <c r="BI78" s="706"/>
      <c r="BJ78" s="706"/>
    </row>
    <row r="79" spans="1:62" ht="12.75">
      <c r="A79" s="705"/>
      <c r="B79" s="705"/>
      <c r="C79" s="705"/>
      <c r="D79" s="705"/>
      <c r="E79" s="705"/>
      <c r="F79" s="705"/>
      <c r="G79" s="705"/>
      <c r="H79" s="705"/>
      <c r="I79" s="705"/>
      <c r="J79" s="705"/>
      <c r="K79" s="705"/>
      <c r="L79" s="705"/>
      <c r="M79" s="705"/>
      <c r="N79" s="705"/>
      <c r="O79" s="705"/>
      <c r="P79" s="705"/>
      <c r="Q79" s="705"/>
      <c r="R79" s="705"/>
      <c r="S79" s="705"/>
      <c r="T79" s="705"/>
      <c r="U79" s="705"/>
      <c r="V79" s="705"/>
      <c r="W79" s="705"/>
      <c r="X79" s="705"/>
      <c r="Y79" s="706"/>
      <c r="Z79" s="706"/>
      <c r="AA79" s="706"/>
      <c r="AB79" s="706"/>
      <c r="AC79" s="706"/>
      <c r="AD79" s="706"/>
      <c r="AE79" s="706"/>
      <c r="AF79" s="706"/>
      <c r="AG79" s="706"/>
      <c r="AH79" s="706"/>
      <c r="AI79" s="706"/>
      <c r="AJ79" s="706"/>
      <c r="AK79" s="706"/>
      <c r="AL79" s="706"/>
      <c r="AM79" s="706"/>
      <c r="AN79" s="706"/>
      <c r="AO79" s="706"/>
      <c r="AP79" s="706"/>
      <c r="AQ79" s="706"/>
      <c r="AR79" s="706"/>
      <c r="AS79" s="706"/>
      <c r="AT79" s="706"/>
      <c r="AU79" s="706"/>
      <c r="AV79" s="706"/>
      <c r="AW79" s="706"/>
      <c r="AX79" s="706"/>
      <c r="AY79" s="706"/>
      <c r="AZ79" s="706"/>
      <c r="BA79" s="706"/>
      <c r="BB79" s="706"/>
      <c r="BC79" s="706"/>
      <c r="BD79" s="706"/>
      <c r="BE79" s="706"/>
      <c r="BF79" s="706"/>
      <c r="BG79" s="706"/>
      <c r="BH79" s="706"/>
      <c r="BI79" s="706"/>
      <c r="BJ79" s="706"/>
    </row>
    <row r="80" spans="1:62" ht="12.75" customHeight="1">
      <c r="A80" s="705"/>
      <c r="B80" s="705"/>
      <c r="C80" s="705"/>
      <c r="D80" s="705"/>
      <c r="E80" s="705"/>
      <c r="F80" s="705"/>
      <c r="G80" s="705"/>
      <c r="H80" s="705"/>
      <c r="I80" s="705"/>
      <c r="J80" s="705"/>
      <c r="K80" s="705"/>
      <c r="L80" s="705"/>
      <c r="M80" s="705"/>
      <c r="N80" s="705"/>
      <c r="O80" s="705"/>
      <c r="P80" s="705"/>
      <c r="Q80" s="705"/>
      <c r="R80" s="705"/>
      <c r="S80" s="705"/>
      <c r="T80" s="705"/>
      <c r="U80" s="705"/>
      <c r="V80" s="705"/>
      <c r="W80" s="705"/>
      <c r="X80" s="705"/>
      <c r="Y80" s="706"/>
      <c r="Z80" s="706"/>
      <c r="AA80" s="706"/>
      <c r="AB80" s="706"/>
      <c r="AC80" s="706"/>
      <c r="AD80" s="706"/>
      <c r="AE80" s="706"/>
      <c r="AF80" s="706"/>
      <c r="AG80" s="706"/>
      <c r="AH80" s="706"/>
      <c r="AI80" s="706"/>
      <c r="AJ80" s="706"/>
      <c r="AK80" s="706"/>
      <c r="AL80" s="706"/>
      <c r="AM80" s="706"/>
      <c r="AN80" s="706"/>
      <c r="AO80" s="706"/>
      <c r="AP80" s="706"/>
      <c r="AQ80" s="706"/>
      <c r="AR80" s="706"/>
      <c r="AS80" s="706"/>
      <c r="AT80" s="706"/>
      <c r="AU80" s="706"/>
      <c r="AV80" s="706"/>
      <c r="AW80" s="706"/>
      <c r="AX80" s="706"/>
      <c r="AY80" s="706"/>
      <c r="AZ80" s="706"/>
      <c r="BA80" s="706"/>
      <c r="BB80" s="706"/>
      <c r="BC80" s="706"/>
      <c r="BD80" s="706"/>
      <c r="BE80" s="706"/>
      <c r="BF80" s="706"/>
      <c r="BG80" s="706"/>
      <c r="BH80" s="706"/>
      <c r="BI80" s="706"/>
      <c r="BJ80" s="706"/>
    </row>
    <row r="81" spans="1:62" ht="12.75">
      <c r="A81" s="705"/>
      <c r="B81" s="705"/>
      <c r="C81" s="705"/>
      <c r="D81" s="705"/>
      <c r="E81" s="705"/>
      <c r="F81" s="705"/>
      <c r="G81" s="705"/>
      <c r="H81" s="705"/>
      <c r="I81" s="705"/>
      <c r="J81" s="705"/>
      <c r="K81" s="705"/>
      <c r="L81" s="705"/>
      <c r="M81" s="705"/>
      <c r="N81" s="705"/>
      <c r="O81" s="705"/>
      <c r="P81" s="705"/>
      <c r="Q81" s="705"/>
      <c r="R81" s="705"/>
      <c r="S81" s="705"/>
      <c r="T81" s="705"/>
      <c r="U81" s="705"/>
      <c r="V81" s="705"/>
      <c r="W81" s="705"/>
      <c r="X81" s="705"/>
      <c r="Y81" s="706"/>
      <c r="Z81" s="706"/>
      <c r="AA81" s="706"/>
      <c r="AB81" s="706"/>
      <c r="AC81" s="706"/>
      <c r="AD81" s="706"/>
      <c r="AE81" s="706"/>
      <c r="AF81" s="706"/>
      <c r="AG81" s="706"/>
      <c r="AH81" s="706"/>
      <c r="AI81" s="706"/>
      <c r="AJ81" s="706"/>
      <c r="AK81" s="706"/>
      <c r="AL81" s="706"/>
      <c r="AM81" s="706"/>
      <c r="AN81" s="706"/>
      <c r="AO81" s="706"/>
      <c r="AP81" s="706"/>
      <c r="AQ81" s="706"/>
      <c r="AR81" s="706"/>
      <c r="AS81" s="706"/>
      <c r="AT81" s="706"/>
      <c r="AU81" s="706"/>
      <c r="AV81" s="706"/>
      <c r="AW81" s="706"/>
      <c r="AX81" s="706"/>
      <c r="AY81" s="706"/>
      <c r="AZ81" s="706"/>
      <c r="BA81" s="706"/>
      <c r="BB81" s="706"/>
      <c r="BC81" s="706"/>
      <c r="BD81" s="706"/>
      <c r="BE81" s="706"/>
      <c r="BF81" s="706"/>
      <c r="BG81" s="706"/>
      <c r="BH81" s="706"/>
      <c r="BI81" s="706"/>
      <c r="BJ81" s="706"/>
    </row>
    <row r="82" spans="1:62" ht="12.75" customHeight="1">
      <c r="A82" s="705"/>
      <c r="B82" s="705"/>
      <c r="C82" s="705"/>
      <c r="D82" s="705"/>
      <c r="E82" s="705"/>
      <c r="F82" s="705"/>
      <c r="G82" s="705"/>
      <c r="H82" s="705"/>
      <c r="I82" s="705"/>
      <c r="J82" s="705"/>
      <c r="K82" s="705"/>
      <c r="L82" s="705"/>
      <c r="M82" s="705"/>
      <c r="N82" s="705"/>
      <c r="O82" s="705"/>
      <c r="P82" s="705"/>
      <c r="Q82" s="705"/>
      <c r="R82" s="705"/>
      <c r="S82" s="705"/>
      <c r="T82" s="705"/>
      <c r="U82" s="705"/>
      <c r="V82" s="705"/>
      <c r="W82" s="705"/>
      <c r="X82" s="705"/>
      <c r="Y82" s="706"/>
      <c r="Z82" s="706"/>
      <c r="AA82" s="706"/>
      <c r="AB82" s="706"/>
      <c r="AC82" s="706"/>
      <c r="AD82" s="706"/>
      <c r="AE82" s="706"/>
      <c r="AF82" s="706"/>
      <c r="AG82" s="706"/>
      <c r="AH82" s="706"/>
      <c r="AI82" s="706"/>
      <c r="AJ82" s="706"/>
      <c r="AK82" s="706"/>
      <c r="AL82" s="706"/>
      <c r="AM82" s="706"/>
      <c r="AN82" s="706"/>
      <c r="AO82" s="706"/>
      <c r="AP82" s="706"/>
      <c r="AQ82" s="706"/>
      <c r="AR82" s="706"/>
      <c r="AS82" s="706"/>
      <c r="AT82" s="706"/>
      <c r="AU82" s="706"/>
      <c r="AV82" s="706"/>
      <c r="AW82" s="706"/>
      <c r="AX82" s="706"/>
      <c r="AY82" s="706"/>
      <c r="AZ82" s="706"/>
      <c r="BA82" s="706"/>
      <c r="BB82" s="706"/>
      <c r="BC82" s="706"/>
      <c r="BD82" s="706"/>
      <c r="BE82" s="706"/>
      <c r="BF82" s="706"/>
      <c r="BG82" s="706"/>
      <c r="BH82" s="706"/>
      <c r="BI82" s="706"/>
      <c r="BJ82" s="706"/>
    </row>
    <row r="83" spans="1:62" ht="12.75">
      <c r="A83" s="705"/>
      <c r="B83" s="705"/>
      <c r="C83" s="705"/>
      <c r="D83" s="705"/>
      <c r="E83" s="705"/>
      <c r="F83" s="705"/>
      <c r="G83" s="705"/>
      <c r="H83" s="705"/>
      <c r="I83" s="705"/>
      <c r="J83" s="705"/>
      <c r="K83" s="705"/>
      <c r="L83" s="705"/>
      <c r="M83" s="705"/>
      <c r="N83" s="705"/>
      <c r="O83" s="705"/>
      <c r="P83" s="705"/>
      <c r="Q83" s="705"/>
      <c r="R83" s="705"/>
      <c r="S83" s="705"/>
      <c r="T83" s="705"/>
      <c r="U83" s="705"/>
      <c r="V83" s="705"/>
      <c r="W83" s="705"/>
      <c r="X83" s="705"/>
      <c r="Y83" s="706"/>
      <c r="Z83" s="706"/>
      <c r="AA83" s="706"/>
      <c r="AB83" s="706"/>
      <c r="AC83" s="706"/>
      <c r="AD83" s="706"/>
      <c r="AE83" s="706"/>
      <c r="AF83" s="706"/>
      <c r="AG83" s="706"/>
      <c r="AH83" s="706"/>
      <c r="AI83" s="706"/>
      <c r="AJ83" s="706"/>
      <c r="AK83" s="706"/>
      <c r="AL83" s="706"/>
      <c r="AM83" s="706"/>
      <c r="AN83" s="706"/>
      <c r="AO83" s="706"/>
      <c r="AP83" s="706"/>
      <c r="AQ83" s="706"/>
      <c r="AR83" s="706"/>
      <c r="AS83" s="706"/>
      <c r="AT83" s="706"/>
      <c r="AU83" s="706"/>
      <c r="AV83" s="706"/>
      <c r="AW83" s="706"/>
      <c r="AX83" s="706"/>
      <c r="AY83" s="706"/>
      <c r="AZ83" s="706"/>
      <c r="BA83" s="706"/>
      <c r="BB83" s="706"/>
      <c r="BC83" s="706"/>
      <c r="BD83" s="706"/>
      <c r="BE83" s="706"/>
      <c r="BF83" s="706"/>
      <c r="BG83" s="706"/>
      <c r="BH83" s="706"/>
      <c r="BI83" s="706"/>
      <c r="BJ83" s="706"/>
    </row>
    <row r="84" spans="1:62" ht="12.75" customHeight="1">
      <c r="A84" s="745"/>
      <c r="B84" s="745"/>
      <c r="C84" s="745"/>
      <c r="D84" s="745"/>
      <c r="E84" s="746"/>
      <c r="F84" s="746"/>
      <c r="G84" s="745"/>
      <c r="H84" s="745"/>
      <c r="I84" s="745"/>
      <c r="J84" s="745"/>
      <c r="K84" s="745"/>
      <c r="L84" s="745"/>
      <c r="M84" s="745"/>
      <c r="N84" s="706"/>
      <c r="O84" s="706"/>
      <c r="P84" s="706"/>
      <c r="Q84" s="706"/>
      <c r="R84" s="706"/>
      <c r="S84" s="706"/>
      <c r="T84" s="706"/>
      <c r="U84" s="706"/>
      <c r="V84" s="706"/>
      <c r="W84" s="706"/>
      <c r="X84" s="706"/>
      <c r="Y84" s="706"/>
      <c r="Z84" s="706"/>
      <c r="AA84" s="706"/>
      <c r="AB84" s="706"/>
      <c r="AC84" s="706"/>
      <c r="AD84" s="706"/>
      <c r="AE84" s="706"/>
      <c r="AF84" s="706"/>
      <c r="AG84" s="706"/>
      <c r="AH84" s="706"/>
      <c r="AI84" s="706"/>
      <c r="AJ84" s="706"/>
      <c r="AK84" s="706"/>
      <c r="AL84" s="706"/>
      <c r="AM84" s="706"/>
      <c r="AN84" s="706"/>
      <c r="AO84" s="706"/>
      <c r="AP84" s="706"/>
      <c r="AQ84" s="706"/>
      <c r="AR84" s="706"/>
      <c r="AS84" s="706"/>
      <c r="AT84" s="706"/>
      <c r="AU84" s="706"/>
      <c r="AV84" s="706"/>
      <c r="AW84" s="706"/>
      <c r="AX84" s="706"/>
      <c r="AY84" s="706"/>
      <c r="AZ84" s="706"/>
      <c r="BA84" s="706"/>
      <c r="BB84" s="706"/>
      <c r="BC84" s="706"/>
      <c r="BD84" s="706"/>
      <c r="BE84" s="706"/>
      <c r="BF84" s="706"/>
      <c r="BG84" s="706"/>
      <c r="BH84" s="706"/>
      <c r="BI84" s="706"/>
      <c r="BJ84" s="706"/>
    </row>
    <row r="85" spans="1:62" ht="12.75">
      <c r="A85" s="745"/>
      <c r="B85" s="745"/>
      <c r="C85" s="745"/>
      <c r="D85" s="745"/>
      <c r="E85" s="746"/>
      <c r="F85" s="746"/>
      <c r="G85" s="745"/>
      <c r="H85" s="745"/>
      <c r="I85" s="745"/>
      <c r="J85" s="745"/>
      <c r="K85" s="745"/>
      <c r="L85" s="745"/>
      <c r="M85" s="745"/>
      <c r="N85" s="706"/>
      <c r="O85" s="706"/>
      <c r="P85" s="706"/>
      <c r="Q85" s="706"/>
      <c r="R85" s="706"/>
      <c r="S85" s="706"/>
      <c r="T85" s="706"/>
      <c r="U85" s="706"/>
      <c r="V85" s="706"/>
      <c r="W85" s="706"/>
      <c r="X85" s="706"/>
      <c r="Y85" s="706"/>
      <c r="Z85" s="706"/>
      <c r="AA85" s="706"/>
      <c r="AB85" s="706"/>
      <c r="AC85" s="706"/>
      <c r="AD85" s="706"/>
      <c r="AE85" s="706"/>
      <c r="AF85" s="706"/>
      <c r="AG85" s="706"/>
      <c r="AH85" s="706"/>
      <c r="AI85" s="706"/>
      <c r="AJ85" s="706"/>
      <c r="AK85" s="706"/>
      <c r="AL85" s="706"/>
      <c r="AM85" s="706"/>
      <c r="AN85" s="706"/>
      <c r="AO85" s="706"/>
      <c r="AP85" s="706"/>
      <c r="AQ85" s="706"/>
      <c r="AR85" s="706"/>
      <c r="AS85" s="706"/>
      <c r="AT85" s="706"/>
      <c r="AU85" s="706"/>
      <c r="AV85" s="706"/>
      <c r="AW85" s="706"/>
      <c r="AX85" s="706"/>
      <c r="AY85" s="706"/>
      <c r="AZ85" s="706"/>
      <c r="BA85" s="706"/>
      <c r="BB85" s="706"/>
      <c r="BC85" s="706"/>
      <c r="BD85" s="706"/>
      <c r="BE85" s="706"/>
      <c r="BF85" s="706"/>
      <c r="BG85" s="706"/>
      <c r="BH85" s="706"/>
      <c r="BI85" s="706"/>
      <c r="BJ85" s="706"/>
    </row>
    <row r="86" spans="1:62" ht="12.75" customHeight="1">
      <c r="A86" s="745"/>
      <c r="B86" s="745"/>
      <c r="C86" s="745"/>
      <c r="D86" s="745"/>
      <c r="E86" s="746"/>
      <c r="F86" s="746"/>
      <c r="G86" s="745"/>
      <c r="H86" s="745"/>
      <c r="I86" s="745"/>
      <c r="J86" s="745"/>
      <c r="K86" s="745"/>
      <c r="L86" s="745"/>
      <c r="M86" s="745"/>
      <c r="N86" s="706"/>
      <c r="O86" s="706"/>
      <c r="P86" s="706"/>
      <c r="Q86" s="706"/>
      <c r="R86" s="706"/>
      <c r="S86" s="706"/>
      <c r="T86" s="706"/>
      <c r="U86" s="706"/>
      <c r="V86" s="706"/>
      <c r="W86" s="706"/>
      <c r="X86" s="706"/>
      <c r="Y86" s="706"/>
      <c r="Z86" s="706"/>
      <c r="AA86" s="706"/>
      <c r="AB86" s="706"/>
      <c r="AC86" s="706"/>
      <c r="AD86" s="706"/>
      <c r="AE86" s="706"/>
      <c r="AF86" s="706"/>
      <c r="AG86" s="706"/>
      <c r="AH86" s="706"/>
      <c r="AI86" s="706"/>
      <c r="AJ86" s="706"/>
      <c r="AK86" s="706"/>
      <c r="AL86" s="706"/>
      <c r="AM86" s="706"/>
      <c r="AN86" s="706"/>
      <c r="AO86" s="706"/>
      <c r="AP86" s="706"/>
      <c r="AQ86" s="706"/>
      <c r="AR86" s="706"/>
      <c r="AS86" s="706"/>
      <c r="AT86" s="706"/>
      <c r="AU86" s="706"/>
      <c r="AV86" s="706"/>
      <c r="AW86" s="706"/>
      <c r="AX86" s="706"/>
      <c r="AY86" s="706"/>
      <c r="AZ86" s="706"/>
      <c r="BA86" s="706"/>
      <c r="BB86" s="706"/>
      <c r="BC86" s="706"/>
      <c r="BD86" s="706"/>
      <c r="BE86" s="706"/>
      <c r="BF86" s="706"/>
      <c r="BG86" s="706"/>
      <c r="BH86" s="706"/>
      <c r="BI86" s="706"/>
      <c r="BJ86" s="706"/>
    </row>
    <row r="87" spans="1:62" ht="12.75">
      <c r="A87" s="745"/>
      <c r="B87" s="745"/>
      <c r="C87" s="745"/>
      <c r="D87" s="745"/>
      <c r="E87" s="746"/>
      <c r="F87" s="746"/>
      <c r="G87" s="745"/>
      <c r="H87" s="745"/>
      <c r="I87" s="745"/>
      <c r="J87" s="745"/>
      <c r="K87" s="745"/>
      <c r="L87" s="745"/>
      <c r="M87" s="745"/>
      <c r="N87" s="706"/>
      <c r="O87" s="706"/>
      <c r="P87" s="706"/>
      <c r="Q87" s="706"/>
      <c r="R87" s="706"/>
      <c r="S87" s="706"/>
      <c r="T87" s="706"/>
      <c r="U87" s="706"/>
      <c r="V87" s="706"/>
      <c r="W87" s="706"/>
      <c r="X87" s="706"/>
      <c r="Y87" s="706"/>
      <c r="Z87" s="706"/>
      <c r="AA87" s="706"/>
      <c r="AB87" s="706"/>
      <c r="AC87" s="706"/>
      <c r="AD87" s="706"/>
      <c r="AE87" s="706"/>
      <c r="AF87" s="706"/>
      <c r="AG87" s="706"/>
      <c r="AH87" s="706"/>
      <c r="AI87" s="706"/>
      <c r="AJ87" s="706"/>
      <c r="AK87" s="706"/>
      <c r="AL87" s="706"/>
      <c r="AM87" s="706"/>
      <c r="AN87" s="706"/>
      <c r="AO87" s="706"/>
      <c r="AP87" s="706"/>
      <c r="AQ87" s="706"/>
      <c r="AR87" s="706"/>
      <c r="AS87" s="706"/>
      <c r="AT87" s="706"/>
      <c r="AU87" s="706"/>
      <c r="AV87" s="706"/>
      <c r="AW87" s="706"/>
      <c r="AX87" s="706"/>
      <c r="AY87" s="706"/>
      <c r="AZ87" s="706"/>
      <c r="BA87" s="706"/>
      <c r="BB87" s="706"/>
      <c r="BC87" s="706"/>
      <c r="BD87" s="706"/>
      <c r="BE87" s="706"/>
      <c r="BF87" s="706"/>
      <c r="BG87" s="706"/>
      <c r="BH87" s="706"/>
      <c r="BI87" s="706"/>
      <c r="BJ87" s="706"/>
    </row>
    <row r="88" spans="1:62" ht="12.75" customHeight="1">
      <c r="A88" s="745"/>
      <c r="B88" s="745"/>
      <c r="C88" s="745"/>
      <c r="D88" s="745"/>
      <c r="E88" s="746"/>
      <c r="F88" s="746"/>
      <c r="G88" s="745"/>
      <c r="H88" s="745"/>
      <c r="I88" s="745"/>
      <c r="J88" s="745"/>
      <c r="K88" s="745"/>
      <c r="L88" s="745"/>
      <c r="M88" s="745"/>
      <c r="N88" s="706"/>
      <c r="O88" s="706"/>
      <c r="P88" s="706"/>
      <c r="Q88" s="706"/>
      <c r="R88" s="706"/>
      <c r="S88" s="706"/>
      <c r="T88" s="706"/>
      <c r="U88" s="706"/>
      <c r="V88" s="706"/>
      <c r="W88" s="706"/>
      <c r="X88" s="706"/>
      <c r="Y88" s="706"/>
      <c r="Z88" s="706"/>
      <c r="AA88" s="706"/>
      <c r="AB88" s="706"/>
      <c r="AC88" s="706"/>
      <c r="AD88" s="706"/>
      <c r="AE88" s="706"/>
      <c r="AF88" s="706"/>
      <c r="AG88" s="706"/>
      <c r="AH88" s="706"/>
      <c r="AI88" s="706"/>
      <c r="AJ88" s="706"/>
      <c r="AK88" s="706"/>
      <c r="AL88" s="706"/>
      <c r="AM88" s="706"/>
      <c r="AN88" s="706"/>
      <c r="AO88" s="706"/>
      <c r="AP88" s="706"/>
      <c r="AQ88" s="706"/>
      <c r="AR88" s="706"/>
      <c r="AS88" s="706"/>
      <c r="AT88" s="706"/>
      <c r="AU88" s="706"/>
      <c r="AV88" s="706"/>
      <c r="AW88" s="706"/>
      <c r="AX88" s="706"/>
      <c r="AY88" s="706"/>
      <c r="AZ88" s="706"/>
      <c r="BA88" s="706"/>
      <c r="BB88" s="706"/>
      <c r="BC88" s="706"/>
      <c r="BD88" s="706"/>
      <c r="BE88" s="706"/>
      <c r="BF88" s="706"/>
      <c r="BG88" s="706"/>
      <c r="BH88" s="706"/>
      <c r="BI88" s="706"/>
      <c r="BJ88" s="706"/>
    </row>
    <row r="89" spans="1:62" ht="12.75">
      <c r="A89" s="745"/>
      <c r="B89" s="745"/>
      <c r="C89" s="745"/>
      <c r="D89" s="745"/>
      <c r="E89" s="746"/>
      <c r="F89" s="746"/>
      <c r="G89" s="745"/>
      <c r="H89" s="745"/>
      <c r="I89" s="745"/>
      <c r="J89" s="745"/>
      <c r="K89" s="745"/>
      <c r="L89" s="745"/>
      <c r="M89" s="745"/>
      <c r="N89" s="706"/>
      <c r="O89" s="706"/>
      <c r="P89" s="706"/>
      <c r="Q89" s="706"/>
      <c r="R89" s="706"/>
      <c r="S89" s="706"/>
      <c r="T89" s="706"/>
      <c r="U89" s="706"/>
      <c r="V89" s="706"/>
      <c r="W89" s="706"/>
      <c r="X89" s="706"/>
      <c r="Y89" s="706"/>
      <c r="Z89" s="706"/>
      <c r="AA89" s="706"/>
      <c r="AB89" s="706"/>
      <c r="AC89" s="706"/>
      <c r="AD89" s="706"/>
      <c r="AE89" s="706"/>
      <c r="AF89" s="706"/>
      <c r="AG89" s="706"/>
      <c r="AH89" s="706"/>
      <c r="AI89" s="706"/>
      <c r="AJ89" s="706"/>
      <c r="AK89" s="706"/>
      <c r="AL89" s="706"/>
      <c r="AM89" s="706"/>
      <c r="AN89" s="706"/>
      <c r="AO89" s="706"/>
      <c r="AP89" s="706"/>
      <c r="AQ89" s="706"/>
      <c r="AR89" s="706"/>
      <c r="AS89" s="706"/>
      <c r="AT89" s="706"/>
      <c r="AU89" s="706"/>
      <c r="AV89" s="706"/>
      <c r="AW89" s="706"/>
      <c r="AX89" s="706"/>
      <c r="AY89" s="706"/>
      <c r="AZ89" s="706"/>
      <c r="BA89" s="706"/>
      <c r="BB89" s="706"/>
      <c r="BC89" s="706"/>
      <c r="BD89" s="706"/>
      <c r="BE89" s="706"/>
      <c r="BF89" s="706"/>
      <c r="BG89" s="706"/>
      <c r="BH89" s="706"/>
      <c r="BI89" s="706"/>
      <c r="BJ89" s="706"/>
    </row>
    <row r="90" spans="1:62" ht="12.75" customHeight="1">
      <c r="A90" s="745"/>
      <c r="B90" s="745"/>
      <c r="C90" s="745"/>
      <c r="D90" s="745"/>
      <c r="E90" s="746"/>
      <c r="F90" s="746"/>
      <c r="G90" s="745"/>
      <c r="H90" s="745"/>
      <c r="I90" s="745"/>
      <c r="J90" s="745"/>
      <c r="K90" s="745"/>
      <c r="L90" s="745"/>
      <c r="M90" s="745"/>
      <c r="N90" s="706"/>
      <c r="O90" s="706"/>
      <c r="P90" s="706"/>
      <c r="Q90" s="706"/>
      <c r="R90" s="706"/>
      <c r="S90" s="706"/>
      <c r="T90" s="706"/>
      <c r="U90" s="706"/>
      <c r="V90" s="706"/>
      <c r="W90" s="706"/>
      <c r="X90" s="706"/>
      <c r="Y90" s="706"/>
      <c r="Z90" s="706"/>
      <c r="AA90" s="706"/>
      <c r="AB90" s="706"/>
      <c r="AC90" s="706"/>
      <c r="AD90" s="706"/>
      <c r="AE90" s="706"/>
      <c r="AF90" s="706"/>
      <c r="AG90" s="706"/>
      <c r="AH90" s="706"/>
      <c r="AI90" s="706"/>
      <c r="AJ90" s="706"/>
      <c r="AK90" s="706"/>
      <c r="AL90" s="706"/>
      <c r="AM90" s="706"/>
      <c r="AN90" s="706"/>
      <c r="AO90" s="706"/>
      <c r="AP90" s="706"/>
      <c r="AQ90" s="706"/>
      <c r="AR90" s="706"/>
      <c r="AS90" s="706"/>
      <c r="AT90" s="706"/>
      <c r="AU90" s="706"/>
      <c r="AV90" s="706"/>
      <c r="AW90" s="706"/>
      <c r="AX90" s="706"/>
      <c r="AY90" s="706"/>
      <c r="AZ90" s="706"/>
      <c r="BA90" s="706"/>
      <c r="BB90" s="706"/>
      <c r="BC90" s="706"/>
      <c r="BD90" s="706"/>
      <c r="BE90" s="706"/>
      <c r="BF90" s="706"/>
      <c r="BG90" s="706"/>
      <c r="BH90" s="706"/>
      <c r="BI90" s="706"/>
      <c r="BJ90" s="706"/>
    </row>
    <row r="91" spans="1:62" ht="12.75">
      <c r="A91" s="745"/>
      <c r="B91" s="745"/>
      <c r="C91" s="745"/>
      <c r="D91" s="745"/>
      <c r="E91" s="746"/>
      <c r="F91" s="746"/>
      <c r="G91" s="745"/>
      <c r="H91" s="745"/>
      <c r="I91" s="745"/>
      <c r="J91" s="745"/>
      <c r="K91" s="745"/>
      <c r="L91" s="745"/>
      <c r="M91" s="745"/>
      <c r="N91" s="706"/>
      <c r="O91" s="706"/>
      <c r="P91" s="706"/>
      <c r="Q91" s="706"/>
      <c r="R91" s="706"/>
      <c r="S91" s="706"/>
      <c r="T91" s="706"/>
      <c r="U91" s="706"/>
      <c r="V91" s="706"/>
      <c r="W91" s="706"/>
      <c r="X91" s="706"/>
      <c r="Y91" s="706"/>
      <c r="Z91" s="706"/>
      <c r="AA91" s="706"/>
      <c r="AB91" s="706"/>
      <c r="AC91" s="706"/>
      <c r="AD91" s="706"/>
      <c r="AE91" s="706"/>
      <c r="AF91" s="706"/>
      <c r="AG91" s="706"/>
      <c r="AH91" s="706"/>
      <c r="AI91" s="706"/>
      <c r="AJ91" s="706"/>
      <c r="AK91" s="706"/>
      <c r="AL91" s="706"/>
      <c r="AM91" s="706"/>
      <c r="AN91" s="706"/>
      <c r="AO91" s="706"/>
      <c r="AP91" s="706"/>
      <c r="AQ91" s="706"/>
      <c r="AR91" s="706"/>
      <c r="AS91" s="706"/>
      <c r="AT91" s="706"/>
      <c r="AU91" s="706"/>
      <c r="AV91" s="706"/>
      <c r="AW91" s="706"/>
      <c r="AX91" s="706"/>
      <c r="AY91" s="706"/>
      <c r="AZ91" s="706"/>
      <c r="BA91" s="706"/>
      <c r="BB91" s="706"/>
      <c r="BC91" s="706"/>
      <c r="BD91" s="706"/>
      <c r="BE91" s="706"/>
      <c r="BF91" s="706"/>
      <c r="BG91" s="706"/>
      <c r="BH91" s="706"/>
      <c r="BI91" s="706"/>
      <c r="BJ91" s="706"/>
    </row>
    <row r="92" spans="1:62" ht="12.75" customHeight="1">
      <c r="A92" s="745"/>
      <c r="B92" s="745"/>
      <c r="C92" s="745"/>
      <c r="D92" s="745"/>
      <c r="E92" s="746"/>
      <c r="F92" s="746"/>
      <c r="G92" s="745"/>
      <c r="H92" s="745"/>
      <c r="I92" s="745"/>
      <c r="J92" s="745"/>
      <c r="K92" s="745"/>
      <c r="L92" s="745"/>
      <c r="M92" s="745"/>
      <c r="N92" s="706"/>
      <c r="O92" s="706"/>
      <c r="P92" s="706"/>
      <c r="Q92" s="706"/>
      <c r="R92" s="706"/>
      <c r="S92" s="706"/>
      <c r="T92" s="706"/>
      <c r="U92" s="706"/>
      <c r="V92" s="706"/>
      <c r="W92" s="706"/>
      <c r="X92" s="706"/>
      <c r="Y92" s="706"/>
      <c r="Z92" s="706"/>
      <c r="AA92" s="706"/>
      <c r="AB92" s="706"/>
      <c r="AC92" s="706"/>
      <c r="AD92" s="706"/>
      <c r="AE92" s="706"/>
      <c r="AF92" s="706"/>
      <c r="AG92" s="706"/>
      <c r="AH92" s="706"/>
      <c r="AI92" s="706"/>
      <c r="AJ92" s="706"/>
      <c r="AK92" s="706"/>
      <c r="AL92" s="706"/>
      <c r="AM92" s="706"/>
      <c r="AN92" s="706"/>
      <c r="AO92" s="706"/>
      <c r="AP92" s="706"/>
      <c r="AQ92" s="706"/>
      <c r="AR92" s="706"/>
      <c r="AS92" s="706"/>
      <c r="AT92" s="706"/>
      <c r="AU92" s="706"/>
      <c r="AV92" s="706"/>
      <c r="AW92" s="706"/>
      <c r="AX92" s="706"/>
      <c r="AY92" s="706"/>
      <c r="AZ92" s="706"/>
      <c r="BA92" s="706"/>
      <c r="BB92" s="706"/>
      <c r="BC92" s="706"/>
      <c r="BD92" s="706"/>
      <c r="BE92" s="706"/>
      <c r="BF92" s="706"/>
      <c r="BG92" s="706"/>
      <c r="BH92" s="706"/>
      <c r="BI92" s="706"/>
      <c r="BJ92" s="706"/>
    </row>
    <row r="93" spans="1:62" ht="12.75">
      <c r="A93" s="745"/>
      <c r="B93" s="745"/>
      <c r="C93" s="745"/>
      <c r="D93" s="745"/>
      <c r="E93" s="746"/>
      <c r="F93" s="746"/>
      <c r="G93" s="745"/>
      <c r="H93" s="745"/>
      <c r="I93" s="745"/>
      <c r="J93" s="745"/>
      <c r="K93" s="745"/>
      <c r="L93" s="745"/>
      <c r="M93" s="745"/>
      <c r="N93" s="706"/>
      <c r="O93" s="706"/>
      <c r="P93" s="706"/>
      <c r="Q93" s="706"/>
      <c r="R93" s="706"/>
      <c r="S93" s="706"/>
      <c r="T93" s="706"/>
      <c r="U93" s="706"/>
      <c r="V93" s="706"/>
      <c r="W93" s="706"/>
      <c r="X93" s="706"/>
      <c r="Y93" s="706"/>
      <c r="Z93" s="706"/>
      <c r="AA93" s="706"/>
      <c r="AB93" s="706"/>
      <c r="AC93" s="706"/>
      <c r="AD93" s="706"/>
      <c r="AE93" s="706"/>
      <c r="AF93" s="706"/>
      <c r="AG93" s="706"/>
      <c r="AH93" s="706"/>
      <c r="AI93" s="706"/>
      <c r="AJ93" s="706"/>
      <c r="AK93" s="706"/>
      <c r="AL93" s="706"/>
      <c r="AM93" s="706"/>
      <c r="AN93" s="706"/>
      <c r="AO93" s="706"/>
      <c r="AP93" s="706"/>
      <c r="AQ93" s="706"/>
      <c r="AR93" s="706"/>
      <c r="AS93" s="706"/>
      <c r="AT93" s="706"/>
      <c r="AU93" s="706"/>
      <c r="AV93" s="706"/>
      <c r="AW93" s="706"/>
      <c r="AX93" s="706"/>
      <c r="AY93" s="706"/>
      <c r="AZ93" s="706"/>
      <c r="BA93" s="706"/>
      <c r="BB93" s="706"/>
      <c r="BC93" s="706"/>
      <c r="BD93" s="706"/>
      <c r="BE93" s="706"/>
      <c r="BF93" s="706"/>
      <c r="BG93" s="706"/>
      <c r="BH93" s="706"/>
      <c r="BI93" s="706"/>
      <c r="BJ93" s="706"/>
    </row>
    <row r="94" spans="1:62" ht="12.75" customHeight="1">
      <c r="A94" s="745"/>
      <c r="B94" s="745"/>
      <c r="C94" s="745"/>
      <c r="D94" s="745"/>
      <c r="E94" s="746"/>
      <c r="F94" s="746"/>
      <c r="G94" s="745"/>
      <c r="H94" s="745"/>
      <c r="I94" s="745"/>
      <c r="J94" s="745"/>
      <c r="K94" s="745"/>
      <c r="L94" s="745"/>
      <c r="M94" s="745"/>
      <c r="N94" s="706"/>
      <c r="O94" s="706"/>
      <c r="P94" s="706"/>
      <c r="Q94" s="706"/>
      <c r="R94" s="706"/>
      <c r="S94" s="706"/>
      <c r="T94" s="706"/>
      <c r="U94" s="706"/>
      <c r="V94" s="706"/>
      <c r="W94" s="706"/>
      <c r="X94" s="706"/>
      <c r="Y94" s="706"/>
      <c r="Z94" s="706"/>
      <c r="AA94" s="706"/>
      <c r="AB94" s="706"/>
      <c r="AC94" s="706"/>
      <c r="AD94" s="706"/>
      <c r="AE94" s="706"/>
      <c r="AF94" s="706"/>
      <c r="AG94" s="706"/>
      <c r="AH94" s="706"/>
      <c r="AI94" s="706"/>
      <c r="AJ94" s="706"/>
      <c r="AK94" s="706"/>
      <c r="AL94" s="706"/>
      <c r="AM94" s="706"/>
      <c r="AN94" s="706"/>
      <c r="AO94" s="706"/>
      <c r="AP94" s="706"/>
      <c r="AQ94" s="706"/>
      <c r="AR94" s="706"/>
      <c r="AS94" s="706"/>
      <c r="AT94" s="706"/>
      <c r="AU94" s="706"/>
      <c r="AV94" s="706"/>
      <c r="AW94" s="706"/>
      <c r="AX94" s="706"/>
      <c r="AY94" s="706"/>
      <c r="AZ94" s="706"/>
      <c r="BA94" s="706"/>
      <c r="BB94" s="706"/>
      <c r="BC94" s="706"/>
      <c r="BD94" s="706"/>
      <c r="BE94" s="706"/>
      <c r="BF94" s="706"/>
      <c r="BG94" s="706"/>
      <c r="BH94" s="706"/>
      <c r="BI94" s="706"/>
      <c r="BJ94" s="706"/>
    </row>
    <row r="95" spans="1:62" ht="12.75">
      <c r="A95" s="745"/>
      <c r="B95" s="745"/>
      <c r="C95" s="745"/>
      <c r="D95" s="745"/>
      <c r="E95" s="746"/>
      <c r="F95" s="746"/>
      <c r="G95" s="745"/>
      <c r="H95" s="745"/>
      <c r="I95" s="745"/>
      <c r="J95" s="745"/>
      <c r="K95" s="745"/>
      <c r="L95" s="745"/>
      <c r="M95" s="745"/>
      <c r="N95" s="706"/>
      <c r="O95" s="706"/>
      <c r="P95" s="706"/>
      <c r="Q95" s="706"/>
      <c r="R95" s="706"/>
      <c r="S95" s="706"/>
      <c r="T95" s="706"/>
      <c r="U95" s="706"/>
      <c r="V95" s="706"/>
      <c r="W95" s="706"/>
      <c r="X95" s="706"/>
      <c r="Y95" s="706"/>
      <c r="Z95" s="706"/>
      <c r="AA95" s="706"/>
      <c r="AB95" s="706"/>
      <c r="AC95" s="706"/>
      <c r="AD95" s="706"/>
      <c r="AE95" s="706"/>
      <c r="AF95" s="706"/>
      <c r="AG95" s="706"/>
      <c r="AH95" s="706"/>
      <c r="AI95" s="706"/>
      <c r="AJ95" s="706"/>
      <c r="AK95" s="706"/>
      <c r="AL95" s="706"/>
      <c r="AM95" s="706"/>
      <c r="AN95" s="706"/>
      <c r="AO95" s="706"/>
      <c r="AP95" s="706"/>
      <c r="AQ95" s="706"/>
      <c r="AR95" s="706"/>
      <c r="AS95" s="706"/>
      <c r="AT95" s="706"/>
      <c r="AU95" s="706"/>
      <c r="AV95" s="706"/>
      <c r="AW95" s="706"/>
      <c r="AX95" s="706"/>
      <c r="AY95" s="706"/>
      <c r="AZ95" s="706"/>
      <c r="BA95" s="706"/>
      <c r="BB95" s="706"/>
      <c r="BC95" s="706"/>
      <c r="BD95" s="706"/>
      <c r="BE95" s="706"/>
      <c r="BF95" s="706"/>
      <c r="BG95" s="706"/>
      <c r="BH95" s="706"/>
      <c r="BI95" s="706"/>
      <c r="BJ95" s="706"/>
    </row>
    <row r="96" spans="1:62" ht="12.75" customHeight="1">
      <c r="A96" s="745"/>
      <c r="B96" s="745"/>
      <c r="C96" s="745"/>
      <c r="D96" s="745"/>
      <c r="E96" s="746"/>
      <c r="F96" s="746"/>
      <c r="G96" s="745"/>
      <c r="H96" s="745"/>
      <c r="I96" s="745"/>
      <c r="J96" s="745"/>
      <c r="K96" s="745"/>
      <c r="L96" s="745"/>
      <c r="M96" s="745"/>
      <c r="N96" s="706"/>
      <c r="O96" s="706"/>
      <c r="P96" s="706"/>
      <c r="Q96" s="706"/>
      <c r="R96" s="706"/>
      <c r="S96" s="706"/>
      <c r="T96" s="706"/>
      <c r="U96" s="706"/>
      <c r="V96" s="706"/>
      <c r="W96" s="706"/>
      <c r="X96" s="706"/>
      <c r="Y96" s="706"/>
      <c r="Z96" s="706"/>
      <c r="AA96" s="706"/>
      <c r="AB96" s="706"/>
      <c r="AC96" s="706"/>
      <c r="AD96" s="706"/>
      <c r="AE96" s="706"/>
      <c r="AF96" s="706"/>
      <c r="AG96" s="706"/>
      <c r="AH96" s="706"/>
      <c r="AI96" s="706"/>
      <c r="AJ96" s="706"/>
      <c r="AK96" s="706"/>
      <c r="AL96" s="706"/>
      <c r="AM96" s="706"/>
      <c r="AN96" s="706"/>
      <c r="AO96" s="706"/>
      <c r="AP96" s="706"/>
      <c r="AQ96" s="706"/>
      <c r="AR96" s="706"/>
      <c r="AS96" s="706"/>
      <c r="AT96" s="706"/>
      <c r="AU96" s="706"/>
      <c r="AV96" s="706"/>
      <c r="AW96" s="706"/>
      <c r="AX96" s="706"/>
      <c r="AY96" s="706"/>
      <c r="AZ96" s="706"/>
      <c r="BA96" s="706"/>
      <c r="BB96" s="706"/>
      <c r="BC96" s="706"/>
      <c r="BD96" s="706"/>
      <c r="BE96" s="706"/>
      <c r="BF96" s="706"/>
      <c r="BG96" s="706"/>
      <c r="BH96" s="706"/>
      <c r="BI96" s="706"/>
      <c r="BJ96" s="706"/>
    </row>
    <row r="97" spans="1:62" ht="12.75">
      <c r="A97" s="745"/>
      <c r="B97" s="745"/>
      <c r="C97" s="745"/>
      <c r="D97" s="745"/>
      <c r="E97" s="746"/>
      <c r="F97" s="746"/>
      <c r="G97" s="745"/>
      <c r="H97" s="745"/>
      <c r="I97" s="745"/>
      <c r="J97" s="745"/>
      <c r="K97" s="745"/>
      <c r="L97" s="745"/>
      <c r="M97" s="745"/>
      <c r="N97" s="706"/>
      <c r="O97" s="706"/>
      <c r="P97" s="706"/>
      <c r="Q97" s="706"/>
      <c r="R97" s="706"/>
      <c r="S97" s="706"/>
      <c r="T97" s="706"/>
      <c r="U97" s="706"/>
      <c r="V97" s="706"/>
      <c r="W97" s="706"/>
      <c r="X97" s="706"/>
      <c r="Y97" s="706"/>
      <c r="Z97" s="706"/>
      <c r="AA97" s="706"/>
      <c r="AB97" s="706"/>
      <c r="AC97" s="706"/>
      <c r="AD97" s="706"/>
      <c r="AE97" s="706"/>
      <c r="AF97" s="706"/>
      <c r="AG97" s="706"/>
      <c r="AH97" s="706"/>
      <c r="AI97" s="706"/>
      <c r="AJ97" s="706"/>
      <c r="AK97" s="706"/>
      <c r="AL97" s="706"/>
      <c r="AM97" s="706"/>
      <c r="AN97" s="706"/>
      <c r="AO97" s="706"/>
      <c r="AP97" s="706"/>
      <c r="AQ97" s="706"/>
      <c r="AR97" s="706"/>
      <c r="AS97" s="706"/>
      <c r="AT97" s="706"/>
      <c r="AU97" s="706"/>
      <c r="AV97" s="706"/>
      <c r="AW97" s="706"/>
      <c r="AX97" s="706"/>
      <c r="AY97" s="706"/>
      <c r="AZ97" s="706"/>
      <c r="BA97" s="706"/>
      <c r="BB97" s="706"/>
      <c r="BC97" s="706"/>
      <c r="BD97" s="706"/>
      <c r="BE97" s="706"/>
      <c r="BF97" s="706"/>
      <c r="BG97" s="706"/>
      <c r="BH97" s="706"/>
      <c r="BI97" s="706"/>
      <c r="BJ97" s="706"/>
    </row>
    <row r="98" spans="1:62" ht="12.75" customHeight="1">
      <c r="A98" s="745"/>
      <c r="B98" s="745"/>
      <c r="C98" s="745"/>
      <c r="D98" s="745"/>
      <c r="E98" s="746"/>
      <c r="F98" s="746"/>
      <c r="G98" s="745"/>
      <c r="H98" s="745"/>
      <c r="I98" s="745"/>
      <c r="J98" s="745"/>
      <c r="K98" s="745"/>
      <c r="L98" s="745"/>
      <c r="M98" s="745"/>
      <c r="N98" s="706"/>
      <c r="O98" s="706"/>
      <c r="P98" s="706"/>
      <c r="Q98" s="706"/>
      <c r="R98" s="706"/>
      <c r="S98" s="706"/>
      <c r="T98" s="706"/>
      <c r="U98" s="706"/>
      <c r="V98" s="706"/>
      <c r="W98" s="706"/>
      <c r="X98" s="706"/>
      <c r="Y98" s="706"/>
      <c r="Z98" s="706"/>
      <c r="AA98" s="706"/>
      <c r="AB98" s="706"/>
      <c r="AC98" s="706"/>
      <c r="AD98" s="706"/>
      <c r="AE98" s="706"/>
      <c r="AF98" s="706"/>
      <c r="AG98" s="706"/>
      <c r="AH98" s="706"/>
      <c r="AI98" s="706"/>
      <c r="AJ98" s="706"/>
      <c r="AK98" s="706"/>
      <c r="AL98" s="706"/>
      <c r="AM98" s="706"/>
      <c r="AN98" s="706"/>
      <c r="AO98" s="706"/>
      <c r="AP98" s="706"/>
      <c r="AQ98" s="706"/>
      <c r="AR98" s="706"/>
      <c r="AS98" s="706"/>
      <c r="AT98" s="706"/>
      <c r="AU98" s="706"/>
      <c r="AV98" s="706"/>
      <c r="AW98" s="706"/>
      <c r="AX98" s="706"/>
      <c r="AY98" s="706"/>
      <c r="AZ98" s="706"/>
      <c r="BA98" s="706"/>
      <c r="BB98" s="706"/>
      <c r="BC98" s="706"/>
      <c r="BD98" s="706"/>
      <c r="BE98" s="706"/>
      <c r="BF98" s="706"/>
      <c r="BG98" s="706"/>
      <c r="BH98" s="706"/>
      <c r="BI98" s="706"/>
      <c r="BJ98" s="706"/>
    </row>
    <row r="99" spans="1:62" ht="12.75">
      <c r="A99" s="745"/>
      <c r="B99" s="745"/>
      <c r="C99" s="745"/>
      <c r="D99" s="745"/>
      <c r="E99" s="746"/>
      <c r="F99" s="746"/>
      <c r="G99" s="745"/>
      <c r="H99" s="745"/>
      <c r="I99" s="745"/>
      <c r="J99" s="745"/>
      <c r="K99" s="745"/>
      <c r="L99" s="745"/>
      <c r="M99" s="745"/>
      <c r="N99" s="706"/>
      <c r="O99" s="706"/>
      <c r="P99" s="706"/>
      <c r="Q99" s="706"/>
      <c r="R99" s="706"/>
      <c r="S99" s="706"/>
      <c r="T99" s="706"/>
      <c r="U99" s="706"/>
      <c r="V99" s="706"/>
      <c r="W99" s="706"/>
      <c r="X99" s="706"/>
      <c r="Y99" s="706"/>
      <c r="Z99" s="706"/>
      <c r="AA99" s="706"/>
      <c r="AB99" s="706"/>
      <c r="AC99" s="706"/>
      <c r="AD99" s="706"/>
      <c r="AE99" s="706"/>
      <c r="AF99" s="706"/>
      <c r="AG99" s="706"/>
      <c r="AH99" s="706"/>
      <c r="AI99" s="706"/>
      <c r="AJ99" s="706"/>
      <c r="AK99" s="706"/>
      <c r="AL99" s="706"/>
      <c r="AM99" s="706"/>
      <c r="AN99" s="706"/>
      <c r="AO99" s="706"/>
      <c r="AP99" s="706"/>
      <c r="AQ99" s="706"/>
      <c r="AR99" s="706"/>
      <c r="AS99" s="706"/>
      <c r="AT99" s="706"/>
      <c r="AU99" s="706"/>
      <c r="AV99" s="706"/>
      <c r="AW99" s="706"/>
      <c r="AX99" s="706"/>
      <c r="AY99" s="706"/>
      <c r="AZ99" s="706"/>
      <c r="BA99" s="706"/>
      <c r="BB99" s="706"/>
      <c r="BC99" s="706"/>
      <c r="BD99" s="706"/>
      <c r="BE99" s="706"/>
      <c r="BF99" s="706"/>
      <c r="BG99" s="706"/>
      <c r="BH99" s="706"/>
      <c r="BI99" s="706"/>
      <c r="BJ99" s="706"/>
    </row>
    <row r="100" spans="1:62" ht="12.75" customHeight="1">
      <c r="A100" s="745"/>
      <c r="B100" s="745"/>
      <c r="C100" s="745"/>
      <c r="D100" s="745"/>
      <c r="E100" s="746"/>
      <c r="F100" s="746"/>
      <c r="G100" s="745"/>
      <c r="H100" s="745"/>
      <c r="I100" s="745"/>
      <c r="J100" s="745"/>
      <c r="K100" s="745"/>
      <c r="L100" s="745"/>
      <c r="M100" s="745"/>
      <c r="N100" s="706"/>
      <c r="O100" s="706"/>
      <c r="P100" s="706"/>
      <c r="Q100" s="706"/>
      <c r="R100" s="706"/>
      <c r="S100" s="706"/>
      <c r="T100" s="706"/>
      <c r="U100" s="706"/>
      <c r="V100" s="706"/>
      <c r="W100" s="706"/>
      <c r="X100" s="706"/>
      <c r="Y100" s="706"/>
      <c r="Z100" s="706"/>
      <c r="AA100" s="706"/>
      <c r="AB100" s="706"/>
      <c r="AC100" s="706"/>
      <c r="AD100" s="706"/>
      <c r="AE100" s="706"/>
      <c r="AF100" s="706"/>
      <c r="AG100" s="706"/>
      <c r="AH100" s="706"/>
      <c r="AI100" s="706"/>
      <c r="AJ100" s="706"/>
      <c r="AK100" s="706"/>
      <c r="AL100" s="706"/>
      <c r="AM100" s="706"/>
      <c r="AN100" s="706"/>
      <c r="AO100" s="706"/>
      <c r="AP100" s="706"/>
      <c r="AQ100" s="706"/>
      <c r="AR100" s="706"/>
      <c r="AS100" s="706"/>
      <c r="AT100" s="706"/>
      <c r="AU100" s="706"/>
      <c r="AV100" s="706"/>
      <c r="AW100" s="706"/>
      <c r="AX100" s="706"/>
      <c r="AY100" s="706"/>
      <c r="AZ100" s="706"/>
      <c r="BA100" s="706"/>
      <c r="BB100" s="706"/>
      <c r="BC100" s="706"/>
      <c r="BD100" s="706"/>
      <c r="BE100" s="706"/>
      <c r="BF100" s="706"/>
      <c r="BG100" s="706"/>
      <c r="BH100" s="706"/>
      <c r="BI100" s="706"/>
      <c r="BJ100" s="706"/>
    </row>
    <row r="101" spans="1:62" ht="12.75">
      <c r="A101" s="745"/>
      <c r="B101" s="745"/>
      <c r="C101" s="745"/>
      <c r="D101" s="745"/>
      <c r="E101" s="746"/>
      <c r="F101" s="746"/>
      <c r="G101" s="745"/>
      <c r="H101" s="745"/>
      <c r="I101" s="745"/>
      <c r="J101" s="745"/>
      <c r="K101" s="745"/>
      <c r="L101" s="745"/>
      <c r="M101" s="745"/>
      <c r="N101" s="706"/>
      <c r="O101" s="706"/>
      <c r="P101" s="706"/>
      <c r="Q101" s="706"/>
      <c r="R101" s="706"/>
      <c r="S101" s="706"/>
      <c r="T101" s="706"/>
      <c r="U101" s="706"/>
      <c r="V101" s="706"/>
      <c r="W101" s="706"/>
      <c r="X101" s="706"/>
      <c r="Y101" s="706"/>
      <c r="Z101" s="706"/>
      <c r="AA101" s="706"/>
      <c r="AB101" s="706"/>
      <c r="AC101" s="706"/>
      <c r="AD101" s="706"/>
      <c r="AE101" s="706"/>
      <c r="AF101" s="706"/>
      <c r="AG101" s="706"/>
      <c r="AH101" s="706"/>
      <c r="AI101" s="706"/>
      <c r="AJ101" s="706"/>
      <c r="AK101" s="706"/>
      <c r="AL101" s="706"/>
      <c r="AM101" s="706"/>
      <c r="AN101" s="706"/>
      <c r="AO101" s="706"/>
      <c r="AP101" s="706"/>
      <c r="AQ101" s="706"/>
      <c r="AR101" s="706"/>
      <c r="AS101" s="706"/>
      <c r="AT101" s="706"/>
      <c r="AU101" s="706"/>
      <c r="AV101" s="706"/>
      <c r="AW101" s="706"/>
      <c r="AX101" s="706"/>
      <c r="AY101" s="706"/>
      <c r="AZ101" s="706"/>
      <c r="BA101" s="706"/>
      <c r="BB101" s="706"/>
      <c r="BC101" s="706"/>
      <c r="BD101" s="706"/>
      <c r="BE101" s="706"/>
      <c r="BF101" s="706"/>
      <c r="BG101" s="706"/>
      <c r="BH101" s="706"/>
      <c r="BI101" s="706"/>
      <c r="BJ101" s="706"/>
    </row>
    <row r="102" spans="1:62" ht="12.75" customHeight="1">
      <c r="A102" s="745"/>
      <c r="B102" s="745"/>
      <c r="C102" s="745"/>
      <c r="D102" s="745"/>
      <c r="E102" s="746"/>
      <c r="F102" s="746"/>
      <c r="G102" s="745"/>
      <c r="H102" s="745"/>
      <c r="I102" s="745"/>
      <c r="J102" s="745"/>
      <c r="K102" s="745"/>
      <c r="L102" s="745"/>
      <c r="M102" s="745"/>
      <c r="N102" s="706"/>
      <c r="O102" s="706"/>
      <c r="P102" s="706"/>
      <c r="Q102" s="706"/>
      <c r="R102" s="706"/>
      <c r="S102" s="706"/>
      <c r="T102" s="706"/>
      <c r="U102" s="706"/>
      <c r="V102" s="706"/>
      <c r="W102" s="706"/>
      <c r="X102" s="706"/>
      <c r="Y102" s="706"/>
      <c r="Z102" s="706"/>
      <c r="AA102" s="706"/>
      <c r="AB102" s="706"/>
      <c r="AC102" s="706"/>
      <c r="AD102" s="706"/>
      <c r="AE102" s="706"/>
      <c r="AF102" s="706"/>
      <c r="AG102" s="706"/>
      <c r="AH102" s="706"/>
      <c r="AI102" s="706"/>
      <c r="AJ102" s="706"/>
      <c r="AK102" s="706"/>
      <c r="AL102" s="706"/>
      <c r="AM102" s="706"/>
      <c r="AN102" s="706"/>
      <c r="AO102" s="706"/>
      <c r="AP102" s="706"/>
      <c r="AQ102" s="706"/>
      <c r="AR102" s="706"/>
      <c r="AS102" s="706"/>
      <c r="AT102" s="706"/>
      <c r="AU102" s="706"/>
      <c r="AV102" s="706"/>
      <c r="AW102" s="706"/>
      <c r="AX102" s="706"/>
      <c r="AY102" s="706"/>
      <c r="AZ102" s="706"/>
      <c r="BA102" s="706"/>
      <c r="BB102" s="706"/>
      <c r="BC102" s="706"/>
      <c r="BD102" s="706"/>
      <c r="BE102" s="706"/>
      <c r="BF102" s="706"/>
      <c r="BG102" s="706"/>
      <c r="BH102" s="706"/>
      <c r="BI102" s="706"/>
      <c r="BJ102" s="706"/>
    </row>
    <row r="103" spans="1:62" ht="12.75">
      <c r="A103" s="747"/>
      <c r="B103" s="745"/>
      <c r="C103" s="745"/>
      <c r="D103" s="745"/>
      <c r="E103" s="746"/>
      <c r="F103" s="746"/>
      <c r="G103" s="745"/>
      <c r="H103" s="745"/>
      <c r="I103" s="745"/>
      <c r="J103" s="745"/>
      <c r="K103" s="745"/>
      <c r="L103" s="745"/>
      <c r="M103" s="745"/>
      <c r="N103" s="706"/>
      <c r="O103" s="706"/>
      <c r="P103" s="748"/>
      <c r="Q103" s="748"/>
      <c r="R103" s="748"/>
      <c r="S103" s="748"/>
      <c r="T103" s="748"/>
      <c r="U103" s="748"/>
      <c r="V103" s="748"/>
      <c r="W103" s="748"/>
      <c r="X103" s="748"/>
      <c r="Y103" s="748"/>
      <c r="Z103" s="748"/>
      <c r="AA103" s="748"/>
      <c r="AB103" s="748"/>
      <c r="AC103" s="748"/>
      <c r="AD103" s="748"/>
      <c r="AE103" s="748"/>
      <c r="AF103" s="748"/>
      <c r="AG103" s="748"/>
      <c r="AH103" s="748"/>
      <c r="AI103" s="748"/>
      <c r="AJ103" s="748"/>
      <c r="AK103" s="748"/>
      <c r="AL103" s="748"/>
      <c r="AM103" s="748"/>
      <c r="AN103" s="748"/>
      <c r="AO103" s="748"/>
      <c r="AP103" s="748"/>
      <c r="AQ103" s="748"/>
      <c r="AR103" s="748"/>
      <c r="AS103" s="748"/>
      <c r="AT103" s="748"/>
      <c r="AU103" s="748"/>
      <c r="AV103" s="748"/>
      <c r="AW103" s="748"/>
      <c r="AX103" s="748"/>
      <c r="AY103" s="748"/>
      <c r="AZ103" s="748"/>
      <c r="BA103" s="748"/>
      <c r="BB103" s="748"/>
      <c r="BC103" s="748"/>
      <c r="BD103" s="748"/>
      <c r="BE103" s="748"/>
      <c r="BF103" s="748"/>
      <c r="BG103" s="748"/>
      <c r="BH103" s="748"/>
      <c r="BI103" s="748"/>
      <c r="BJ103" s="748"/>
    </row>
    <row r="104" spans="1:62" ht="12.75" customHeight="1">
      <c r="A104" s="747"/>
      <c r="B104" s="745"/>
      <c r="C104" s="745"/>
      <c r="D104" s="745"/>
      <c r="E104" s="746"/>
      <c r="F104" s="746"/>
      <c r="G104" s="745"/>
      <c r="H104" s="745"/>
      <c r="I104" s="745"/>
      <c r="J104" s="745"/>
      <c r="K104" s="745"/>
      <c r="L104" s="745"/>
      <c r="M104" s="745"/>
      <c r="N104" s="706"/>
      <c r="O104" s="706"/>
      <c r="P104" s="748"/>
      <c r="Q104" s="748"/>
      <c r="R104" s="748"/>
      <c r="S104" s="748"/>
      <c r="T104" s="748"/>
      <c r="U104" s="748"/>
      <c r="V104" s="748"/>
      <c r="W104" s="748"/>
      <c r="X104" s="748"/>
      <c r="Y104" s="748"/>
      <c r="Z104" s="748"/>
      <c r="AA104" s="748"/>
      <c r="AB104" s="748"/>
      <c r="AC104" s="748"/>
      <c r="AD104" s="748"/>
      <c r="AE104" s="748"/>
      <c r="AF104" s="748"/>
      <c r="AG104" s="748"/>
      <c r="AH104" s="748"/>
      <c r="AI104" s="748"/>
      <c r="AJ104" s="748"/>
      <c r="AK104" s="748"/>
      <c r="AL104" s="748"/>
      <c r="AM104" s="748"/>
      <c r="AN104" s="748"/>
      <c r="AO104" s="748"/>
      <c r="AP104" s="748"/>
      <c r="AQ104" s="748"/>
      <c r="AR104" s="748"/>
      <c r="AS104" s="748"/>
      <c r="AT104" s="748"/>
      <c r="AU104" s="748"/>
      <c r="AV104" s="748"/>
      <c r="AW104" s="748"/>
      <c r="AX104" s="748"/>
      <c r="AY104" s="748"/>
      <c r="AZ104" s="748"/>
      <c r="BA104" s="748"/>
      <c r="BB104" s="748"/>
      <c r="BC104" s="748"/>
      <c r="BD104" s="748"/>
      <c r="BE104" s="748"/>
      <c r="BF104" s="748"/>
      <c r="BG104" s="748"/>
      <c r="BH104" s="748"/>
      <c r="BI104" s="748"/>
      <c r="BJ104" s="748"/>
    </row>
    <row r="105" spans="1:62" ht="12.75">
      <c r="A105" s="747"/>
      <c r="B105" s="745"/>
      <c r="C105" s="745"/>
      <c r="D105" s="745"/>
      <c r="E105" s="746"/>
      <c r="F105" s="746"/>
      <c r="G105" s="745"/>
      <c r="H105" s="745"/>
      <c r="I105" s="745"/>
      <c r="J105" s="745"/>
      <c r="K105" s="745"/>
      <c r="L105" s="745"/>
      <c r="M105" s="745"/>
      <c r="N105" s="706"/>
      <c r="O105" s="706"/>
      <c r="P105" s="748"/>
      <c r="Q105" s="748"/>
      <c r="R105" s="748"/>
      <c r="S105" s="748"/>
      <c r="T105" s="748"/>
      <c r="U105" s="748"/>
      <c r="V105" s="748"/>
      <c r="W105" s="748"/>
      <c r="X105" s="748"/>
      <c r="Y105" s="748"/>
      <c r="Z105" s="748"/>
      <c r="AA105" s="748"/>
      <c r="AB105" s="748"/>
      <c r="AC105" s="748"/>
      <c r="AD105" s="748"/>
      <c r="AE105" s="748"/>
      <c r="AF105" s="748"/>
      <c r="AG105" s="748"/>
      <c r="AH105" s="748"/>
      <c r="AI105" s="748"/>
      <c r="AJ105" s="748"/>
      <c r="AK105" s="748"/>
      <c r="AL105" s="748"/>
      <c r="AM105" s="748"/>
      <c r="AN105" s="748"/>
      <c r="AO105" s="748"/>
      <c r="AP105" s="748"/>
      <c r="AQ105" s="748"/>
      <c r="AR105" s="748"/>
      <c r="AS105" s="748"/>
      <c r="AT105" s="748"/>
      <c r="AU105" s="748"/>
      <c r="AV105" s="748"/>
      <c r="AW105" s="748"/>
      <c r="AX105" s="748"/>
      <c r="AY105" s="748"/>
      <c r="AZ105" s="748"/>
      <c r="BA105" s="748"/>
      <c r="BB105" s="748"/>
      <c r="BC105" s="748"/>
      <c r="BD105" s="748"/>
      <c r="BE105" s="748"/>
      <c r="BF105" s="748"/>
      <c r="BG105" s="748"/>
      <c r="BH105" s="748"/>
      <c r="BI105" s="748"/>
      <c r="BJ105" s="748"/>
    </row>
    <row r="106" spans="1:62" ht="12.75" customHeight="1">
      <c r="A106" s="747"/>
      <c r="B106" s="745"/>
      <c r="C106" s="745"/>
      <c r="D106" s="745"/>
      <c r="E106" s="746"/>
      <c r="F106" s="746"/>
      <c r="G106" s="745"/>
      <c r="H106" s="745"/>
      <c r="I106" s="745"/>
      <c r="J106" s="745"/>
      <c r="K106" s="745"/>
      <c r="L106" s="745"/>
      <c r="M106" s="745"/>
      <c r="N106" s="706"/>
      <c r="O106" s="706"/>
      <c r="P106" s="748"/>
      <c r="Q106" s="748"/>
      <c r="R106" s="748"/>
      <c r="S106" s="748"/>
      <c r="T106" s="748"/>
      <c r="U106" s="748"/>
      <c r="V106" s="748"/>
      <c r="W106" s="748"/>
      <c r="X106" s="748"/>
      <c r="Y106" s="748"/>
      <c r="Z106" s="748"/>
      <c r="AA106" s="748"/>
      <c r="AB106" s="748"/>
      <c r="AC106" s="748"/>
      <c r="AD106" s="748"/>
      <c r="AE106" s="748"/>
      <c r="AF106" s="748"/>
      <c r="AG106" s="748"/>
      <c r="AH106" s="748"/>
      <c r="AI106" s="748"/>
      <c r="AJ106" s="748"/>
      <c r="AK106" s="748"/>
      <c r="AL106" s="748"/>
      <c r="AM106" s="748"/>
      <c r="AN106" s="748"/>
      <c r="AO106" s="748"/>
      <c r="AP106" s="748"/>
      <c r="AQ106" s="748"/>
      <c r="AR106" s="748"/>
      <c r="AS106" s="748"/>
      <c r="AT106" s="748"/>
      <c r="AU106" s="748"/>
      <c r="AV106" s="748"/>
      <c r="AW106" s="748"/>
      <c r="AX106" s="748"/>
      <c r="AY106" s="748"/>
      <c r="AZ106" s="748"/>
      <c r="BA106" s="748"/>
      <c r="BB106" s="748"/>
      <c r="BC106" s="748"/>
      <c r="BD106" s="748"/>
      <c r="BE106" s="748"/>
      <c r="BF106" s="748"/>
      <c r="BG106" s="748"/>
      <c r="BH106" s="748"/>
      <c r="BI106" s="748"/>
      <c r="BJ106" s="748"/>
    </row>
    <row r="107" spans="1:62" ht="12.75">
      <c r="A107" s="171"/>
      <c r="B107" s="745"/>
      <c r="C107" s="745"/>
      <c r="D107" s="745"/>
      <c r="E107" s="746"/>
      <c r="F107" s="746"/>
      <c r="G107" s="745"/>
      <c r="H107" s="745"/>
      <c r="I107" s="745"/>
      <c r="J107" s="745"/>
      <c r="K107" s="745"/>
      <c r="L107" s="745"/>
      <c r="M107" s="745"/>
      <c r="N107" s="706"/>
      <c r="O107" s="706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  <c r="BG107" s="131"/>
      <c r="BH107" s="131"/>
      <c r="BI107" s="131"/>
      <c r="BJ107" s="131"/>
    </row>
    <row r="108" spans="1:62" ht="12.75" customHeight="1">
      <c r="A108" s="171"/>
      <c r="B108" s="745"/>
      <c r="C108" s="745"/>
      <c r="D108" s="745"/>
      <c r="E108" s="746"/>
      <c r="F108" s="746"/>
      <c r="G108" s="745"/>
      <c r="H108" s="745"/>
      <c r="I108" s="745"/>
      <c r="J108" s="745"/>
      <c r="K108" s="745"/>
      <c r="L108" s="745"/>
      <c r="M108" s="745"/>
      <c r="N108" s="706"/>
      <c r="O108" s="706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1"/>
      <c r="AZ108" s="131"/>
      <c r="BA108" s="131"/>
      <c r="BB108" s="131"/>
      <c r="BC108" s="131"/>
      <c r="BD108" s="131"/>
      <c r="BE108" s="131"/>
      <c r="BF108" s="131"/>
      <c r="BG108" s="131"/>
      <c r="BH108" s="131"/>
      <c r="BI108" s="131"/>
      <c r="BJ108" s="131"/>
    </row>
    <row r="109" spans="1:62" ht="12.75">
      <c r="A109" s="171"/>
      <c r="B109" s="745"/>
      <c r="C109" s="745"/>
      <c r="D109" s="745"/>
      <c r="E109" s="746"/>
      <c r="F109" s="746"/>
      <c r="G109" s="745"/>
      <c r="H109" s="745"/>
      <c r="I109" s="745"/>
      <c r="J109" s="745"/>
      <c r="K109" s="745"/>
      <c r="L109" s="745"/>
      <c r="M109" s="745"/>
      <c r="N109" s="706"/>
      <c r="O109" s="706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31"/>
      <c r="BG109" s="131"/>
      <c r="BH109" s="131"/>
      <c r="BI109" s="131"/>
      <c r="BJ109" s="131"/>
    </row>
    <row r="110" spans="1:62" ht="12.75" customHeight="1">
      <c r="A110" s="171"/>
      <c r="B110" s="745"/>
      <c r="C110" s="745"/>
      <c r="D110" s="745"/>
      <c r="E110" s="746"/>
      <c r="F110" s="746"/>
      <c r="G110" s="745"/>
      <c r="H110" s="745"/>
      <c r="I110" s="745"/>
      <c r="J110" s="745"/>
      <c r="K110" s="745"/>
      <c r="L110" s="745"/>
      <c r="M110" s="745"/>
      <c r="N110" s="706"/>
      <c r="O110" s="706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31"/>
      <c r="BF110" s="131"/>
      <c r="BG110" s="131"/>
      <c r="BH110" s="131"/>
      <c r="BI110" s="131"/>
      <c r="BJ110" s="131"/>
    </row>
    <row r="111" spans="1:62" ht="12.75">
      <c r="A111" s="171"/>
      <c r="B111" s="745"/>
      <c r="C111" s="745"/>
      <c r="D111" s="745"/>
      <c r="E111" s="746"/>
      <c r="F111" s="746"/>
      <c r="G111" s="745"/>
      <c r="H111" s="745"/>
      <c r="I111" s="745"/>
      <c r="J111" s="745"/>
      <c r="K111" s="745"/>
      <c r="L111" s="745"/>
      <c r="M111" s="745"/>
      <c r="N111" s="706"/>
      <c r="O111" s="706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1"/>
      <c r="AZ111" s="131"/>
      <c r="BA111" s="131"/>
      <c r="BB111" s="131"/>
      <c r="BC111" s="131"/>
      <c r="BD111" s="131"/>
      <c r="BE111" s="131"/>
      <c r="BF111" s="131"/>
      <c r="BG111" s="131"/>
      <c r="BH111" s="131"/>
      <c r="BI111" s="131"/>
      <c r="BJ111" s="131"/>
    </row>
    <row r="112" spans="1:62" ht="12.75" customHeight="1">
      <c r="A112" s="171"/>
      <c r="B112" s="745"/>
      <c r="C112" s="745"/>
      <c r="D112" s="745"/>
      <c r="E112" s="746"/>
      <c r="F112" s="746"/>
      <c r="G112" s="745"/>
      <c r="H112" s="745"/>
      <c r="I112" s="745"/>
      <c r="J112" s="745"/>
      <c r="K112" s="745"/>
      <c r="L112" s="745"/>
      <c r="M112" s="745"/>
      <c r="N112" s="706"/>
      <c r="O112" s="706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1"/>
      <c r="AZ112" s="131"/>
      <c r="BA112" s="131"/>
      <c r="BB112" s="131"/>
      <c r="BC112" s="131"/>
      <c r="BD112" s="131"/>
      <c r="BE112" s="131"/>
      <c r="BF112" s="131"/>
      <c r="BG112" s="131"/>
      <c r="BH112" s="131"/>
      <c r="BI112" s="131"/>
      <c r="BJ112" s="131"/>
    </row>
    <row r="113" spans="1:62" ht="12.75">
      <c r="A113" s="171"/>
      <c r="B113" s="745"/>
      <c r="C113" s="745"/>
      <c r="D113" s="745"/>
      <c r="E113" s="746"/>
      <c r="F113" s="746"/>
      <c r="G113" s="745"/>
      <c r="H113" s="745"/>
      <c r="I113" s="745"/>
      <c r="J113" s="745"/>
      <c r="K113" s="745"/>
      <c r="L113" s="745"/>
      <c r="M113" s="745"/>
      <c r="N113" s="706"/>
      <c r="O113" s="706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1"/>
      <c r="BD113" s="131"/>
      <c r="BE113" s="131"/>
      <c r="BF113" s="131"/>
      <c r="BG113" s="131"/>
      <c r="BH113" s="131"/>
      <c r="BI113" s="131"/>
      <c r="BJ113" s="131"/>
    </row>
    <row r="114" spans="1:62" ht="12.75" customHeight="1">
      <c r="A114" s="171"/>
      <c r="B114" s="745"/>
      <c r="C114" s="745"/>
      <c r="D114" s="745"/>
      <c r="E114" s="746"/>
      <c r="F114" s="746"/>
      <c r="G114" s="745"/>
      <c r="H114" s="745"/>
      <c r="I114" s="745"/>
      <c r="J114" s="745"/>
      <c r="K114" s="745"/>
      <c r="L114" s="745"/>
      <c r="M114" s="745"/>
      <c r="N114" s="706"/>
      <c r="O114" s="706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1"/>
      <c r="BD114" s="131"/>
      <c r="BE114" s="131"/>
      <c r="BF114" s="131"/>
      <c r="BG114" s="131"/>
      <c r="BH114" s="131"/>
      <c r="BI114" s="131"/>
      <c r="BJ114" s="131"/>
    </row>
    <row r="115" spans="1:62" ht="12.75">
      <c r="A115" s="171"/>
      <c r="B115" s="745"/>
      <c r="C115" s="745"/>
      <c r="D115" s="745"/>
      <c r="E115" s="746"/>
      <c r="F115" s="746"/>
      <c r="G115" s="745"/>
      <c r="H115" s="745"/>
      <c r="I115" s="745"/>
      <c r="J115" s="745"/>
      <c r="K115" s="745"/>
      <c r="L115" s="745"/>
      <c r="M115" s="745"/>
      <c r="N115" s="706"/>
      <c r="O115" s="706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1"/>
      <c r="BE115" s="131"/>
      <c r="BF115" s="131"/>
      <c r="BG115" s="131"/>
      <c r="BH115" s="131"/>
      <c r="BI115" s="131"/>
      <c r="BJ115" s="131"/>
    </row>
    <row r="116" spans="1:62" ht="12.75" customHeight="1">
      <c r="A116" s="171"/>
      <c r="B116" s="745"/>
      <c r="C116" s="745"/>
      <c r="D116" s="745"/>
      <c r="E116" s="746"/>
      <c r="F116" s="746"/>
      <c r="G116" s="745"/>
      <c r="H116" s="745"/>
      <c r="I116" s="745"/>
      <c r="J116" s="745"/>
      <c r="K116" s="745"/>
      <c r="L116" s="745"/>
      <c r="M116" s="745"/>
      <c r="N116" s="706"/>
      <c r="O116" s="706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  <c r="BH116" s="131"/>
      <c r="BI116" s="131"/>
      <c r="BJ116" s="131"/>
    </row>
    <row r="117" spans="1:62" ht="12.75">
      <c r="A117" s="171"/>
      <c r="B117" s="745"/>
      <c r="C117" s="745"/>
      <c r="D117" s="745"/>
      <c r="E117" s="746"/>
      <c r="F117" s="746"/>
      <c r="G117" s="745"/>
      <c r="H117" s="745"/>
      <c r="I117" s="745"/>
      <c r="J117" s="745"/>
      <c r="K117" s="745"/>
      <c r="L117" s="745"/>
      <c r="M117" s="745"/>
      <c r="N117" s="706"/>
      <c r="O117" s="706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31"/>
      <c r="BF117" s="131"/>
      <c r="BG117" s="131"/>
      <c r="BH117" s="131"/>
      <c r="BI117" s="131"/>
      <c r="BJ117" s="131"/>
    </row>
    <row r="118" spans="1:62" ht="12.75" customHeight="1">
      <c r="A118" s="171"/>
      <c r="B118" s="745"/>
      <c r="C118" s="745"/>
      <c r="D118" s="745"/>
      <c r="E118" s="746"/>
      <c r="F118" s="746"/>
      <c r="G118" s="745"/>
      <c r="H118" s="745"/>
      <c r="I118" s="745"/>
      <c r="J118" s="745"/>
      <c r="K118" s="745"/>
      <c r="L118" s="745"/>
      <c r="M118" s="745"/>
      <c r="N118" s="706"/>
      <c r="O118" s="706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1"/>
      <c r="BE118" s="131"/>
      <c r="BF118" s="131"/>
      <c r="BG118" s="131"/>
      <c r="BH118" s="131"/>
      <c r="BI118" s="131"/>
      <c r="BJ118" s="131"/>
    </row>
    <row r="119" spans="1:62" ht="12.75">
      <c r="A119" s="171"/>
      <c r="B119" s="745"/>
      <c r="C119" s="745"/>
      <c r="D119" s="745"/>
      <c r="E119" s="746"/>
      <c r="F119" s="746"/>
      <c r="G119" s="745"/>
      <c r="H119" s="745"/>
      <c r="I119" s="745"/>
      <c r="J119" s="745"/>
      <c r="K119" s="745"/>
      <c r="L119" s="745"/>
      <c r="M119" s="745"/>
      <c r="N119" s="706"/>
      <c r="O119" s="706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1"/>
      <c r="AZ119" s="131"/>
      <c r="BA119" s="131"/>
      <c r="BB119" s="131"/>
      <c r="BC119" s="131"/>
      <c r="BD119" s="131"/>
      <c r="BE119" s="131"/>
      <c r="BF119" s="131"/>
      <c r="BG119" s="131"/>
      <c r="BH119" s="131"/>
      <c r="BI119" s="131"/>
      <c r="BJ119" s="131"/>
    </row>
    <row r="120" spans="1:62" ht="12.75" customHeight="1">
      <c r="A120" s="171"/>
      <c r="B120" s="745"/>
      <c r="C120" s="745"/>
      <c r="D120" s="745"/>
      <c r="E120" s="746"/>
      <c r="F120" s="746"/>
      <c r="G120" s="745"/>
      <c r="H120" s="745"/>
      <c r="I120" s="745"/>
      <c r="J120" s="745"/>
      <c r="K120" s="745"/>
      <c r="L120" s="745"/>
      <c r="M120" s="745"/>
      <c r="N120" s="706"/>
      <c r="O120" s="706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1"/>
      <c r="AZ120" s="131"/>
      <c r="BA120" s="131"/>
      <c r="BB120" s="131"/>
      <c r="BC120" s="131"/>
      <c r="BD120" s="131"/>
      <c r="BE120" s="131"/>
      <c r="BF120" s="131"/>
      <c r="BG120" s="131"/>
      <c r="BH120" s="131"/>
      <c r="BI120" s="131"/>
      <c r="BJ120" s="131"/>
    </row>
    <row r="121" spans="1:62" ht="12.75">
      <c r="A121" s="171"/>
      <c r="B121" s="745"/>
      <c r="C121" s="745"/>
      <c r="D121" s="745"/>
      <c r="E121" s="746"/>
      <c r="F121" s="746"/>
      <c r="G121" s="745"/>
      <c r="H121" s="745"/>
      <c r="I121" s="745"/>
      <c r="J121" s="745"/>
      <c r="K121" s="745"/>
      <c r="L121" s="745"/>
      <c r="M121" s="745"/>
      <c r="N121" s="706"/>
      <c r="O121" s="706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31"/>
      <c r="BG121" s="131"/>
      <c r="BH121" s="131"/>
      <c r="BI121" s="131"/>
      <c r="BJ121" s="131"/>
    </row>
    <row r="122" spans="1:62" ht="12.75" customHeight="1">
      <c r="A122" s="171"/>
      <c r="B122" s="745"/>
      <c r="C122" s="745"/>
      <c r="D122" s="745"/>
      <c r="E122" s="746"/>
      <c r="F122" s="746"/>
      <c r="G122" s="745"/>
      <c r="H122" s="745"/>
      <c r="I122" s="745"/>
      <c r="J122" s="745"/>
      <c r="K122" s="745"/>
      <c r="L122" s="745"/>
      <c r="M122" s="745"/>
      <c r="N122" s="706"/>
      <c r="O122" s="706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  <c r="AO122" s="131"/>
      <c r="AP122" s="131"/>
      <c r="AQ122" s="131"/>
      <c r="AR122" s="131"/>
      <c r="AS122" s="131"/>
      <c r="AT122" s="131"/>
      <c r="AU122" s="131"/>
      <c r="AV122" s="131"/>
      <c r="AW122" s="131"/>
      <c r="AX122" s="131"/>
      <c r="AY122" s="131"/>
      <c r="AZ122" s="131"/>
      <c r="BA122" s="131"/>
      <c r="BB122" s="131"/>
      <c r="BC122" s="131"/>
      <c r="BD122" s="131"/>
      <c r="BE122" s="131"/>
      <c r="BF122" s="131"/>
      <c r="BG122" s="131"/>
      <c r="BH122" s="131"/>
      <c r="BI122" s="131"/>
      <c r="BJ122" s="131"/>
    </row>
    <row r="123" spans="1:62" ht="12.75">
      <c r="A123" s="171"/>
      <c r="B123" s="745"/>
      <c r="C123" s="745"/>
      <c r="D123" s="745"/>
      <c r="E123" s="746"/>
      <c r="F123" s="746"/>
      <c r="G123" s="745"/>
      <c r="H123" s="745"/>
      <c r="I123" s="745"/>
      <c r="J123" s="745"/>
      <c r="K123" s="745"/>
      <c r="L123" s="745"/>
      <c r="M123" s="745"/>
      <c r="N123" s="706"/>
      <c r="O123" s="706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131"/>
      <c r="BA123" s="131"/>
      <c r="BB123" s="131"/>
      <c r="BC123" s="131"/>
      <c r="BD123" s="131"/>
      <c r="BE123" s="131"/>
      <c r="BF123" s="131"/>
      <c r="BG123" s="131"/>
      <c r="BH123" s="131"/>
      <c r="BI123" s="131"/>
      <c r="BJ123" s="131"/>
    </row>
    <row r="124" spans="1:62" ht="12.75" customHeight="1">
      <c r="A124" s="171"/>
      <c r="B124" s="745"/>
      <c r="C124" s="745"/>
      <c r="D124" s="745"/>
      <c r="E124" s="746"/>
      <c r="F124" s="746"/>
      <c r="G124" s="745"/>
      <c r="H124" s="745"/>
      <c r="I124" s="745"/>
      <c r="J124" s="745"/>
      <c r="K124" s="745"/>
      <c r="L124" s="745"/>
      <c r="M124" s="745"/>
      <c r="N124" s="706"/>
      <c r="O124" s="706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1"/>
      <c r="AU124" s="131"/>
      <c r="AV124" s="131"/>
      <c r="AW124" s="131"/>
      <c r="AX124" s="131"/>
      <c r="AY124" s="131"/>
      <c r="AZ124" s="131"/>
      <c r="BA124" s="131"/>
      <c r="BB124" s="131"/>
      <c r="BC124" s="131"/>
      <c r="BD124" s="131"/>
      <c r="BE124" s="131"/>
      <c r="BF124" s="131"/>
      <c r="BG124" s="131"/>
      <c r="BH124" s="131"/>
      <c r="BI124" s="131"/>
      <c r="BJ124" s="131"/>
    </row>
    <row r="125" spans="1:62" ht="12.75">
      <c r="A125" s="171"/>
      <c r="B125" s="745"/>
      <c r="C125" s="745"/>
      <c r="D125" s="745"/>
      <c r="E125" s="746"/>
      <c r="F125" s="746"/>
      <c r="G125" s="745"/>
      <c r="H125" s="745"/>
      <c r="I125" s="745"/>
      <c r="J125" s="745"/>
      <c r="K125" s="745"/>
      <c r="L125" s="745"/>
      <c r="M125" s="745"/>
      <c r="N125" s="706"/>
      <c r="O125" s="706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1"/>
      <c r="AU125" s="131"/>
      <c r="AV125" s="131"/>
      <c r="AW125" s="131"/>
      <c r="AX125" s="131"/>
      <c r="AY125" s="131"/>
      <c r="AZ125" s="131"/>
      <c r="BA125" s="131"/>
      <c r="BB125" s="131"/>
      <c r="BC125" s="131"/>
      <c r="BD125" s="131"/>
      <c r="BE125" s="131"/>
      <c r="BF125" s="131"/>
      <c r="BG125" s="131"/>
      <c r="BH125" s="131"/>
      <c r="BI125" s="131"/>
      <c r="BJ125" s="131"/>
    </row>
    <row r="126" spans="1:62" ht="12.75" customHeight="1">
      <c r="A126" s="171"/>
      <c r="B126" s="745"/>
      <c r="C126" s="745"/>
      <c r="D126" s="745"/>
      <c r="E126" s="746"/>
      <c r="F126" s="746"/>
      <c r="G126" s="745"/>
      <c r="H126" s="745"/>
      <c r="I126" s="745"/>
      <c r="J126" s="745"/>
      <c r="K126" s="745"/>
      <c r="L126" s="745"/>
      <c r="M126" s="745"/>
      <c r="N126" s="706"/>
      <c r="O126" s="706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1"/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31"/>
      <c r="BG126" s="131"/>
      <c r="BH126" s="131"/>
      <c r="BI126" s="131"/>
      <c r="BJ126" s="131"/>
    </row>
    <row r="127" spans="1:62" ht="12.75">
      <c r="A127" s="171"/>
      <c r="B127" s="745"/>
      <c r="C127" s="745"/>
      <c r="D127" s="745"/>
      <c r="E127" s="746"/>
      <c r="F127" s="746"/>
      <c r="G127" s="745"/>
      <c r="H127" s="745"/>
      <c r="I127" s="745"/>
      <c r="J127" s="745"/>
      <c r="K127" s="745"/>
      <c r="L127" s="745"/>
      <c r="M127" s="745"/>
      <c r="N127" s="706"/>
      <c r="O127" s="706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131"/>
      <c r="BI127" s="131"/>
      <c r="BJ127" s="131"/>
    </row>
    <row r="128" spans="1:62" ht="12.75" customHeight="1">
      <c r="A128" s="171"/>
      <c r="B128" s="745"/>
      <c r="C128" s="745"/>
      <c r="D128" s="745"/>
      <c r="E128" s="746"/>
      <c r="F128" s="746"/>
      <c r="G128" s="745"/>
      <c r="H128" s="745"/>
      <c r="I128" s="745"/>
      <c r="J128" s="745"/>
      <c r="K128" s="745"/>
      <c r="L128" s="745"/>
      <c r="M128" s="745"/>
      <c r="N128" s="706"/>
      <c r="O128" s="706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131"/>
      <c r="AR128" s="131"/>
      <c r="AS128" s="131"/>
      <c r="AT128" s="131"/>
      <c r="AU128" s="131"/>
      <c r="AV128" s="131"/>
      <c r="AW128" s="131"/>
      <c r="AX128" s="131"/>
      <c r="AY128" s="131"/>
      <c r="AZ128" s="131"/>
      <c r="BA128" s="131"/>
      <c r="BB128" s="131"/>
      <c r="BC128" s="131"/>
      <c r="BD128" s="131"/>
      <c r="BE128" s="131"/>
      <c r="BF128" s="131"/>
      <c r="BG128" s="131"/>
      <c r="BH128" s="131"/>
      <c r="BI128" s="131"/>
      <c r="BJ128" s="131"/>
    </row>
    <row r="129" spans="1:62" ht="12.75">
      <c r="A129" s="171"/>
      <c r="B129" s="745"/>
      <c r="C129" s="745"/>
      <c r="D129" s="745"/>
      <c r="E129" s="746"/>
      <c r="F129" s="746"/>
      <c r="G129" s="745"/>
      <c r="H129" s="745"/>
      <c r="I129" s="745"/>
      <c r="J129" s="745"/>
      <c r="K129" s="745"/>
      <c r="L129" s="745"/>
      <c r="M129" s="745"/>
      <c r="N129" s="706"/>
      <c r="O129" s="706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1"/>
      <c r="AU129" s="131"/>
      <c r="AV129" s="131"/>
      <c r="AW129" s="131"/>
      <c r="AX129" s="131"/>
      <c r="AY129" s="131"/>
      <c r="AZ129" s="131"/>
      <c r="BA129" s="131"/>
      <c r="BB129" s="131"/>
      <c r="BC129" s="131"/>
      <c r="BD129" s="131"/>
      <c r="BE129" s="131"/>
      <c r="BF129" s="131"/>
      <c r="BG129" s="131"/>
      <c r="BH129" s="131"/>
      <c r="BI129" s="131"/>
      <c r="BJ129" s="131"/>
    </row>
    <row r="130" spans="1:62" ht="12.75" customHeight="1">
      <c r="A130" s="171"/>
      <c r="B130" s="745"/>
      <c r="C130" s="745"/>
      <c r="D130" s="745"/>
      <c r="E130" s="746"/>
      <c r="F130" s="746"/>
      <c r="G130" s="745"/>
      <c r="H130" s="745"/>
      <c r="I130" s="745"/>
      <c r="J130" s="745"/>
      <c r="K130" s="745"/>
      <c r="L130" s="745"/>
      <c r="M130" s="745"/>
      <c r="N130" s="706"/>
      <c r="O130" s="706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</row>
    <row r="131" spans="1:62" ht="12.75">
      <c r="A131" s="171"/>
      <c r="B131" s="745"/>
      <c r="C131" s="745"/>
      <c r="D131" s="745"/>
      <c r="E131" s="746"/>
      <c r="F131" s="746"/>
      <c r="G131" s="745"/>
      <c r="H131" s="745"/>
      <c r="I131" s="745"/>
      <c r="J131" s="745"/>
      <c r="K131" s="745"/>
      <c r="L131" s="745"/>
      <c r="M131" s="745"/>
      <c r="N131" s="706"/>
      <c r="O131" s="706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31"/>
      <c r="BB131" s="131"/>
      <c r="BC131" s="131"/>
      <c r="BD131" s="131"/>
      <c r="BE131" s="131"/>
      <c r="BF131" s="131"/>
      <c r="BG131" s="131"/>
      <c r="BH131" s="131"/>
      <c r="BI131" s="131"/>
      <c r="BJ131" s="131"/>
    </row>
    <row r="132" spans="1:62" ht="12.75" customHeight="1">
      <c r="A132" s="171"/>
      <c r="B132" s="745"/>
      <c r="C132" s="745"/>
      <c r="D132" s="745"/>
      <c r="E132" s="746"/>
      <c r="F132" s="746"/>
      <c r="G132" s="745"/>
      <c r="H132" s="745"/>
      <c r="I132" s="745"/>
      <c r="J132" s="745"/>
      <c r="K132" s="745"/>
      <c r="L132" s="745"/>
      <c r="M132" s="745"/>
      <c r="N132" s="706"/>
      <c r="O132" s="706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1"/>
      <c r="AU132" s="131"/>
      <c r="AV132" s="131"/>
      <c r="AW132" s="131"/>
      <c r="AX132" s="131"/>
      <c r="AY132" s="131"/>
      <c r="AZ132" s="131"/>
      <c r="BA132" s="131"/>
      <c r="BB132" s="131"/>
      <c r="BC132" s="131"/>
      <c r="BD132" s="131"/>
      <c r="BE132" s="131"/>
      <c r="BF132" s="131"/>
      <c r="BG132" s="131"/>
      <c r="BH132" s="131"/>
      <c r="BI132" s="131"/>
      <c r="BJ132" s="131"/>
    </row>
    <row r="133" spans="1:62" ht="12.75">
      <c r="A133" s="171"/>
      <c r="B133" s="745"/>
      <c r="C133" s="745"/>
      <c r="D133" s="745"/>
      <c r="E133" s="746"/>
      <c r="F133" s="746"/>
      <c r="G133" s="745"/>
      <c r="H133" s="745"/>
      <c r="I133" s="745"/>
      <c r="J133" s="745"/>
      <c r="K133" s="745"/>
      <c r="L133" s="745"/>
      <c r="M133" s="745"/>
      <c r="N133" s="706"/>
      <c r="O133" s="706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31"/>
      <c r="BB133" s="131"/>
      <c r="BC133" s="131"/>
      <c r="BD133" s="131"/>
      <c r="BE133" s="131"/>
      <c r="BF133" s="131"/>
      <c r="BG133" s="131"/>
      <c r="BH133" s="131"/>
      <c r="BI133" s="131"/>
      <c r="BJ133" s="131"/>
    </row>
    <row r="134" spans="1:62" ht="12.75" customHeight="1">
      <c r="A134" s="171"/>
      <c r="B134" s="745"/>
      <c r="C134" s="745"/>
      <c r="D134" s="745"/>
      <c r="E134" s="746"/>
      <c r="F134" s="746"/>
      <c r="G134" s="745"/>
      <c r="H134" s="745"/>
      <c r="I134" s="745"/>
      <c r="J134" s="745"/>
      <c r="K134" s="745"/>
      <c r="L134" s="745"/>
      <c r="M134" s="745"/>
      <c r="N134" s="706"/>
      <c r="O134" s="706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  <c r="AQ134" s="131"/>
      <c r="AR134" s="131"/>
      <c r="AS134" s="131"/>
      <c r="AT134" s="131"/>
      <c r="AU134" s="131"/>
      <c r="AV134" s="131"/>
      <c r="AW134" s="131"/>
      <c r="AX134" s="131"/>
      <c r="AY134" s="131"/>
      <c r="AZ134" s="131"/>
      <c r="BA134" s="131"/>
      <c r="BB134" s="131"/>
      <c r="BC134" s="131"/>
      <c r="BD134" s="131"/>
      <c r="BE134" s="131"/>
      <c r="BF134" s="131"/>
      <c r="BG134" s="131"/>
      <c r="BH134" s="131"/>
      <c r="BI134" s="131"/>
      <c r="BJ134" s="131"/>
    </row>
    <row r="135" spans="1:62" ht="12.75">
      <c r="A135" s="171"/>
      <c r="B135" s="745"/>
      <c r="C135" s="745"/>
      <c r="D135" s="745"/>
      <c r="E135" s="746"/>
      <c r="F135" s="746"/>
      <c r="G135" s="745"/>
      <c r="H135" s="745"/>
      <c r="I135" s="745"/>
      <c r="J135" s="745"/>
      <c r="K135" s="745"/>
      <c r="L135" s="745"/>
      <c r="M135" s="745"/>
      <c r="N135" s="706"/>
      <c r="O135" s="706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131"/>
      <c r="AO135" s="131"/>
      <c r="AP135" s="131"/>
      <c r="AQ135" s="131"/>
      <c r="AR135" s="131"/>
      <c r="AS135" s="131"/>
      <c r="AT135" s="131"/>
      <c r="AU135" s="131"/>
      <c r="AV135" s="131"/>
      <c r="AW135" s="131"/>
      <c r="AX135" s="131"/>
      <c r="AY135" s="131"/>
      <c r="AZ135" s="131"/>
      <c r="BA135" s="131"/>
      <c r="BB135" s="131"/>
      <c r="BC135" s="131"/>
      <c r="BD135" s="131"/>
      <c r="BE135" s="131"/>
      <c r="BF135" s="131"/>
      <c r="BG135" s="131"/>
      <c r="BH135" s="131"/>
      <c r="BI135" s="131"/>
      <c r="BJ135" s="131"/>
    </row>
    <row r="136" spans="1:62" ht="12.75" customHeight="1">
      <c r="A136" s="171"/>
      <c r="B136" s="745"/>
      <c r="C136" s="745"/>
      <c r="D136" s="745"/>
      <c r="E136" s="746"/>
      <c r="F136" s="746"/>
      <c r="G136" s="745"/>
      <c r="H136" s="745"/>
      <c r="I136" s="745"/>
      <c r="J136" s="745"/>
      <c r="K136" s="745"/>
      <c r="L136" s="745"/>
      <c r="M136" s="745"/>
      <c r="N136" s="706"/>
      <c r="O136" s="706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31"/>
      <c r="AM136" s="131"/>
      <c r="AN136" s="131"/>
      <c r="AO136" s="131"/>
      <c r="AP136" s="131"/>
      <c r="AQ136" s="131"/>
      <c r="AR136" s="131"/>
      <c r="AS136" s="131"/>
      <c r="AT136" s="131"/>
      <c r="AU136" s="131"/>
      <c r="AV136" s="131"/>
      <c r="AW136" s="131"/>
      <c r="AX136" s="131"/>
      <c r="AY136" s="131"/>
      <c r="AZ136" s="131"/>
      <c r="BA136" s="131"/>
      <c r="BB136" s="131"/>
      <c r="BC136" s="131"/>
      <c r="BD136" s="131"/>
      <c r="BE136" s="131"/>
      <c r="BF136" s="131"/>
      <c r="BG136" s="131"/>
      <c r="BH136" s="131"/>
      <c r="BI136" s="131"/>
      <c r="BJ136" s="131"/>
    </row>
    <row r="137" spans="1:62" ht="12.75">
      <c r="A137" s="171"/>
      <c r="B137" s="745"/>
      <c r="C137" s="745"/>
      <c r="D137" s="745"/>
      <c r="E137" s="746"/>
      <c r="F137" s="746"/>
      <c r="G137" s="745"/>
      <c r="H137" s="745"/>
      <c r="I137" s="745"/>
      <c r="J137" s="745"/>
      <c r="K137" s="745"/>
      <c r="L137" s="745"/>
      <c r="M137" s="745"/>
      <c r="N137" s="706"/>
      <c r="O137" s="70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  <c r="AR137" s="131"/>
      <c r="AS137" s="131"/>
      <c r="AT137" s="131"/>
      <c r="AU137" s="131"/>
      <c r="AV137" s="131"/>
      <c r="AW137" s="131"/>
      <c r="AX137" s="131"/>
      <c r="AY137" s="131"/>
      <c r="AZ137" s="131"/>
      <c r="BA137" s="131"/>
      <c r="BB137" s="131"/>
      <c r="BC137" s="131"/>
      <c r="BD137" s="131"/>
      <c r="BE137" s="131"/>
      <c r="BF137" s="131"/>
      <c r="BG137" s="131"/>
      <c r="BH137" s="131"/>
      <c r="BI137" s="131"/>
      <c r="BJ137" s="131"/>
    </row>
    <row r="138" spans="1:62" ht="12.75" customHeight="1">
      <c r="A138" s="171"/>
      <c r="B138" s="745"/>
      <c r="C138" s="745"/>
      <c r="D138" s="745"/>
      <c r="E138" s="746"/>
      <c r="F138" s="746"/>
      <c r="G138" s="745"/>
      <c r="H138" s="745"/>
      <c r="I138" s="745"/>
      <c r="J138" s="745"/>
      <c r="K138" s="745"/>
      <c r="L138" s="745"/>
      <c r="M138" s="745"/>
      <c r="N138" s="706"/>
      <c r="O138" s="706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1"/>
      <c r="AN138" s="131"/>
      <c r="AO138" s="131"/>
      <c r="AP138" s="131"/>
      <c r="AQ138" s="131"/>
      <c r="AR138" s="131"/>
      <c r="AS138" s="131"/>
      <c r="AT138" s="131"/>
      <c r="AU138" s="131"/>
      <c r="AV138" s="131"/>
      <c r="AW138" s="131"/>
      <c r="AX138" s="131"/>
      <c r="AY138" s="131"/>
      <c r="AZ138" s="131"/>
      <c r="BA138" s="131"/>
      <c r="BB138" s="131"/>
      <c r="BC138" s="131"/>
      <c r="BD138" s="131"/>
      <c r="BE138" s="131"/>
      <c r="BF138" s="131"/>
      <c r="BG138" s="131"/>
      <c r="BH138" s="131"/>
      <c r="BI138" s="131"/>
      <c r="BJ138" s="131"/>
    </row>
    <row r="139" spans="1:62" ht="12.75">
      <c r="A139" s="171"/>
      <c r="B139" s="745"/>
      <c r="C139" s="745"/>
      <c r="D139" s="745"/>
      <c r="E139" s="746"/>
      <c r="F139" s="746"/>
      <c r="G139" s="745"/>
      <c r="H139" s="745"/>
      <c r="I139" s="745"/>
      <c r="J139" s="745"/>
      <c r="K139" s="745"/>
      <c r="L139" s="745"/>
      <c r="M139" s="745"/>
      <c r="N139" s="706"/>
      <c r="O139" s="706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  <c r="AM139" s="131"/>
      <c r="AN139" s="131"/>
      <c r="AO139" s="131"/>
      <c r="AP139" s="131"/>
      <c r="AQ139" s="131"/>
      <c r="AR139" s="131"/>
      <c r="AS139" s="131"/>
      <c r="AT139" s="131"/>
      <c r="AU139" s="131"/>
      <c r="AV139" s="131"/>
      <c r="AW139" s="131"/>
      <c r="AX139" s="131"/>
      <c r="AY139" s="131"/>
      <c r="AZ139" s="131"/>
      <c r="BA139" s="131"/>
      <c r="BB139" s="131"/>
      <c r="BC139" s="131"/>
      <c r="BD139" s="131"/>
      <c r="BE139" s="131"/>
      <c r="BF139" s="131"/>
      <c r="BG139" s="131"/>
      <c r="BH139" s="131"/>
      <c r="BI139" s="131"/>
      <c r="BJ139" s="131"/>
    </row>
    <row r="140" spans="1:62" ht="12.75" customHeight="1">
      <c r="A140" s="171"/>
      <c r="B140" s="745"/>
      <c r="C140" s="745"/>
      <c r="D140" s="745"/>
      <c r="E140" s="746"/>
      <c r="F140" s="746"/>
      <c r="G140" s="745"/>
      <c r="H140" s="745"/>
      <c r="I140" s="745"/>
      <c r="J140" s="745"/>
      <c r="K140" s="745"/>
      <c r="L140" s="745"/>
      <c r="M140" s="745"/>
      <c r="N140" s="706"/>
      <c r="O140" s="706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  <c r="AK140" s="131"/>
      <c r="AL140" s="131"/>
      <c r="AM140" s="131"/>
      <c r="AN140" s="131"/>
      <c r="AO140" s="131"/>
      <c r="AP140" s="131"/>
      <c r="AQ140" s="131"/>
      <c r="AR140" s="131"/>
      <c r="AS140" s="131"/>
      <c r="AT140" s="131"/>
      <c r="AU140" s="131"/>
      <c r="AV140" s="131"/>
      <c r="AW140" s="131"/>
      <c r="AX140" s="131"/>
      <c r="AY140" s="131"/>
      <c r="AZ140" s="131"/>
      <c r="BA140" s="131"/>
      <c r="BB140" s="131"/>
      <c r="BC140" s="131"/>
      <c r="BD140" s="131"/>
      <c r="BE140" s="131"/>
      <c r="BF140" s="131"/>
      <c r="BG140" s="131"/>
      <c r="BH140" s="131"/>
      <c r="BI140" s="131"/>
      <c r="BJ140" s="131"/>
    </row>
    <row r="141" spans="1:62" ht="12.75">
      <c r="A141" s="171"/>
      <c r="B141" s="745"/>
      <c r="C141" s="745"/>
      <c r="D141" s="745"/>
      <c r="E141" s="746"/>
      <c r="F141" s="746"/>
      <c r="G141" s="745"/>
      <c r="H141" s="745"/>
      <c r="I141" s="745"/>
      <c r="J141" s="745"/>
      <c r="K141" s="745"/>
      <c r="L141" s="745"/>
      <c r="M141" s="745"/>
      <c r="N141" s="706"/>
      <c r="O141" s="706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1"/>
      <c r="AK141" s="131"/>
      <c r="AL141" s="131"/>
      <c r="AM141" s="131"/>
      <c r="AN141" s="131"/>
      <c r="AO141" s="131"/>
      <c r="AP141" s="131"/>
      <c r="AQ141" s="131"/>
      <c r="AR141" s="131"/>
      <c r="AS141" s="131"/>
      <c r="AT141" s="131"/>
      <c r="AU141" s="131"/>
      <c r="AV141" s="131"/>
      <c r="AW141" s="131"/>
      <c r="AX141" s="131"/>
      <c r="AY141" s="131"/>
      <c r="AZ141" s="131"/>
      <c r="BA141" s="131"/>
      <c r="BB141" s="131"/>
      <c r="BC141" s="131"/>
      <c r="BD141" s="131"/>
      <c r="BE141" s="131"/>
      <c r="BF141" s="131"/>
      <c r="BG141" s="131"/>
      <c r="BH141" s="131"/>
      <c r="BI141" s="131"/>
      <c r="BJ141" s="131"/>
    </row>
    <row r="142" spans="1:62" ht="12.75" customHeight="1">
      <c r="A142" s="171"/>
      <c r="B142" s="745"/>
      <c r="C142" s="745"/>
      <c r="D142" s="745"/>
      <c r="E142" s="746"/>
      <c r="F142" s="746"/>
      <c r="G142" s="745"/>
      <c r="H142" s="745"/>
      <c r="I142" s="745"/>
      <c r="J142" s="745"/>
      <c r="K142" s="745"/>
      <c r="L142" s="745"/>
      <c r="M142" s="745"/>
      <c r="N142" s="706"/>
      <c r="O142" s="706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131"/>
      <c r="AQ142" s="131"/>
      <c r="AR142" s="131"/>
      <c r="AS142" s="131"/>
      <c r="AT142" s="131"/>
      <c r="AU142" s="131"/>
      <c r="AV142" s="131"/>
      <c r="AW142" s="131"/>
      <c r="AX142" s="131"/>
      <c r="AY142" s="131"/>
      <c r="AZ142" s="131"/>
      <c r="BA142" s="131"/>
      <c r="BB142" s="131"/>
      <c r="BC142" s="131"/>
      <c r="BD142" s="131"/>
      <c r="BE142" s="131"/>
      <c r="BF142" s="131"/>
      <c r="BG142" s="131"/>
      <c r="BH142" s="131"/>
      <c r="BI142" s="131"/>
      <c r="BJ142" s="131"/>
    </row>
    <row r="143" spans="1:62" ht="12.75">
      <c r="A143" s="171"/>
      <c r="B143" s="745"/>
      <c r="C143" s="745"/>
      <c r="D143" s="745"/>
      <c r="E143" s="746"/>
      <c r="F143" s="746"/>
      <c r="G143" s="745"/>
      <c r="H143" s="745"/>
      <c r="I143" s="745"/>
      <c r="J143" s="745"/>
      <c r="K143" s="745"/>
      <c r="L143" s="745"/>
      <c r="M143" s="745"/>
      <c r="N143" s="706"/>
      <c r="O143" s="706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31"/>
      <c r="AR143" s="131"/>
      <c r="AS143" s="131"/>
      <c r="AT143" s="131"/>
      <c r="AU143" s="131"/>
      <c r="AV143" s="131"/>
      <c r="AW143" s="131"/>
      <c r="AX143" s="131"/>
      <c r="AY143" s="131"/>
      <c r="AZ143" s="131"/>
      <c r="BA143" s="131"/>
      <c r="BB143" s="131"/>
      <c r="BC143" s="131"/>
      <c r="BD143" s="131"/>
      <c r="BE143" s="131"/>
      <c r="BF143" s="131"/>
      <c r="BG143" s="131"/>
      <c r="BH143" s="131"/>
      <c r="BI143" s="131"/>
      <c r="BJ143" s="131"/>
    </row>
    <row r="144" spans="1:62" ht="12.75" customHeight="1">
      <c r="A144" s="171"/>
      <c r="B144" s="745"/>
      <c r="C144" s="745"/>
      <c r="D144" s="745"/>
      <c r="E144" s="746"/>
      <c r="F144" s="746"/>
      <c r="G144" s="745"/>
      <c r="H144" s="745"/>
      <c r="I144" s="745"/>
      <c r="J144" s="745"/>
      <c r="K144" s="745"/>
      <c r="L144" s="745"/>
      <c r="M144" s="745"/>
      <c r="N144" s="706"/>
      <c r="O144" s="706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1"/>
      <c r="AK144" s="131"/>
      <c r="AL144" s="131"/>
      <c r="AM144" s="131"/>
      <c r="AN144" s="131"/>
      <c r="AO144" s="131"/>
      <c r="AP144" s="131"/>
      <c r="AQ144" s="131"/>
      <c r="AR144" s="131"/>
      <c r="AS144" s="131"/>
      <c r="AT144" s="131"/>
      <c r="AU144" s="131"/>
      <c r="AV144" s="131"/>
      <c r="AW144" s="131"/>
      <c r="AX144" s="131"/>
      <c r="AY144" s="131"/>
      <c r="AZ144" s="131"/>
      <c r="BA144" s="131"/>
      <c r="BB144" s="131"/>
      <c r="BC144" s="131"/>
      <c r="BD144" s="131"/>
      <c r="BE144" s="131"/>
      <c r="BF144" s="131"/>
      <c r="BG144" s="131"/>
      <c r="BH144" s="131"/>
      <c r="BI144" s="131"/>
      <c r="BJ144" s="131"/>
    </row>
    <row r="145" spans="1:62" ht="12.75">
      <c r="A145" s="171"/>
      <c r="B145" s="745"/>
      <c r="C145" s="745"/>
      <c r="D145" s="745"/>
      <c r="E145" s="746"/>
      <c r="F145" s="746"/>
      <c r="G145" s="745"/>
      <c r="H145" s="745"/>
      <c r="I145" s="745"/>
      <c r="J145" s="745"/>
      <c r="K145" s="745"/>
      <c r="L145" s="745"/>
      <c r="M145" s="745"/>
      <c r="N145" s="706"/>
      <c r="O145" s="706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131"/>
      <c r="AP145" s="131"/>
      <c r="AQ145" s="131"/>
      <c r="AR145" s="131"/>
      <c r="AS145" s="131"/>
      <c r="AT145" s="131"/>
      <c r="AU145" s="131"/>
      <c r="AV145" s="131"/>
      <c r="AW145" s="131"/>
      <c r="AX145" s="131"/>
      <c r="AY145" s="131"/>
      <c r="AZ145" s="131"/>
      <c r="BA145" s="131"/>
      <c r="BB145" s="131"/>
      <c r="BC145" s="131"/>
      <c r="BD145" s="131"/>
      <c r="BE145" s="131"/>
      <c r="BF145" s="131"/>
      <c r="BG145" s="131"/>
      <c r="BH145" s="131"/>
      <c r="BI145" s="131"/>
      <c r="BJ145" s="131"/>
    </row>
    <row r="146" spans="1:62" ht="12.75" customHeight="1">
      <c r="A146" s="171"/>
      <c r="B146" s="745"/>
      <c r="C146" s="745"/>
      <c r="D146" s="745"/>
      <c r="E146" s="746"/>
      <c r="F146" s="746"/>
      <c r="G146" s="745"/>
      <c r="H146" s="745"/>
      <c r="I146" s="745"/>
      <c r="J146" s="745"/>
      <c r="K146" s="745"/>
      <c r="L146" s="745"/>
      <c r="M146" s="745"/>
      <c r="N146" s="706"/>
      <c r="O146" s="706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N146" s="131"/>
      <c r="AO146" s="131"/>
      <c r="AP146" s="131"/>
      <c r="AQ146" s="131"/>
      <c r="AR146" s="131"/>
      <c r="AS146" s="131"/>
      <c r="AT146" s="131"/>
      <c r="AU146" s="131"/>
      <c r="AV146" s="131"/>
      <c r="AW146" s="131"/>
      <c r="AX146" s="131"/>
      <c r="AY146" s="131"/>
      <c r="AZ146" s="131"/>
      <c r="BA146" s="131"/>
      <c r="BB146" s="131"/>
      <c r="BC146" s="131"/>
      <c r="BD146" s="131"/>
      <c r="BE146" s="131"/>
      <c r="BF146" s="131"/>
      <c r="BG146" s="131"/>
      <c r="BH146" s="131"/>
      <c r="BI146" s="131"/>
      <c r="BJ146" s="131"/>
    </row>
    <row r="147" spans="1:62" ht="12.75">
      <c r="A147" s="171"/>
      <c r="B147" s="745"/>
      <c r="C147" s="745"/>
      <c r="D147" s="745"/>
      <c r="E147" s="746"/>
      <c r="F147" s="746"/>
      <c r="G147" s="745"/>
      <c r="H147" s="745"/>
      <c r="I147" s="745"/>
      <c r="J147" s="745"/>
      <c r="K147" s="745"/>
      <c r="L147" s="745"/>
      <c r="M147" s="745"/>
      <c r="N147" s="706"/>
      <c r="O147" s="706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  <c r="AO147" s="131"/>
      <c r="AP147" s="131"/>
      <c r="AQ147" s="131"/>
      <c r="AR147" s="131"/>
      <c r="AS147" s="131"/>
      <c r="AT147" s="131"/>
      <c r="AU147" s="131"/>
      <c r="AV147" s="131"/>
      <c r="AW147" s="131"/>
      <c r="AX147" s="131"/>
      <c r="AY147" s="131"/>
      <c r="AZ147" s="131"/>
      <c r="BA147" s="131"/>
      <c r="BB147" s="131"/>
      <c r="BC147" s="131"/>
      <c r="BD147" s="131"/>
      <c r="BE147" s="131"/>
      <c r="BF147" s="131"/>
      <c r="BG147" s="131"/>
      <c r="BH147" s="131"/>
      <c r="BI147" s="131"/>
      <c r="BJ147" s="131"/>
    </row>
    <row r="148" spans="1:62" ht="12.75" customHeight="1">
      <c r="A148" s="131"/>
      <c r="B148" s="706"/>
      <c r="C148" s="706"/>
      <c r="D148" s="706"/>
      <c r="E148" s="749"/>
      <c r="F148" s="749"/>
      <c r="G148" s="706"/>
      <c r="H148" s="706"/>
      <c r="I148" s="706"/>
      <c r="J148" s="706"/>
      <c r="K148" s="706"/>
      <c r="L148" s="706"/>
      <c r="M148" s="706"/>
      <c r="N148" s="706"/>
      <c r="O148" s="706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  <c r="AK148" s="131"/>
      <c r="AL148" s="131"/>
      <c r="AM148" s="131"/>
      <c r="AN148" s="131"/>
      <c r="AO148" s="131"/>
      <c r="AP148" s="131"/>
      <c r="AQ148" s="131"/>
      <c r="AR148" s="131"/>
      <c r="AS148" s="131"/>
      <c r="AT148" s="131"/>
      <c r="AU148" s="131"/>
      <c r="AV148" s="131"/>
      <c r="AW148" s="131"/>
      <c r="AX148" s="131"/>
      <c r="AY148" s="131"/>
      <c r="AZ148" s="131"/>
      <c r="BA148" s="131"/>
      <c r="BB148" s="131"/>
      <c r="BC148" s="131"/>
      <c r="BD148" s="131"/>
      <c r="BE148" s="131"/>
      <c r="BF148" s="131"/>
      <c r="BG148" s="131"/>
      <c r="BH148" s="131"/>
      <c r="BI148" s="131"/>
      <c r="BJ148" s="131"/>
    </row>
    <row r="149" spans="1:62" ht="12.75">
      <c r="A149" s="131"/>
      <c r="B149" s="706"/>
      <c r="C149" s="706"/>
      <c r="D149" s="706"/>
      <c r="E149" s="749"/>
      <c r="F149" s="749"/>
      <c r="G149" s="706"/>
      <c r="H149" s="706"/>
      <c r="I149" s="706"/>
      <c r="J149" s="706"/>
      <c r="K149" s="706"/>
      <c r="L149" s="706"/>
      <c r="M149" s="706"/>
      <c r="N149" s="706"/>
      <c r="O149" s="706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31"/>
      <c r="AD149" s="131"/>
      <c r="AE149" s="131"/>
      <c r="AF149" s="131"/>
      <c r="AG149" s="131"/>
      <c r="AH149" s="131"/>
      <c r="AI149" s="131"/>
      <c r="AJ149" s="131"/>
      <c r="AK149" s="131"/>
      <c r="AL149" s="131"/>
      <c r="AM149" s="131"/>
      <c r="AN149" s="131"/>
      <c r="AO149" s="131"/>
      <c r="AP149" s="131"/>
      <c r="AQ149" s="131"/>
      <c r="AR149" s="131"/>
      <c r="AS149" s="131"/>
      <c r="AT149" s="131"/>
      <c r="AU149" s="131"/>
      <c r="AV149" s="131"/>
      <c r="AW149" s="131"/>
      <c r="AX149" s="131"/>
      <c r="AY149" s="131"/>
      <c r="AZ149" s="131"/>
      <c r="BA149" s="131"/>
      <c r="BB149" s="131"/>
      <c r="BC149" s="131"/>
      <c r="BD149" s="131"/>
      <c r="BE149" s="131"/>
      <c r="BF149" s="131"/>
      <c r="BG149" s="131"/>
      <c r="BH149" s="131"/>
      <c r="BI149" s="131"/>
      <c r="BJ149" s="131"/>
    </row>
    <row r="150" spans="1:62" ht="12.75" customHeight="1">
      <c r="A150" s="131"/>
      <c r="B150" s="706"/>
      <c r="C150" s="706"/>
      <c r="D150" s="706"/>
      <c r="E150" s="749"/>
      <c r="F150" s="749"/>
      <c r="G150" s="706"/>
      <c r="H150" s="706"/>
      <c r="I150" s="706"/>
      <c r="J150" s="706"/>
      <c r="K150" s="706"/>
      <c r="L150" s="706"/>
      <c r="M150" s="706"/>
      <c r="N150" s="706"/>
      <c r="O150" s="706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131"/>
      <c r="AL150" s="131"/>
      <c r="AM150" s="131"/>
      <c r="AN150" s="131"/>
      <c r="AO150" s="131"/>
      <c r="AP150" s="131"/>
      <c r="AQ150" s="131"/>
      <c r="AR150" s="131"/>
      <c r="AS150" s="131"/>
      <c r="AT150" s="131"/>
      <c r="AU150" s="131"/>
      <c r="AV150" s="131"/>
      <c r="AW150" s="131"/>
      <c r="AX150" s="131"/>
      <c r="AY150" s="131"/>
      <c r="AZ150" s="131"/>
      <c r="BA150" s="131"/>
      <c r="BB150" s="131"/>
      <c r="BC150" s="131"/>
      <c r="BD150" s="131"/>
      <c r="BE150" s="131"/>
      <c r="BF150" s="131"/>
      <c r="BG150" s="131"/>
      <c r="BH150" s="131"/>
      <c r="BI150" s="131"/>
      <c r="BJ150" s="131"/>
    </row>
    <row r="151" spans="1:62" ht="12.75">
      <c r="A151" s="131"/>
      <c r="B151" s="706"/>
      <c r="C151" s="706"/>
      <c r="D151" s="706"/>
      <c r="E151" s="749"/>
      <c r="F151" s="749"/>
      <c r="G151" s="706"/>
      <c r="H151" s="706"/>
      <c r="I151" s="706"/>
      <c r="J151" s="706"/>
      <c r="K151" s="706"/>
      <c r="L151" s="706"/>
      <c r="M151" s="706"/>
      <c r="N151" s="706"/>
      <c r="O151" s="706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131"/>
      <c r="AW151" s="131"/>
      <c r="AX151" s="131"/>
      <c r="AY151" s="131"/>
      <c r="AZ151" s="131"/>
      <c r="BA151" s="131"/>
      <c r="BB151" s="131"/>
      <c r="BC151" s="131"/>
      <c r="BD151" s="131"/>
      <c r="BE151" s="131"/>
      <c r="BF151" s="131"/>
      <c r="BG151" s="131"/>
      <c r="BH151" s="131"/>
      <c r="BI151" s="131"/>
      <c r="BJ151" s="131"/>
    </row>
    <row r="152" spans="1:62" ht="12.75" customHeight="1">
      <c r="A152" s="131"/>
      <c r="B152" s="706"/>
      <c r="C152" s="706"/>
      <c r="D152" s="706"/>
      <c r="E152" s="749"/>
      <c r="F152" s="749"/>
      <c r="G152" s="706"/>
      <c r="H152" s="706"/>
      <c r="I152" s="706"/>
      <c r="J152" s="706"/>
      <c r="K152" s="706"/>
      <c r="L152" s="706"/>
      <c r="M152" s="706"/>
      <c r="N152" s="706"/>
      <c r="O152" s="706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  <c r="AA152" s="131"/>
      <c r="AB152" s="131"/>
      <c r="AC152" s="131"/>
      <c r="AD152" s="131"/>
      <c r="AE152" s="131"/>
      <c r="AF152" s="131"/>
      <c r="AG152" s="131"/>
      <c r="AH152" s="131"/>
      <c r="AI152" s="131"/>
      <c r="AJ152" s="131"/>
      <c r="AK152" s="131"/>
      <c r="AL152" s="131"/>
      <c r="AM152" s="131"/>
      <c r="AN152" s="131"/>
      <c r="AO152" s="131"/>
      <c r="AP152" s="131"/>
      <c r="AQ152" s="131"/>
      <c r="AR152" s="131"/>
      <c r="AS152" s="131"/>
      <c r="AT152" s="131"/>
      <c r="AU152" s="131"/>
      <c r="AV152" s="131"/>
      <c r="AW152" s="131"/>
      <c r="AX152" s="131"/>
      <c r="AY152" s="131"/>
      <c r="AZ152" s="131"/>
      <c r="BA152" s="131"/>
      <c r="BB152" s="131"/>
      <c r="BC152" s="131"/>
      <c r="BD152" s="131"/>
      <c r="BE152" s="131"/>
      <c r="BF152" s="131"/>
      <c r="BG152" s="131"/>
      <c r="BH152" s="131"/>
      <c r="BI152" s="131"/>
      <c r="BJ152" s="131"/>
    </row>
    <row r="153" spans="1:62" ht="12.75">
      <c r="A153" s="131"/>
      <c r="B153" s="706"/>
      <c r="C153" s="706"/>
      <c r="D153" s="706"/>
      <c r="E153" s="749"/>
      <c r="F153" s="749"/>
      <c r="G153" s="706"/>
      <c r="H153" s="706"/>
      <c r="I153" s="706"/>
      <c r="J153" s="706"/>
      <c r="K153" s="706"/>
      <c r="L153" s="706"/>
      <c r="M153" s="706"/>
      <c r="N153" s="706"/>
      <c r="O153" s="706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  <c r="AH153" s="131"/>
      <c r="AI153" s="131"/>
      <c r="AJ153" s="131"/>
      <c r="AK153" s="131"/>
      <c r="AL153" s="131"/>
      <c r="AM153" s="131"/>
      <c r="AN153" s="131"/>
      <c r="AO153" s="131"/>
      <c r="AP153" s="131"/>
      <c r="AQ153" s="131"/>
      <c r="AR153" s="131"/>
      <c r="AS153" s="131"/>
      <c r="AT153" s="131"/>
      <c r="AU153" s="131"/>
      <c r="AV153" s="131"/>
      <c r="AW153" s="131"/>
      <c r="AX153" s="131"/>
      <c r="AY153" s="131"/>
      <c r="AZ153" s="131"/>
      <c r="BA153" s="131"/>
      <c r="BB153" s="131"/>
      <c r="BC153" s="131"/>
      <c r="BD153" s="131"/>
      <c r="BE153" s="131"/>
      <c r="BF153" s="131"/>
      <c r="BG153" s="131"/>
      <c r="BH153" s="131"/>
      <c r="BI153" s="131"/>
      <c r="BJ153" s="131"/>
    </row>
    <row r="154" spans="1:62" ht="12.75" customHeight="1">
      <c r="A154" s="131"/>
      <c r="B154" s="706"/>
      <c r="C154" s="706"/>
      <c r="D154" s="706"/>
      <c r="E154" s="749"/>
      <c r="F154" s="749"/>
      <c r="G154" s="706"/>
      <c r="H154" s="706"/>
      <c r="I154" s="706"/>
      <c r="J154" s="706"/>
      <c r="K154" s="706"/>
      <c r="L154" s="706"/>
      <c r="M154" s="706"/>
      <c r="N154" s="706"/>
      <c r="O154" s="706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1"/>
      <c r="BB154" s="131"/>
      <c r="BC154" s="131"/>
      <c r="BD154" s="131"/>
      <c r="BE154" s="131"/>
      <c r="BF154" s="131"/>
      <c r="BG154" s="131"/>
      <c r="BH154" s="131"/>
      <c r="BI154" s="131"/>
      <c r="BJ154" s="131"/>
    </row>
  </sheetData>
  <sheetProtection/>
  <mergeCells count="8">
    <mergeCell ref="AQ10:AQ11"/>
    <mergeCell ref="AR10:AR11"/>
    <mergeCell ref="F6:J6"/>
    <mergeCell ref="V10:V11"/>
    <mergeCell ref="W10:W11"/>
    <mergeCell ref="X10:X11"/>
    <mergeCell ref="AO10:AO11"/>
    <mergeCell ref="AP10:AP1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5.375" style="758" customWidth="1"/>
    <col min="2" max="2" width="9.75390625" style="758" customWidth="1"/>
    <col min="3" max="3" width="10.125" style="758" customWidth="1"/>
    <col min="4" max="4" width="10.375" style="758" customWidth="1"/>
    <col min="5" max="5" width="10.875" style="758" customWidth="1"/>
    <col min="6" max="6" width="8.125" style="758" customWidth="1"/>
    <col min="7" max="7" width="9.25390625" style="759" customWidth="1"/>
    <col min="8" max="8" width="9.625" style="758" bestFit="1" customWidth="1"/>
    <col min="9" max="9" width="10.125" style="758" bestFit="1" customWidth="1"/>
    <col min="10" max="16384" width="9.125" style="758" customWidth="1"/>
  </cols>
  <sheetData>
    <row r="1" ht="5.25" customHeight="1"/>
    <row r="2" ht="12.75">
      <c r="A2" s="760" t="s">
        <v>1535</v>
      </c>
    </row>
    <row r="3" ht="12.75">
      <c r="A3" s="761" t="s">
        <v>1536</v>
      </c>
    </row>
    <row r="4" ht="5.25" customHeight="1"/>
    <row r="5" spans="1:7" ht="12.75">
      <c r="A5" s="762"/>
      <c r="B5" s="1290" t="s">
        <v>1190</v>
      </c>
      <c r="C5" s="1291"/>
      <c r="D5" s="1290" t="s">
        <v>1188</v>
      </c>
      <c r="E5" s="1291"/>
      <c r="F5" s="763" t="s">
        <v>1537</v>
      </c>
      <c r="G5" s="764"/>
    </row>
    <row r="6" spans="1:7" ht="15">
      <c r="A6" s="765"/>
      <c r="B6" s="766" t="s">
        <v>1538</v>
      </c>
      <c r="C6" s="767" t="s">
        <v>1539</v>
      </c>
      <c r="D6" s="766" t="s">
        <v>1538</v>
      </c>
      <c r="E6" s="768" t="s">
        <v>1539</v>
      </c>
      <c r="F6" s="769" t="s">
        <v>1540</v>
      </c>
      <c r="G6" s="770"/>
    </row>
    <row r="7" spans="1:9" ht="12" customHeight="1">
      <c r="A7" s="771" t="s">
        <v>1541</v>
      </c>
      <c r="B7" s="772">
        <f>B8+B42</f>
        <v>7295688.7</v>
      </c>
      <c r="C7" s="773">
        <f>C8+C42</f>
        <v>7732540.5</v>
      </c>
      <c r="D7" s="772">
        <f>D8+D42</f>
        <v>8476908.6</v>
      </c>
      <c r="E7" s="773">
        <f>E8+E42</f>
        <v>8404622.1</v>
      </c>
      <c r="F7" s="774">
        <f aca="true" t="shared" si="0" ref="F7:F13">E7/D7*100</f>
        <v>99.14725398832306</v>
      </c>
      <c r="G7" s="775">
        <f>E7/C7*100</f>
        <v>108.69160142129226</v>
      </c>
      <c r="H7" s="776"/>
      <c r="I7" s="776"/>
    </row>
    <row r="8" spans="1:9" ht="12" customHeight="1">
      <c r="A8" s="771" t="s">
        <v>1542</v>
      </c>
      <c r="B8" s="777">
        <f>B9+B34+B39</f>
        <v>1912488.7000000002</v>
      </c>
      <c r="C8" s="778">
        <f>C9+C34+C39</f>
        <v>2349340.5</v>
      </c>
      <c r="D8" s="779">
        <f>D9+D34+D39</f>
        <v>2252384.8000000003</v>
      </c>
      <c r="E8" s="780">
        <f>E9+E34+E39</f>
        <v>2180098.3</v>
      </c>
      <c r="F8" s="781">
        <f t="shared" si="0"/>
        <v>96.7906682730233</v>
      </c>
      <c r="G8" s="775">
        <f aca="true" t="shared" si="1" ref="G8:G43">E8/C8*100</f>
        <v>92.79618258826254</v>
      </c>
      <c r="H8" s="776">
        <f>+D8-'[1]Tg3'!BQ36</f>
        <v>0</v>
      </c>
      <c r="I8" s="776">
        <f>+E8-'[1]Tg3'!BR36</f>
        <v>0</v>
      </c>
    </row>
    <row r="9" spans="1:8" ht="12" customHeight="1">
      <c r="A9" s="771" t="s">
        <v>1543</v>
      </c>
      <c r="B9" s="779">
        <f>B10+B20+B23+B17</f>
        <v>1692888.9000000001</v>
      </c>
      <c r="C9" s="780">
        <f>C10+C20+C23+C17</f>
        <v>2143601.7</v>
      </c>
      <c r="D9" s="779">
        <f>D10+D20+D23+D17</f>
        <v>2001108.7000000002</v>
      </c>
      <c r="E9" s="780">
        <f>E10+E20+E23+E17</f>
        <v>1944519.5999999999</v>
      </c>
      <c r="F9" s="781">
        <f t="shared" si="0"/>
        <v>97.17211263935836</v>
      </c>
      <c r="G9" s="775">
        <f t="shared" si="1"/>
        <v>90.7127289551972</v>
      </c>
      <c r="H9" s="776"/>
    </row>
    <row r="10" spans="1:8" ht="12" customHeight="1">
      <c r="A10" s="771" t="s">
        <v>1544</v>
      </c>
      <c r="B10" s="779">
        <f>B11</f>
        <v>1401471.5</v>
      </c>
      <c r="C10" s="780">
        <f>C11</f>
        <v>1593528.9</v>
      </c>
      <c r="D10" s="779">
        <f>D11</f>
        <v>1597544.4000000001</v>
      </c>
      <c r="E10" s="780">
        <f>E11</f>
        <v>1450976.5</v>
      </c>
      <c r="F10" s="781">
        <f t="shared" si="0"/>
        <v>90.82542557189646</v>
      </c>
      <c r="G10" s="775">
        <f t="shared" si="1"/>
        <v>91.05429465383402</v>
      </c>
      <c r="H10" s="776"/>
    </row>
    <row r="11" spans="1:7" ht="12" customHeight="1">
      <c r="A11" s="782" t="s">
        <v>1545</v>
      </c>
      <c r="B11" s="779">
        <f>B12+B13+B14+B15+B16</f>
        <v>1401471.5</v>
      </c>
      <c r="C11" s="780">
        <f>C12+C13+C14+C15+C16</f>
        <v>1593528.9</v>
      </c>
      <c r="D11" s="779">
        <f>D12+D13+D14+D15+D16</f>
        <v>1597544.4000000001</v>
      </c>
      <c r="E11" s="780">
        <f>E12+E13+E14+E15+E16</f>
        <v>1450976.5</v>
      </c>
      <c r="F11" s="781">
        <f t="shared" si="0"/>
        <v>90.82542557189646</v>
      </c>
      <c r="G11" s="775">
        <f t="shared" si="1"/>
        <v>91.05429465383402</v>
      </c>
    </row>
    <row r="12" spans="1:8" ht="12" customHeight="1">
      <c r="A12" s="782" t="s">
        <v>1546</v>
      </c>
      <c r="B12" s="783">
        <v>1489600</v>
      </c>
      <c r="C12" s="784">
        <v>1285027.7</v>
      </c>
      <c r="D12" s="783">
        <v>1770652.8</v>
      </c>
      <c r="E12" s="784">
        <v>1690129.6</v>
      </c>
      <c r="F12" s="781">
        <f t="shared" si="0"/>
        <v>95.45234390389804</v>
      </c>
      <c r="G12" s="775">
        <f t="shared" si="1"/>
        <v>131.5247601277389</v>
      </c>
      <c r="H12" s="776"/>
    </row>
    <row r="13" spans="1:7" ht="12" customHeight="1">
      <c r="A13" s="782" t="s">
        <v>1547</v>
      </c>
      <c r="B13" s="783">
        <v>99902</v>
      </c>
      <c r="C13" s="784">
        <v>282987.7</v>
      </c>
      <c r="D13" s="783">
        <v>155637</v>
      </c>
      <c r="E13" s="784">
        <v>121638.7</v>
      </c>
      <c r="F13" s="781">
        <f t="shared" si="0"/>
        <v>78.15538721512236</v>
      </c>
      <c r="G13" s="775">
        <f t="shared" si="1"/>
        <v>42.98374098944936</v>
      </c>
    </row>
    <row r="14" spans="1:7" ht="12" customHeight="1">
      <c r="A14" s="782" t="s">
        <v>1548</v>
      </c>
      <c r="B14" s="783">
        <v>10000</v>
      </c>
      <c r="C14" s="784">
        <v>21538.5</v>
      </c>
      <c r="D14" s="783">
        <v>19780</v>
      </c>
      <c r="E14" s="784">
        <v>9220.8</v>
      </c>
      <c r="F14" s="781"/>
      <c r="G14" s="775">
        <f t="shared" si="1"/>
        <v>42.81078069503447</v>
      </c>
    </row>
    <row r="15" spans="1:7" ht="12" customHeight="1">
      <c r="A15" s="782" t="s">
        <v>1549</v>
      </c>
      <c r="B15" s="783">
        <v>1969.5</v>
      </c>
      <c r="C15" s="784">
        <v>3975</v>
      </c>
      <c r="D15" s="783">
        <v>4974.6</v>
      </c>
      <c r="E15" s="784">
        <v>5062.5</v>
      </c>
      <c r="F15" s="781">
        <f>E15/D15*100</f>
        <v>101.7669762392956</v>
      </c>
      <c r="G15" s="775">
        <f t="shared" si="1"/>
        <v>127.35849056603774</v>
      </c>
    </row>
    <row r="16" spans="1:7" ht="12" customHeight="1">
      <c r="A16" s="782" t="s">
        <v>1550</v>
      </c>
      <c r="B16" s="543">
        <v>-200000</v>
      </c>
      <c r="C16" s="782"/>
      <c r="D16" s="783">
        <v>-353500</v>
      </c>
      <c r="E16" s="784">
        <v>-375075.1</v>
      </c>
      <c r="F16" s="781">
        <f>E16/D16*100</f>
        <v>106.10328147100422</v>
      </c>
      <c r="G16" s="775"/>
    </row>
    <row r="17" spans="1:7" ht="12" customHeight="1">
      <c r="A17" s="771" t="s">
        <v>1551</v>
      </c>
      <c r="B17" s="779">
        <f>B18+B19</f>
        <v>42224</v>
      </c>
      <c r="C17" s="778">
        <f>C18+C19</f>
        <v>71583.5</v>
      </c>
      <c r="D17" s="779">
        <f>D18+D19</f>
        <v>49413</v>
      </c>
      <c r="E17" s="780">
        <f>E18+E19</f>
        <v>52678.4</v>
      </c>
      <c r="F17" s="781">
        <f aca="true" t="shared" si="2" ref="F17:F23">E17/D17*100</f>
        <v>106.60838240948738</v>
      </c>
      <c r="G17" s="775">
        <f t="shared" si="1"/>
        <v>73.59014297987665</v>
      </c>
    </row>
    <row r="18" spans="1:7" ht="12" customHeight="1">
      <c r="A18" s="771" t="s">
        <v>1552</v>
      </c>
      <c r="B18" s="783">
        <v>2024</v>
      </c>
      <c r="C18" s="784">
        <v>3222.1</v>
      </c>
      <c r="D18" s="783">
        <v>3163</v>
      </c>
      <c r="E18" s="784">
        <v>3478</v>
      </c>
      <c r="F18" s="781">
        <f t="shared" si="2"/>
        <v>109.9588997786911</v>
      </c>
      <c r="G18" s="775">
        <f t="shared" si="1"/>
        <v>107.94202538716986</v>
      </c>
    </row>
    <row r="19" spans="1:7" ht="12" customHeight="1">
      <c r="A19" s="782" t="s">
        <v>1553</v>
      </c>
      <c r="B19" s="783">
        <v>40200</v>
      </c>
      <c r="C19" s="784">
        <v>68361.4</v>
      </c>
      <c r="D19" s="783">
        <v>46250</v>
      </c>
      <c r="E19" s="784">
        <v>49200.4</v>
      </c>
      <c r="F19" s="781"/>
      <c r="G19" s="775">
        <f t="shared" si="1"/>
        <v>71.9710245840489</v>
      </c>
    </row>
    <row r="20" spans="1:7" ht="12" customHeight="1">
      <c r="A20" s="771" t="s">
        <v>1554</v>
      </c>
      <c r="B20" s="779">
        <f>B21</f>
        <v>47133.3</v>
      </c>
      <c r="C20" s="780">
        <f>C21</f>
        <v>138920.1</v>
      </c>
      <c r="D20" s="779">
        <f aca="true" t="shared" si="3" ref="B20:E21">D21</f>
        <v>43952.4</v>
      </c>
      <c r="E20" s="780">
        <f t="shared" si="3"/>
        <v>152952.3</v>
      </c>
      <c r="F20" s="781">
        <f t="shared" si="2"/>
        <v>347.99533131296585</v>
      </c>
      <c r="G20" s="775">
        <f t="shared" si="1"/>
        <v>110.10091412257836</v>
      </c>
    </row>
    <row r="21" spans="1:7" ht="12" customHeight="1">
      <c r="A21" s="771" t="s">
        <v>1555</v>
      </c>
      <c r="B21" s="779">
        <f t="shared" si="3"/>
        <v>47133.3</v>
      </c>
      <c r="C21" s="780">
        <f t="shared" si="3"/>
        <v>138920.1</v>
      </c>
      <c r="D21" s="779">
        <f t="shared" si="3"/>
        <v>43952.4</v>
      </c>
      <c r="E21" s="780">
        <f t="shared" si="3"/>
        <v>152952.3</v>
      </c>
      <c r="F21" s="781">
        <f t="shared" si="2"/>
        <v>347.99533131296585</v>
      </c>
      <c r="G21" s="775">
        <f t="shared" si="1"/>
        <v>110.10091412257836</v>
      </c>
    </row>
    <row r="22" spans="1:7" ht="12" customHeight="1">
      <c r="A22" s="782" t="s">
        <v>1556</v>
      </c>
      <c r="B22" s="783">
        <v>47133.3</v>
      </c>
      <c r="C22" s="784">
        <v>138920.1</v>
      </c>
      <c r="D22" s="783">
        <v>43952.4</v>
      </c>
      <c r="E22" s="784">
        <v>152952.3</v>
      </c>
      <c r="F22" s="781">
        <f t="shared" si="2"/>
        <v>347.99533131296585</v>
      </c>
      <c r="G22" s="775">
        <f t="shared" si="1"/>
        <v>110.10091412257836</v>
      </c>
    </row>
    <row r="23" spans="1:7" ht="12" customHeight="1">
      <c r="A23" s="771" t="s">
        <v>1557</v>
      </c>
      <c r="B23" s="779">
        <f>B24+B25+B26+B27+B29+B30+B31+B32+B33</f>
        <v>202060.1</v>
      </c>
      <c r="C23" s="780">
        <f>C24+C25+C26+C27+C29+C30+C31+C32+C33</f>
        <v>339569.19999999995</v>
      </c>
      <c r="D23" s="779">
        <f>SUM(D24:D33)</f>
        <v>310198.9</v>
      </c>
      <c r="E23" s="778">
        <f>SUM(E24:E33)</f>
        <v>287912.39999999997</v>
      </c>
      <c r="F23" s="785">
        <f t="shared" si="2"/>
        <v>92.8154161733004</v>
      </c>
      <c r="G23" s="775">
        <f t="shared" si="1"/>
        <v>84.78754845845855</v>
      </c>
    </row>
    <row r="24" spans="1:7" ht="12" customHeight="1">
      <c r="A24" s="782" t="s">
        <v>1558</v>
      </c>
      <c r="B24" s="783">
        <v>53630.5</v>
      </c>
      <c r="C24" s="784">
        <v>90529.9</v>
      </c>
      <c r="D24" s="783">
        <v>58376.5</v>
      </c>
      <c r="E24" s="784">
        <v>80301.2</v>
      </c>
      <c r="F24" s="781">
        <f>E24/D24*100</f>
        <v>137.55740751843635</v>
      </c>
      <c r="G24" s="775">
        <f t="shared" si="1"/>
        <v>88.70130200077544</v>
      </c>
    </row>
    <row r="25" spans="1:7" ht="12" customHeight="1">
      <c r="A25" s="782" t="s">
        <v>1559</v>
      </c>
      <c r="B25" s="783">
        <v>15744</v>
      </c>
      <c r="C25" s="784">
        <v>11195</v>
      </c>
      <c r="D25" s="783">
        <v>15500</v>
      </c>
      <c r="E25" s="784">
        <v>15537.9</v>
      </c>
      <c r="F25" s="781"/>
      <c r="G25" s="775">
        <f t="shared" si="1"/>
        <v>138.79321125502454</v>
      </c>
    </row>
    <row r="26" spans="1:7" ht="12" customHeight="1">
      <c r="A26" s="782" t="s">
        <v>1560</v>
      </c>
      <c r="B26" s="783">
        <v>84425.5</v>
      </c>
      <c r="C26" s="784">
        <v>128576.7</v>
      </c>
      <c r="D26" s="783">
        <v>174478</v>
      </c>
      <c r="E26" s="784">
        <v>149472.8</v>
      </c>
      <c r="F26" s="781">
        <f>E26/D26*100</f>
        <v>85.66856566443907</v>
      </c>
      <c r="G26" s="775">
        <f t="shared" si="1"/>
        <v>116.25185589613048</v>
      </c>
    </row>
    <row r="27" spans="1:7" ht="12" customHeight="1">
      <c r="A27" s="782" t="s">
        <v>1561</v>
      </c>
      <c r="B27" s="783">
        <v>770</v>
      </c>
      <c r="C27" s="784">
        <v>1390.8</v>
      </c>
      <c r="D27" s="783">
        <v>480</v>
      </c>
      <c r="E27" s="784">
        <v>2070</v>
      </c>
      <c r="F27" s="781">
        <f>E27/D27*100</f>
        <v>431.25</v>
      </c>
      <c r="G27" s="775">
        <f t="shared" si="1"/>
        <v>148.83520276100086</v>
      </c>
    </row>
    <row r="28" spans="1:7" ht="12" customHeight="1">
      <c r="A28" s="782" t="s">
        <v>1562</v>
      </c>
      <c r="B28" s="783"/>
      <c r="C28" s="784"/>
      <c r="D28" s="783">
        <v>7</v>
      </c>
      <c r="E28" s="784"/>
      <c r="F28" s="781"/>
      <c r="G28" s="775"/>
    </row>
    <row r="29" spans="1:7" ht="12" customHeight="1">
      <c r="A29" s="782" t="s">
        <v>1563</v>
      </c>
      <c r="B29" s="783">
        <v>8530</v>
      </c>
      <c r="C29" s="784">
        <v>67367</v>
      </c>
      <c r="D29" s="783">
        <v>15704</v>
      </c>
      <c r="E29" s="784">
        <v>6903.6</v>
      </c>
      <c r="F29" s="781">
        <f>E29/D29*100</f>
        <v>43.960774325012736</v>
      </c>
      <c r="G29" s="775">
        <f t="shared" si="1"/>
        <v>10.247747413422003</v>
      </c>
    </row>
    <row r="30" spans="1:7" ht="12" customHeight="1">
      <c r="A30" s="782" t="s">
        <v>1564</v>
      </c>
      <c r="B30" s="783"/>
      <c r="C30" s="784"/>
      <c r="D30" s="783"/>
      <c r="E30" s="784"/>
      <c r="F30" s="781"/>
      <c r="G30" s="775"/>
    </row>
    <row r="31" spans="1:9" ht="12" customHeight="1">
      <c r="A31" s="782" t="s">
        <v>1565</v>
      </c>
      <c r="B31" s="783"/>
      <c r="C31" s="784"/>
      <c r="D31" s="783"/>
      <c r="E31" s="784"/>
      <c r="F31" s="781"/>
      <c r="G31" s="775"/>
      <c r="I31" s="786"/>
    </row>
    <row r="32" spans="1:7" ht="12" customHeight="1">
      <c r="A32" s="782" t="s">
        <v>1566</v>
      </c>
      <c r="B32" s="783">
        <v>10167.6</v>
      </c>
      <c r="C32" s="784">
        <v>12325.6</v>
      </c>
      <c r="D32" s="783">
        <v>8201</v>
      </c>
      <c r="E32" s="784">
        <v>4530.2</v>
      </c>
      <c r="F32" s="781">
        <f aca="true" t="shared" si="4" ref="F32:F38">E32/D32*100</f>
        <v>55.2396049262285</v>
      </c>
      <c r="G32" s="775">
        <f t="shared" si="1"/>
        <v>36.75439735185305</v>
      </c>
    </row>
    <row r="33" spans="1:7" ht="12" customHeight="1">
      <c r="A33" s="782" t="s">
        <v>1567</v>
      </c>
      <c r="B33" s="783">
        <v>28792.5</v>
      </c>
      <c r="C33" s="784">
        <v>28184.2</v>
      </c>
      <c r="D33" s="783">
        <v>37452.4</v>
      </c>
      <c r="E33" s="784">
        <v>29096.7</v>
      </c>
      <c r="F33" s="781">
        <f t="shared" si="4"/>
        <v>77.68981427091455</v>
      </c>
      <c r="G33" s="775">
        <f t="shared" si="1"/>
        <v>103.23762959388594</v>
      </c>
    </row>
    <row r="34" spans="1:7" ht="12" customHeight="1">
      <c r="A34" s="771" t="s">
        <v>1568</v>
      </c>
      <c r="B34" s="779">
        <f>B35+B36+B37+B38</f>
        <v>187325</v>
      </c>
      <c r="C34" s="780">
        <f>C35+C36+C37+C38</f>
        <v>170603.5</v>
      </c>
      <c r="D34" s="779">
        <f>D35+D36+D37+D38</f>
        <v>233766</v>
      </c>
      <c r="E34" s="780">
        <f>E35+E36+E37+E38</f>
        <v>160936.3</v>
      </c>
      <c r="F34" s="781">
        <f t="shared" si="4"/>
        <v>68.8450416228194</v>
      </c>
      <c r="G34" s="775">
        <f t="shared" si="1"/>
        <v>94.33352774122453</v>
      </c>
    </row>
    <row r="35" spans="1:7" ht="12" customHeight="1">
      <c r="A35" s="782" t="s">
        <v>1569</v>
      </c>
      <c r="B35" s="783"/>
      <c r="C35" s="784">
        <v>200</v>
      </c>
      <c r="D35" s="783"/>
      <c r="E35" s="784"/>
      <c r="F35" s="781"/>
      <c r="G35" s="775"/>
    </row>
    <row r="36" spans="1:7" ht="12" customHeight="1">
      <c r="A36" s="782" t="s">
        <v>1570</v>
      </c>
      <c r="B36" s="783">
        <v>54975</v>
      </c>
      <c r="C36" s="784">
        <v>77208.3</v>
      </c>
      <c r="D36" s="783">
        <v>68181</v>
      </c>
      <c r="E36" s="784">
        <v>64841.5</v>
      </c>
      <c r="F36" s="781">
        <f t="shared" si="4"/>
        <v>95.10200789076136</v>
      </c>
      <c r="G36" s="775">
        <f t="shared" si="1"/>
        <v>83.98255109878082</v>
      </c>
    </row>
    <row r="37" spans="1:7" ht="12" customHeight="1">
      <c r="A37" s="782" t="s">
        <v>1571</v>
      </c>
      <c r="B37" s="783">
        <v>17707</v>
      </c>
      <c r="C37" s="784">
        <v>34509.8</v>
      </c>
      <c r="D37" s="783">
        <v>17047.5</v>
      </c>
      <c r="E37" s="784">
        <v>24849.9</v>
      </c>
      <c r="F37" s="781">
        <f t="shared" si="4"/>
        <v>145.76858776946767</v>
      </c>
      <c r="G37" s="775">
        <f t="shared" si="1"/>
        <v>72.00824113730012</v>
      </c>
    </row>
    <row r="38" spans="1:7" ht="12" customHeight="1">
      <c r="A38" s="782" t="s">
        <v>1572</v>
      </c>
      <c r="B38" s="783">
        <v>114643</v>
      </c>
      <c r="C38" s="784">
        <v>58685.4</v>
      </c>
      <c r="D38" s="783">
        <v>148537.5</v>
      </c>
      <c r="E38" s="784">
        <v>71244.9</v>
      </c>
      <c r="F38" s="781">
        <f t="shared" si="4"/>
        <v>47.96425145165362</v>
      </c>
      <c r="G38" s="775">
        <f t="shared" si="1"/>
        <v>121.40140477870133</v>
      </c>
    </row>
    <row r="39" spans="1:7" ht="12" customHeight="1">
      <c r="A39" s="771" t="s">
        <v>1573</v>
      </c>
      <c r="B39" s="779">
        <f>B40+B41</f>
        <v>32274.8</v>
      </c>
      <c r="C39" s="780">
        <f>C40+C41</f>
        <v>35135.3</v>
      </c>
      <c r="D39" s="779">
        <f>D40+D41</f>
        <v>17510.1</v>
      </c>
      <c r="E39" s="780">
        <f>E40+E41</f>
        <v>74642.4</v>
      </c>
      <c r="F39" s="781">
        <f>E39/D39*100</f>
        <v>426.2819744033443</v>
      </c>
      <c r="G39" s="775">
        <f>E39/C39*100</f>
        <v>212.442756999371</v>
      </c>
    </row>
    <row r="40" spans="1:7" ht="12" customHeight="1">
      <c r="A40" s="782" t="s">
        <v>1574</v>
      </c>
      <c r="B40" s="783">
        <v>22274.8</v>
      </c>
      <c r="C40" s="784">
        <v>35135.3</v>
      </c>
      <c r="D40" s="783">
        <v>16010.1</v>
      </c>
      <c r="E40" s="784">
        <v>67572.4</v>
      </c>
      <c r="F40" s="781"/>
      <c r="G40" s="775">
        <f>E40/C40*100</f>
        <v>192.3205437266794</v>
      </c>
    </row>
    <row r="41" spans="1:7" ht="12" customHeight="1">
      <c r="A41" s="782" t="s">
        <v>1575</v>
      </c>
      <c r="B41" s="783">
        <v>10000</v>
      </c>
      <c r="C41" s="784"/>
      <c r="D41" s="783">
        <v>1500</v>
      </c>
      <c r="E41" s="784">
        <v>7070</v>
      </c>
      <c r="F41" s="781">
        <f>E41/D41*100</f>
        <v>471.3333333333333</v>
      </c>
      <c r="G41" s="775"/>
    </row>
    <row r="42" spans="1:7" ht="12" customHeight="1">
      <c r="A42" s="771" t="s">
        <v>1576</v>
      </c>
      <c r="B42" s="779">
        <f>B43+B44</f>
        <v>5383200</v>
      </c>
      <c r="C42" s="780">
        <f>C43+C44</f>
        <v>5383200</v>
      </c>
      <c r="D42" s="779">
        <f>D43+D44</f>
        <v>6224523.8</v>
      </c>
      <c r="E42" s="778">
        <f>E43+E44</f>
        <v>6224523.8</v>
      </c>
      <c r="F42" s="785">
        <f>E42/D42*100</f>
        <v>100</v>
      </c>
      <c r="G42" s="775">
        <f t="shared" si="1"/>
        <v>115.62869297072373</v>
      </c>
    </row>
    <row r="43" spans="1:7" ht="12" customHeight="1">
      <c r="A43" s="787" t="s">
        <v>1577</v>
      </c>
      <c r="B43" s="788">
        <v>5383200</v>
      </c>
      <c r="C43" s="789">
        <v>5383200</v>
      </c>
      <c r="D43" s="788">
        <v>6224523.8</v>
      </c>
      <c r="E43" s="789">
        <v>6224523.8</v>
      </c>
      <c r="F43" s="785">
        <f>E43/D43*100</f>
        <v>100</v>
      </c>
      <c r="G43" s="775">
        <f t="shared" si="1"/>
        <v>115.62869297072373</v>
      </c>
    </row>
    <row r="44" spans="1:7" ht="12" customHeight="1">
      <c r="A44" s="765" t="s">
        <v>1578</v>
      </c>
      <c r="B44" s="790"/>
      <c r="C44" s="791"/>
      <c r="D44" s="792"/>
      <c r="E44" s="791"/>
      <c r="F44" s="793"/>
      <c r="G44" s="794"/>
    </row>
    <row r="45" ht="12" customHeight="1">
      <c r="A45" s="795" t="s">
        <v>1579</v>
      </c>
    </row>
    <row r="46" ht="12" customHeight="1">
      <c r="A46" s="796" t="s">
        <v>1580</v>
      </c>
    </row>
    <row r="47" ht="12" customHeight="1"/>
  </sheetData>
  <sheetProtection/>
  <mergeCells count="2">
    <mergeCell ref="B5:C5"/>
    <mergeCell ref="D5:E5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E80"/>
  <sheetViews>
    <sheetView zoomScalePageLayoutView="0" workbookViewId="0" topLeftCell="A1">
      <selection activeCell="G8" sqref="G8:H8"/>
    </sheetView>
  </sheetViews>
  <sheetFormatPr defaultColWidth="9.00390625" defaultRowHeight="12.75"/>
  <cols>
    <col min="1" max="2" width="5.125" style="803" customWidth="1"/>
    <col min="3" max="3" width="8.875" style="803" customWidth="1"/>
    <col min="4" max="4" width="9.25390625" style="803" customWidth="1"/>
    <col min="5" max="6" width="9.125" style="803" customWidth="1"/>
    <col min="7" max="8" width="8.125" style="803" customWidth="1"/>
    <col min="9" max="10" width="7.375" style="803" customWidth="1"/>
    <col min="11" max="12" width="7.75390625" style="803" customWidth="1"/>
    <col min="13" max="14" width="8.125" style="803" customWidth="1"/>
    <col min="15" max="16" width="10.125" style="803" customWidth="1"/>
    <col min="17" max="18" width="4.125" style="803" customWidth="1"/>
    <col min="19" max="20" width="7.875" style="803" customWidth="1"/>
    <col min="21" max="22" width="7.00390625" style="803" customWidth="1"/>
    <col min="23" max="24" width="8.00390625" style="803" customWidth="1"/>
    <col min="25" max="26" width="5.875" style="803" customWidth="1"/>
    <col min="27" max="28" width="5.125" style="803" customWidth="1"/>
    <col min="29" max="29" width="6.375" style="803" customWidth="1"/>
    <col min="30" max="30" width="6.875" style="803" customWidth="1"/>
    <col min="31" max="31" width="6.25390625" style="803" customWidth="1"/>
    <col min="32" max="33" width="7.00390625" style="803" customWidth="1"/>
    <col min="34" max="34" width="6.375" style="803" customWidth="1"/>
    <col min="35" max="35" width="8.375" style="803" customWidth="1"/>
    <col min="36" max="36" width="7.875" style="803" customWidth="1"/>
    <col min="37" max="38" width="5.625" style="803" customWidth="1"/>
    <col min="39" max="39" width="8.00390625" style="803" customWidth="1"/>
    <col min="40" max="40" width="7.125" style="803" customWidth="1"/>
    <col min="41" max="41" width="7.00390625" style="803" customWidth="1"/>
    <col min="42" max="42" width="6.625" style="803" customWidth="1"/>
    <col min="43" max="43" width="7.125" style="803" customWidth="1"/>
    <col min="44" max="44" width="7.25390625" style="803" customWidth="1"/>
    <col min="45" max="45" width="8.00390625" style="803" customWidth="1"/>
    <col min="46" max="46" width="8.25390625" style="803" customWidth="1"/>
    <col min="47" max="48" width="11.125" style="803" customWidth="1"/>
    <col min="49" max="49" width="6.375" style="803" customWidth="1"/>
    <col min="50" max="50" width="7.875" style="803" customWidth="1"/>
    <col min="51" max="51" width="7.25390625" style="803" customWidth="1"/>
    <col min="52" max="52" width="8.00390625" style="803" customWidth="1"/>
    <col min="53" max="53" width="8.75390625" style="803" customWidth="1"/>
    <col min="54" max="55" width="5.125" style="803" customWidth="1"/>
    <col min="56" max="56" width="7.75390625" style="803" customWidth="1"/>
    <col min="57" max="57" width="6.875" style="803" customWidth="1"/>
    <col min="58" max="58" width="7.25390625" style="803" customWidth="1"/>
    <col min="59" max="59" width="7.75390625" style="803" customWidth="1"/>
    <col min="60" max="60" width="7.25390625" style="803" customWidth="1"/>
    <col min="61" max="61" width="6.125" style="803" customWidth="1"/>
    <col min="62" max="62" width="5.125" style="803" customWidth="1"/>
    <col min="63" max="63" width="6.125" style="803" customWidth="1"/>
    <col min="64" max="64" width="8.00390625" style="803" customWidth="1"/>
    <col min="65" max="65" width="7.375" style="803" customWidth="1"/>
    <col min="66" max="66" width="8.25390625" style="803" customWidth="1"/>
    <col min="67" max="67" width="8.125" style="803" customWidth="1"/>
    <col min="68" max="68" width="5.00390625" style="839" customWidth="1"/>
    <col min="69" max="70" width="10.75390625" style="803" customWidth="1"/>
    <col min="71" max="71" width="5.875" style="803" customWidth="1"/>
    <col min="72" max="73" width="5.125" style="803" customWidth="1"/>
    <col min="74" max="74" width="8.375" style="803" customWidth="1"/>
    <col min="75" max="75" width="8.25390625" style="803" customWidth="1"/>
    <col min="76" max="76" width="9.25390625" style="803" customWidth="1"/>
    <col min="77" max="77" width="9.00390625" style="803" customWidth="1"/>
    <col min="78" max="79" width="7.875" style="803" customWidth="1"/>
    <col min="80" max="81" width="7.375" style="803" customWidth="1"/>
    <col min="82" max="83" width="10.00390625" style="803" customWidth="1"/>
    <col min="84" max="85" width="11.625" style="803" customWidth="1"/>
    <col min="86" max="86" width="7.875" style="803" customWidth="1"/>
    <col min="87" max="16384" width="9.125" style="803" customWidth="1"/>
  </cols>
  <sheetData>
    <row r="1" spans="1:89" ht="12.75" customHeight="1">
      <c r="A1" s="797"/>
      <c r="B1" s="797"/>
      <c r="C1" s="797"/>
      <c r="D1" s="797"/>
      <c r="E1" s="797"/>
      <c r="F1" s="798"/>
      <c r="G1" s="798"/>
      <c r="H1" s="798"/>
      <c r="I1" s="798"/>
      <c r="J1" s="798"/>
      <c r="K1" s="797"/>
      <c r="L1" s="797"/>
      <c r="M1" s="797"/>
      <c r="N1" s="797"/>
      <c r="O1" s="797"/>
      <c r="P1" s="797"/>
      <c r="Q1" s="797"/>
      <c r="R1" s="797"/>
      <c r="S1" s="797"/>
      <c r="T1" s="797"/>
      <c r="U1" s="797"/>
      <c r="V1" s="797"/>
      <c r="W1" s="797"/>
      <c r="X1" s="797"/>
      <c r="Y1" s="797"/>
      <c r="Z1" s="797"/>
      <c r="AA1" s="797"/>
      <c r="AB1" s="797"/>
      <c r="AC1" s="797"/>
      <c r="AD1" s="797"/>
      <c r="AE1" s="797"/>
      <c r="AF1" s="797"/>
      <c r="AG1" s="797"/>
      <c r="AH1" s="797"/>
      <c r="AI1" s="797"/>
      <c r="AJ1" s="797"/>
      <c r="AK1" s="799"/>
      <c r="AL1" s="799"/>
      <c r="AM1" s="797"/>
      <c r="AN1" s="800"/>
      <c r="AO1" s="800"/>
      <c r="AP1" s="799"/>
      <c r="AQ1" s="799"/>
      <c r="AR1" s="799"/>
      <c r="AS1" s="797"/>
      <c r="AT1" s="797"/>
      <c r="AU1" s="797"/>
      <c r="AV1" s="797"/>
      <c r="AW1" s="797"/>
      <c r="AX1" s="797"/>
      <c r="AY1" s="797"/>
      <c r="AZ1" s="797"/>
      <c r="BA1" s="797"/>
      <c r="BB1" s="797"/>
      <c r="BC1" s="797"/>
      <c r="BD1" s="797"/>
      <c r="BE1" s="797"/>
      <c r="BF1" s="797"/>
      <c r="BG1" s="797"/>
      <c r="BH1" s="797"/>
      <c r="BI1" s="797"/>
      <c r="BJ1" s="797"/>
      <c r="BK1" s="797"/>
      <c r="BL1" s="797"/>
      <c r="BM1" s="797"/>
      <c r="BN1" s="797"/>
      <c r="BO1" s="797"/>
      <c r="BP1" s="801"/>
      <c r="BQ1" s="797"/>
      <c r="BR1" s="797"/>
      <c r="BS1" s="797"/>
      <c r="BT1" s="797"/>
      <c r="BU1" s="797"/>
      <c r="BV1" s="802"/>
      <c r="BW1" s="798"/>
      <c r="BX1" s="798"/>
      <c r="BY1" s="798"/>
      <c r="BZ1" s="798"/>
      <c r="CA1" s="798"/>
      <c r="CB1" s="798"/>
      <c r="CC1" s="798"/>
      <c r="CD1" s="797"/>
      <c r="CE1" s="797"/>
      <c r="CF1" s="797"/>
      <c r="CG1" s="797"/>
      <c r="CH1" s="797" t="s">
        <v>1581</v>
      </c>
      <c r="CI1" s="797"/>
      <c r="CJ1" s="797"/>
      <c r="CK1" s="797"/>
    </row>
    <row r="2" spans="1:89" ht="12.75" customHeight="1">
      <c r="A2" s="797"/>
      <c r="B2" s="797"/>
      <c r="C2" s="797"/>
      <c r="D2" s="797"/>
      <c r="E2" s="797"/>
      <c r="F2" s="798"/>
      <c r="G2" s="798"/>
      <c r="H2" s="798"/>
      <c r="I2" s="798"/>
      <c r="J2" s="798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7"/>
      <c r="AF2" s="797"/>
      <c r="AG2" s="797"/>
      <c r="AH2" s="797"/>
      <c r="AI2" s="797"/>
      <c r="AJ2" s="797"/>
      <c r="AK2" s="799"/>
      <c r="AL2" s="799"/>
      <c r="AM2" s="797"/>
      <c r="AN2" s="800"/>
      <c r="AO2" s="800"/>
      <c r="AP2" s="799"/>
      <c r="AQ2" s="799"/>
      <c r="AR2" s="799"/>
      <c r="AS2" s="797"/>
      <c r="AT2" s="797"/>
      <c r="AU2" s="797"/>
      <c r="AV2" s="797"/>
      <c r="AW2" s="797"/>
      <c r="AX2" s="797"/>
      <c r="AY2" s="797"/>
      <c r="AZ2" s="797"/>
      <c r="BA2" s="797"/>
      <c r="BB2" s="797"/>
      <c r="BC2" s="797"/>
      <c r="BD2" s="797"/>
      <c r="BE2" s="797"/>
      <c r="BF2" s="797"/>
      <c r="BG2" s="797"/>
      <c r="BH2" s="797"/>
      <c r="BI2" s="797"/>
      <c r="BJ2" s="797"/>
      <c r="BK2" s="797"/>
      <c r="BL2" s="797"/>
      <c r="BM2" s="797"/>
      <c r="BN2" s="797"/>
      <c r="BO2" s="797"/>
      <c r="BP2" s="801"/>
      <c r="BQ2" s="797"/>
      <c r="BR2" s="797"/>
      <c r="BS2" s="797"/>
      <c r="BT2" s="797"/>
      <c r="BU2" s="797"/>
      <c r="BV2" s="802"/>
      <c r="BW2" s="798"/>
      <c r="BX2" s="798"/>
      <c r="BY2" s="798"/>
      <c r="BZ2" s="798"/>
      <c r="CA2" s="798"/>
      <c r="CB2" s="798"/>
      <c r="CC2" s="798"/>
      <c r="CD2" s="797"/>
      <c r="CE2" s="797"/>
      <c r="CF2" s="797"/>
      <c r="CG2" s="797"/>
      <c r="CH2" s="797"/>
      <c r="CI2" s="797"/>
      <c r="CJ2" s="797"/>
      <c r="CK2" s="797"/>
    </row>
    <row r="3" spans="1:89" ht="12.75" customHeight="1">
      <c r="A3" s="797"/>
      <c r="B3" s="797"/>
      <c r="C3" s="797"/>
      <c r="D3" s="797"/>
      <c r="E3" s="797"/>
      <c r="F3" s="798"/>
      <c r="G3" s="798"/>
      <c r="H3" s="798"/>
      <c r="I3" s="798"/>
      <c r="J3" s="798"/>
      <c r="K3" s="797"/>
      <c r="L3" s="797"/>
      <c r="M3" s="797"/>
      <c r="N3" s="797"/>
      <c r="O3" s="797"/>
      <c r="P3" s="797"/>
      <c r="Q3" s="797"/>
      <c r="R3" s="797"/>
      <c r="S3" s="797"/>
      <c r="T3" s="797"/>
      <c r="U3" s="797"/>
      <c r="V3" s="797"/>
      <c r="W3" s="797"/>
      <c r="X3" s="797"/>
      <c r="Y3" s="797"/>
      <c r="Z3" s="797"/>
      <c r="AA3" s="797"/>
      <c r="AB3" s="797"/>
      <c r="AC3" s="797"/>
      <c r="AD3" s="797"/>
      <c r="AE3" s="797"/>
      <c r="AF3" s="797"/>
      <c r="AG3" s="797"/>
      <c r="AH3" s="797"/>
      <c r="AI3" s="797"/>
      <c r="AJ3" s="797"/>
      <c r="AK3" s="799"/>
      <c r="AL3" s="799"/>
      <c r="AM3" s="797"/>
      <c r="AN3" s="800"/>
      <c r="AO3" s="800"/>
      <c r="AP3" s="799"/>
      <c r="AQ3" s="799"/>
      <c r="AR3" s="799"/>
      <c r="AS3" s="797"/>
      <c r="AT3" s="797"/>
      <c r="AU3" s="797"/>
      <c r="AV3" s="797"/>
      <c r="AW3" s="797"/>
      <c r="AX3" s="797"/>
      <c r="AY3" s="797"/>
      <c r="AZ3" s="797"/>
      <c r="BA3" s="797"/>
      <c r="BB3" s="797"/>
      <c r="BC3" s="797"/>
      <c r="BD3" s="797"/>
      <c r="BE3" s="797"/>
      <c r="BF3" s="797"/>
      <c r="BG3" s="797"/>
      <c r="BH3" s="797"/>
      <c r="BI3" s="797"/>
      <c r="BJ3" s="797"/>
      <c r="BK3" s="797"/>
      <c r="BL3" s="797"/>
      <c r="BM3" s="797"/>
      <c r="BN3" s="797"/>
      <c r="BO3" s="797"/>
      <c r="BP3" s="801"/>
      <c r="BQ3" s="797"/>
      <c r="BR3" s="797"/>
      <c r="BS3" s="797"/>
      <c r="BT3" s="797"/>
      <c r="BU3" s="797"/>
      <c r="BV3" s="802"/>
      <c r="BW3" s="798"/>
      <c r="BX3" s="798"/>
      <c r="BY3" s="798"/>
      <c r="BZ3" s="798"/>
      <c r="CA3" s="798"/>
      <c r="CB3" s="798"/>
      <c r="CC3" s="798"/>
      <c r="CD3" s="797"/>
      <c r="CE3" s="797"/>
      <c r="CF3" s="797"/>
      <c r="CG3" s="797"/>
      <c r="CH3" s="797"/>
      <c r="CI3" s="797"/>
      <c r="CJ3" s="797"/>
      <c r="CK3" s="797"/>
    </row>
    <row r="4" spans="1:89" ht="12.75" customHeight="1">
      <c r="A4" s="797"/>
      <c r="B4" s="797"/>
      <c r="C4" s="797"/>
      <c r="D4" s="798"/>
      <c r="E4" s="798"/>
      <c r="F4" s="798"/>
      <c r="G4" s="798"/>
      <c r="H4" s="804" t="s">
        <v>1582</v>
      </c>
      <c r="I4" s="804"/>
      <c r="J4" s="804"/>
      <c r="K4" s="798"/>
      <c r="L4" s="798"/>
      <c r="M4" s="797"/>
      <c r="N4" s="797"/>
      <c r="O4" s="797"/>
      <c r="P4" s="797"/>
      <c r="Q4" s="800"/>
      <c r="R4" s="800"/>
      <c r="S4" s="797"/>
      <c r="T4" s="800"/>
      <c r="U4" s="800"/>
      <c r="V4" s="800"/>
      <c r="W4" s="805"/>
      <c r="X4" s="797"/>
      <c r="Y4" s="805"/>
      <c r="Z4" s="797"/>
      <c r="AA4" s="797"/>
      <c r="AB4" s="797"/>
      <c r="AC4" s="797"/>
      <c r="AD4" s="797" t="s">
        <v>1583</v>
      </c>
      <c r="AE4" s="797"/>
      <c r="AF4" s="797"/>
      <c r="AG4" s="797"/>
      <c r="AH4" s="797"/>
      <c r="AI4" s="797"/>
      <c r="AJ4" s="797"/>
      <c r="AK4" s="799"/>
      <c r="AL4" s="799"/>
      <c r="AM4" s="797"/>
      <c r="AN4" s="799"/>
      <c r="AO4" s="799"/>
      <c r="AP4" s="799"/>
      <c r="AQ4" s="799"/>
      <c r="AR4" s="799"/>
      <c r="AS4" s="797"/>
      <c r="AT4" s="797"/>
      <c r="AU4" s="797"/>
      <c r="AV4" s="797"/>
      <c r="AW4" s="797"/>
      <c r="AX4" s="797"/>
      <c r="AY4" s="797"/>
      <c r="AZ4" s="797"/>
      <c r="BA4" s="797"/>
      <c r="BB4" s="797"/>
      <c r="BC4" s="797"/>
      <c r="BD4" s="797"/>
      <c r="BE4" s="797"/>
      <c r="BF4" s="797"/>
      <c r="BG4" s="797"/>
      <c r="BH4" s="797"/>
      <c r="BI4" s="797"/>
      <c r="BJ4" s="797"/>
      <c r="BK4" s="797"/>
      <c r="BL4" s="797"/>
      <c r="BM4" s="797"/>
      <c r="BN4" s="797"/>
      <c r="BO4" s="797"/>
      <c r="BP4" s="801"/>
      <c r="BQ4" s="797"/>
      <c r="BR4" s="797"/>
      <c r="BS4" s="797"/>
      <c r="BT4" s="797"/>
      <c r="BU4" s="797"/>
      <c r="BV4" s="802"/>
      <c r="BW4" s="798"/>
      <c r="BX4" s="798"/>
      <c r="BY4" s="798"/>
      <c r="BZ4" s="797" t="s">
        <v>1584</v>
      </c>
      <c r="CA4" s="798"/>
      <c r="CB4" s="798"/>
      <c r="CC4" s="798"/>
      <c r="CD4" s="798"/>
      <c r="CE4" s="798"/>
      <c r="CF4" s="798"/>
      <c r="CG4" s="798"/>
      <c r="CH4" s="798"/>
      <c r="CI4" s="798"/>
      <c r="CJ4" s="797"/>
      <c r="CK4" s="797"/>
    </row>
    <row r="5" spans="1:89" ht="12">
      <c r="A5" s="797"/>
      <c r="B5" s="797"/>
      <c r="C5" s="797"/>
      <c r="D5" s="798"/>
      <c r="E5" s="798"/>
      <c r="F5" s="798"/>
      <c r="G5" s="798"/>
      <c r="H5" s="804" t="s">
        <v>1585</v>
      </c>
      <c r="I5" s="804"/>
      <c r="J5" s="804"/>
      <c r="K5" s="797"/>
      <c r="L5" s="797"/>
      <c r="M5" s="797"/>
      <c r="N5" s="797" t="s">
        <v>1586</v>
      </c>
      <c r="O5" s="797"/>
      <c r="P5" s="797"/>
      <c r="Q5" s="800"/>
      <c r="R5" s="800"/>
      <c r="S5" s="797"/>
      <c r="T5" s="800"/>
      <c r="U5" s="800"/>
      <c r="V5" s="800"/>
      <c r="W5" s="805"/>
      <c r="X5" s="797"/>
      <c r="Y5" s="797"/>
      <c r="Z5" s="797"/>
      <c r="AA5" s="797"/>
      <c r="AB5" s="797"/>
      <c r="AC5" s="797"/>
      <c r="AD5" s="797"/>
      <c r="AE5" s="797"/>
      <c r="AF5" s="797"/>
      <c r="AG5" s="797"/>
      <c r="AH5" s="797"/>
      <c r="AI5" s="798"/>
      <c r="AJ5" s="798"/>
      <c r="AK5" s="797"/>
      <c r="AL5" s="797"/>
      <c r="AM5" s="797"/>
      <c r="AN5" s="797"/>
      <c r="AO5" s="797"/>
      <c r="AP5" s="797"/>
      <c r="AQ5" s="797"/>
      <c r="AR5" s="797"/>
      <c r="AS5" s="798"/>
      <c r="AT5" s="798"/>
      <c r="AU5" s="802"/>
      <c r="AV5" s="802"/>
      <c r="AW5" s="797"/>
      <c r="AX5" s="797"/>
      <c r="AY5" s="797"/>
      <c r="AZ5" s="797"/>
      <c r="BA5" s="797"/>
      <c r="BB5" s="797"/>
      <c r="BC5" s="797"/>
      <c r="BD5" s="797"/>
      <c r="BE5" s="797"/>
      <c r="BF5" s="797"/>
      <c r="BG5" s="797"/>
      <c r="BH5" s="797"/>
      <c r="BI5" s="797"/>
      <c r="BJ5" s="797"/>
      <c r="BK5" s="797"/>
      <c r="BL5" s="797"/>
      <c r="BM5" s="797"/>
      <c r="BN5" s="797"/>
      <c r="BO5" s="797"/>
      <c r="BP5" s="801"/>
      <c r="BQ5" s="797"/>
      <c r="BR5" s="797"/>
      <c r="BS5" s="797"/>
      <c r="BT5" s="797"/>
      <c r="BU5" s="797"/>
      <c r="BV5" s="797"/>
      <c r="BW5" s="798"/>
      <c r="BX5" s="798"/>
      <c r="BY5" s="798"/>
      <c r="BZ5" s="798"/>
      <c r="CA5" s="798"/>
      <c r="CB5" s="798"/>
      <c r="CC5" s="798"/>
      <c r="CD5" s="797"/>
      <c r="CE5" s="801"/>
      <c r="CF5" s="801"/>
      <c r="CG5" s="797"/>
      <c r="CH5" s="797"/>
      <c r="CI5" s="797"/>
      <c r="CJ5" s="797"/>
      <c r="CK5" s="797"/>
    </row>
    <row r="6" spans="1:89" ht="12">
      <c r="A6" s="797"/>
      <c r="B6" s="806"/>
      <c r="C6" s="797"/>
      <c r="D6" s="797"/>
      <c r="E6" s="797"/>
      <c r="F6" s="797"/>
      <c r="G6" s="797"/>
      <c r="H6" s="797"/>
      <c r="I6" s="797"/>
      <c r="J6" s="797"/>
      <c r="K6" s="797"/>
      <c r="L6" s="797"/>
      <c r="M6" s="797"/>
      <c r="N6" s="797"/>
      <c r="O6" s="797"/>
      <c r="P6" s="806"/>
      <c r="Q6" s="797"/>
      <c r="R6" s="797"/>
      <c r="S6" s="797"/>
      <c r="T6" s="797"/>
      <c r="U6" s="797"/>
      <c r="V6" s="797"/>
      <c r="W6" s="797"/>
      <c r="X6" s="797"/>
      <c r="Y6" s="797"/>
      <c r="Z6" s="797"/>
      <c r="AA6" s="797"/>
      <c r="AB6" s="797"/>
      <c r="AC6" s="797"/>
      <c r="AD6" s="797"/>
      <c r="AE6" s="797"/>
      <c r="AF6" s="797"/>
      <c r="AG6" s="797"/>
      <c r="AH6" s="797"/>
      <c r="AI6" s="806"/>
      <c r="AJ6" s="806"/>
      <c r="AK6" s="797"/>
      <c r="AL6" s="806"/>
      <c r="AM6" s="806"/>
      <c r="AN6" s="806"/>
      <c r="AO6" s="806"/>
      <c r="AP6" s="806"/>
      <c r="AQ6" s="806"/>
      <c r="AR6" s="806"/>
      <c r="AS6" s="797"/>
      <c r="AT6" s="797"/>
      <c r="AU6" s="807"/>
      <c r="AV6" s="807"/>
      <c r="AW6" s="806"/>
      <c r="AX6" s="797"/>
      <c r="AY6" s="797"/>
      <c r="AZ6" s="797"/>
      <c r="BA6" s="797"/>
      <c r="BB6" s="797"/>
      <c r="BC6" s="797"/>
      <c r="BD6" s="797"/>
      <c r="BE6" s="797"/>
      <c r="BF6" s="797"/>
      <c r="BG6" s="797"/>
      <c r="BH6" s="797"/>
      <c r="BI6" s="797"/>
      <c r="BJ6" s="797"/>
      <c r="BK6" s="797"/>
      <c r="BL6" s="797"/>
      <c r="BM6" s="797"/>
      <c r="BN6" s="806"/>
      <c r="BO6" s="806"/>
      <c r="BP6" s="808"/>
      <c r="BQ6" s="797"/>
      <c r="BR6" s="797"/>
      <c r="BS6" s="797"/>
      <c r="BT6" s="797"/>
      <c r="BU6" s="797"/>
      <c r="BV6" s="797"/>
      <c r="BW6" s="798"/>
      <c r="BX6" s="798"/>
      <c r="BY6" s="798"/>
      <c r="BZ6" s="797"/>
      <c r="CA6" s="798"/>
      <c r="CB6" s="798"/>
      <c r="CC6" s="798"/>
      <c r="CD6" s="797"/>
      <c r="CE6" s="801"/>
      <c r="CF6" s="801"/>
      <c r="CG6" s="797"/>
      <c r="CH6" s="797"/>
      <c r="CI6" s="797"/>
      <c r="CJ6" s="797"/>
      <c r="CK6" s="797"/>
    </row>
    <row r="7" spans="1:104" ht="18.75" customHeight="1">
      <c r="A7" s="809"/>
      <c r="B7" s="810"/>
      <c r="C7" s="1292" t="s">
        <v>1587</v>
      </c>
      <c r="D7" s="1293"/>
      <c r="E7" s="1296" t="s">
        <v>1588</v>
      </c>
      <c r="F7" s="1297"/>
      <c r="G7" s="1297"/>
      <c r="H7" s="1297"/>
      <c r="I7" s="1297"/>
      <c r="J7" s="1297"/>
      <c r="K7" s="1297"/>
      <c r="L7" s="1298"/>
      <c r="M7" s="1292" t="s">
        <v>1589</v>
      </c>
      <c r="N7" s="1293"/>
      <c r="O7" s="1292" t="s">
        <v>1590</v>
      </c>
      <c r="P7" s="1293"/>
      <c r="Q7" s="809"/>
      <c r="R7" s="810"/>
      <c r="S7" s="1299" t="s">
        <v>1591</v>
      </c>
      <c r="T7" s="1300"/>
      <c r="U7" s="1301"/>
      <c r="V7" s="1301"/>
      <c r="W7" s="1292" t="s">
        <v>1588</v>
      </c>
      <c r="X7" s="1302"/>
      <c r="Y7" s="1302"/>
      <c r="Z7" s="1302"/>
      <c r="AA7" s="1302"/>
      <c r="AB7" s="1302"/>
      <c r="AC7" s="1302"/>
      <c r="AD7" s="1302"/>
      <c r="AE7" s="1302"/>
      <c r="AF7" s="1302"/>
      <c r="AG7" s="1302"/>
      <c r="AH7" s="1293"/>
      <c r="AI7" s="1292" t="s">
        <v>1592</v>
      </c>
      <c r="AJ7" s="1293"/>
      <c r="AK7" s="1293" t="s">
        <v>540</v>
      </c>
      <c r="AL7" s="1308" t="s">
        <v>39</v>
      </c>
      <c r="AM7" s="1292" t="s">
        <v>1593</v>
      </c>
      <c r="AN7" s="1302"/>
      <c r="AO7" s="1292" t="s">
        <v>1594</v>
      </c>
      <c r="AP7" s="1293"/>
      <c r="AQ7" s="1302" t="s">
        <v>1595</v>
      </c>
      <c r="AR7" s="1302"/>
      <c r="AS7" s="1292" t="s">
        <v>1596</v>
      </c>
      <c r="AT7" s="1302"/>
      <c r="AU7" s="1292" t="s">
        <v>1597</v>
      </c>
      <c r="AV7" s="1301"/>
      <c r="AW7" s="1312"/>
      <c r="AX7" s="1316" t="s">
        <v>1598</v>
      </c>
      <c r="AY7" s="1316"/>
      <c r="AZ7" s="1292" t="s">
        <v>1599</v>
      </c>
      <c r="BA7" s="1293"/>
      <c r="BB7" s="1305" t="s">
        <v>540</v>
      </c>
      <c r="BC7" s="1308" t="s">
        <v>39</v>
      </c>
      <c r="BD7" s="1316" t="s">
        <v>1600</v>
      </c>
      <c r="BE7" s="1316"/>
      <c r="BF7" s="1316" t="s">
        <v>1601</v>
      </c>
      <c r="BG7" s="1316"/>
      <c r="BH7" s="1316" t="s">
        <v>1602</v>
      </c>
      <c r="BI7" s="1303"/>
      <c r="BJ7" s="1303"/>
      <c r="BK7" s="1304"/>
      <c r="BL7" s="1302"/>
      <c r="BM7" s="1302"/>
      <c r="BN7" s="1292" t="s">
        <v>1603</v>
      </c>
      <c r="BO7" s="1301"/>
      <c r="BP7" s="1312"/>
      <c r="BQ7" s="1292" t="s">
        <v>1604</v>
      </c>
      <c r="BR7" s="1301"/>
      <c r="BS7" s="1312"/>
      <c r="BT7" s="1305" t="s">
        <v>540</v>
      </c>
      <c r="BU7" s="1308" t="s">
        <v>39</v>
      </c>
      <c r="BV7" s="1292" t="s">
        <v>1605</v>
      </c>
      <c r="BW7" s="1293"/>
      <c r="BX7" s="1292" t="s">
        <v>1606</v>
      </c>
      <c r="BY7" s="1293"/>
      <c r="BZ7" s="1292" t="s">
        <v>1607</v>
      </c>
      <c r="CA7" s="1293"/>
      <c r="CB7" s="1292" t="s">
        <v>1608</v>
      </c>
      <c r="CC7" s="1293"/>
      <c r="CD7" s="1325" t="s">
        <v>1609</v>
      </c>
      <c r="CE7" s="1312"/>
      <c r="CF7" s="1325" t="s">
        <v>1610</v>
      </c>
      <c r="CG7" s="1301"/>
      <c r="CH7" s="1301"/>
      <c r="CL7" s="1323"/>
      <c r="CM7" s="1323"/>
      <c r="CN7" s="812"/>
      <c r="CO7" s="797"/>
      <c r="CP7" s="813"/>
      <c r="CQ7" s="813"/>
      <c r="CR7" s="813"/>
      <c r="CS7" s="813"/>
      <c r="CT7" s="1322"/>
      <c r="CU7" s="1322"/>
      <c r="CV7" s="814"/>
      <c r="CW7" s="814"/>
      <c r="CX7" s="1323"/>
      <c r="CY7" s="1323"/>
      <c r="CZ7" s="1323"/>
    </row>
    <row r="8" spans="1:104" ht="99" customHeight="1">
      <c r="A8" s="815" t="s">
        <v>540</v>
      </c>
      <c r="B8" s="816" t="s">
        <v>39</v>
      </c>
      <c r="C8" s="1294"/>
      <c r="D8" s="1295"/>
      <c r="E8" s="1303" t="s">
        <v>1611</v>
      </c>
      <c r="F8" s="1305"/>
      <c r="G8" s="1294" t="s">
        <v>1612</v>
      </c>
      <c r="H8" s="1295"/>
      <c r="I8" s="1303" t="s">
        <v>1613</v>
      </c>
      <c r="J8" s="1305"/>
      <c r="K8" s="1303" t="s">
        <v>1614</v>
      </c>
      <c r="L8" s="1305"/>
      <c r="M8" s="1294"/>
      <c r="N8" s="1295"/>
      <c r="O8" s="1294"/>
      <c r="P8" s="1295"/>
      <c r="Q8" s="815" t="s">
        <v>540</v>
      </c>
      <c r="R8" s="816" t="s">
        <v>39</v>
      </c>
      <c r="S8" s="1303" t="s">
        <v>1615</v>
      </c>
      <c r="T8" s="1304"/>
      <c r="U8" s="1303" t="s">
        <v>1616</v>
      </c>
      <c r="V8" s="1304"/>
      <c r="W8" s="1303" t="s">
        <v>1617</v>
      </c>
      <c r="X8" s="1305"/>
      <c r="Y8" s="1303" t="s">
        <v>1618</v>
      </c>
      <c r="Z8" s="1305"/>
      <c r="AA8" s="1303" t="s">
        <v>1619</v>
      </c>
      <c r="AB8" s="1305"/>
      <c r="AC8" s="1303" t="s">
        <v>1620</v>
      </c>
      <c r="AD8" s="1305"/>
      <c r="AE8" s="1303" t="s">
        <v>1621</v>
      </c>
      <c r="AF8" s="1324"/>
      <c r="AG8" s="1299" t="s">
        <v>1622</v>
      </c>
      <c r="AH8" s="1324"/>
      <c r="AI8" s="1294"/>
      <c r="AJ8" s="1295"/>
      <c r="AK8" s="1306"/>
      <c r="AL8" s="1309"/>
      <c r="AM8" s="1294"/>
      <c r="AN8" s="1311"/>
      <c r="AO8" s="1294"/>
      <c r="AP8" s="1295"/>
      <c r="AQ8" s="1311"/>
      <c r="AR8" s="1311"/>
      <c r="AS8" s="1294"/>
      <c r="AT8" s="1311"/>
      <c r="AU8" s="1313"/>
      <c r="AV8" s="1314"/>
      <c r="AW8" s="1315"/>
      <c r="AX8" s="1316"/>
      <c r="AY8" s="1316"/>
      <c r="AZ8" s="1294"/>
      <c r="BA8" s="1295"/>
      <c r="BB8" s="1317"/>
      <c r="BC8" s="1309"/>
      <c r="BD8" s="1316"/>
      <c r="BE8" s="1316"/>
      <c r="BF8" s="1316"/>
      <c r="BG8" s="1316"/>
      <c r="BH8" s="1316"/>
      <c r="BI8" s="1303"/>
      <c r="BJ8" s="1294" t="s">
        <v>1623</v>
      </c>
      <c r="BK8" s="1311"/>
      <c r="BL8" s="1299" t="s">
        <v>1624</v>
      </c>
      <c r="BM8" s="1300"/>
      <c r="BN8" s="1313"/>
      <c r="BO8" s="1314"/>
      <c r="BP8" s="1315"/>
      <c r="BQ8" s="1313"/>
      <c r="BR8" s="1314"/>
      <c r="BS8" s="1315"/>
      <c r="BT8" s="1317"/>
      <c r="BU8" s="1309"/>
      <c r="BV8" s="1294"/>
      <c r="BW8" s="1295"/>
      <c r="BX8" s="1294"/>
      <c r="BY8" s="1295"/>
      <c r="BZ8" s="1294"/>
      <c r="CA8" s="1295"/>
      <c r="CB8" s="1294"/>
      <c r="CC8" s="1295"/>
      <c r="CD8" s="1313"/>
      <c r="CE8" s="1315"/>
      <c r="CF8" s="1313"/>
      <c r="CG8" s="1314"/>
      <c r="CH8" s="1314"/>
      <c r="CL8" s="1323"/>
      <c r="CM8" s="1323"/>
      <c r="CN8" s="800"/>
      <c r="CO8" s="815"/>
      <c r="CP8" s="805"/>
      <c r="CQ8" s="805"/>
      <c r="CR8" s="1323"/>
      <c r="CS8" s="1323"/>
      <c r="CT8" s="1323"/>
      <c r="CU8" s="1323"/>
      <c r="CV8" s="805"/>
      <c r="CW8" s="805"/>
      <c r="CX8" s="1323"/>
      <c r="CY8" s="1323"/>
      <c r="CZ8" s="1323"/>
    </row>
    <row r="9" spans="1:104" ht="15.75" customHeight="1" hidden="1">
      <c r="A9" s="815"/>
      <c r="B9" s="816"/>
      <c r="C9" s="1303">
        <v>1</v>
      </c>
      <c r="D9" s="1305"/>
      <c r="E9" s="1303">
        <f>C9+1</f>
        <v>2</v>
      </c>
      <c r="F9" s="1305"/>
      <c r="G9" s="1303">
        <f>E9+1</f>
        <v>3</v>
      </c>
      <c r="H9" s="1305"/>
      <c r="I9" s="811"/>
      <c r="J9" s="811"/>
      <c r="K9" s="1303">
        <f>G9+1</f>
        <v>4</v>
      </c>
      <c r="L9" s="1305"/>
      <c r="M9" s="1303">
        <f>K9+1</f>
        <v>5</v>
      </c>
      <c r="N9" s="1305"/>
      <c r="O9" s="1303">
        <f>M9+1</f>
        <v>6</v>
      </c>
      <c r="P9" s="1305"/>
      <c r="Q9" s="815"/>
      <c r="R9" s="816"/>
      <c r="S9" s="1303">
        <f>O9+1</f>
        <v>7</v>
      </c>
      <c r="T9" s="1305"/>
      <c r="U9" s="1294">
        <f>S9+1</f>
        <v>8</v>
      </c>
      <c r="V9" s="1295"/>
      <c r="W9" s="1303">
        <v>9</v>
      </c>
      <c r="X9" s="1305"/>
      <c r="Y9" s="1303">
        <f>W9+1</f>
        <v>10</v>
      </c>
      <c r="Z9" s="1305"/>
      <c r="AA9" s="811"/>
      <c r="AB9" s="811"/>
      <c r="AC9" s="1303">
        <f>Y9+1</f>
        <v>11</v>
      </c>
      <c r="AD9" s="1305"/>
      <c r="AE9" s="1303">
        <f>AC9+1</f>
        <v>12</v>
      </c>
      <c r="AF9" s="1305"/>
      <c r="AG9" s="811"/>
      <c r="AH9" s="811"/>
      <c r="AI9" s="1303">
        <f>AE9+1</f>
        <v>13</v>
      </c>
      <c r="AJ9" s="1305"/>
      <c r="AK9" s="1306"/>
      <c r="AL9" s="1309"/>
      <c r="AM9" s="1303">
        <v>14</v>
      </c>
      <c r="AN9" s="1305"/>
      <c r="AO9" s="1303">
        <f>AM9+1</f>
        <v>15</v>
      </c>
      <c r="AP9" s="1305"/>
      <c r="AQ9" s="1303">
        <f>AO9+1</f>
        <v>16</v>
      </c>
      <c r="AR9" s="1305"/>
      <c r="AS9" s="1294">
        <v>17</v>
      </c>
      <c r="AT9" s="1295"/>
      <c r="AU9" s="1303">
        <v>18</v>
      </c>
      <c r="AV9" s="1305"/>
      <c r="AW9" s="1319" t="s">
        <v>931</v>
      </c>
      <c r="AX9" s="1316">
        <v>19</v>
      </c>
      <c r="AY9" s="1316"/>
      <c r="AZ9" s="1316">
        <f>AX9+1</f>
        <v>20</v>
      </c>
      <c r="BA9" s="1316"/>
      <c r="BB9" s="1318"/>
      <c r="BC9" s="1309"/>
      <c r="BD9" s="1316">
        <f>AZ9+1</f>
        <v>21</v>
      </c>
      <c r="BE9" s="1316"/>
      <c r="BF9" s="1316">
        <f>BD9+1</f>
        <v>22</v>
      </c>
      <c r="BG9" s="1316"/>
      <c r="BH9" s="1316">
        <f>BF9+1</f>
        <v>23</v>
      </c>
      <c r="BI9" s="1303"/>
      <c r="BJ9" s="1303">
        <v>24</v>
      </c>
      <c r="BK9" s="1305"/>
      <c r="BL9" s="1294">
        <f>BJ9+1</f>
        <v>25</v>
      </c>
      <c r="BM9" s="1295"/>
      <c r="BN9" s="1303">
        <v>26</v>
      </c>
      <c r="BO9" s="1305"/>
      <c r="BP9" s="817"/>
      <c r="BQ9" s="1303">
        <v>27</v>
      </c>
      <c r="BR9" s="1305"/>
      <c r="BS9" s="799"/>
      <c r="BT9" s="1318"/>
      <c r="BU9" s="1309"/>
      <c r="BV9" s="1303">
        <v>28</v>
      </c>
      <c r="BW9" s="1305"/>
      <c r="BX9" s="1303">
        <f>BV9+1</f>
        <v>29</v>
      </c>
      <c r="BY9" s="1305"/>
      <c r="BZ9" s="1303">
        <f>BX9+1</f>
        <v>30</v>
      </c>
      <c r="CA9" s="1305"/>
      <c r="CB9" s="811"/>
      <c r="CC9" s="811"/>
      <c r="CD9" s="1303">
        <f>BZ9+1</f>
        <v>31</v>
      </c>
      <c r="CE9" s="1305"/>
      <c r="CF9" s="1303">
        <f>CD9+1</f>
        <v>32</v>
      </c>
      <c r="CG9" s="1305"/>
      <c r="CH9" s="799"/>
      <c r="CL9" s="800"/>
      <c r="CM9" s="800"/>
      <c r="CN9" s="800"/>
      <c r="CO9" s="815"/>
      <c r="CP9" s="805"/>
      <c r="CQ9" s="805"/>
      <c r="CR9" s="800"/>
      <c r="CS9" s="800"/>
      <c r="CT9" s="800"/>
      <c r="CU9" s="800"/>
      <c r="CV9" s="805"/>
      <c r="CW9" s="805"/>
      <c r="CX9" s="800"/>
      <c r="CY9" s="800"/>
      <c r="CZ9" s="800"/>
    </row>
    <row r="10" spans="1:104" ht="12">
      <c r="A10" s="1326"/>
      <c r="B10" s="1327"/>
      <c r="C10" s="820" t="s">
        <v>1625</v>
      </c>
      <c r="D10" s="821" t="s">
        <v>1626</v>
      </c>
      <c r="E10" s="820" t="s">
        <v>1625</v>
      </c>
      <c r="F10" s="821" t="s">
        <v>1626</v>
      </c>
      <c r="G10" s="820" t="s">
        <v>1625</v>
      </c>
      <c r="H10" s="821" t="s">
        <v>1626</v>
      </c>
      <c r="I10" s="820" t="s">
        <v>1625</v>
      </c>
      <c r="J10" s="821" t="s">
        <v>1626</v>
      </c>
      <c r="K10" s="820" t="s">
        <v>1625</v>
      </c>
      <c r="L10" s="821" t="s">
        <v>1626</v>
      </c>
      <c r="M10" s="820" t="s">
        <v>1625</v>
      </c>
      <c r="N10" s="821" t="s">
        <v>1007</v>
      </c>
      <c r="O10" s="820" t="s">
        <v>1625</v>
      </c>
      <c r="P10" s="821" t="s">
        <v>1626</v>
      </c>
      <c r="Q10" s="818"/>
      <c r="R10" s="819"/>
      <c r="S10" s="820" t="s">
        <v>1625</v>
      </c>
      <c r="T10" s="821" t="s">
        <v>1626</v>
      </c>
      <c r="U10" s="822" t="s">
        <v>1625</v>
      </c>
      <c r="V10" s="821" t="s">
        <v>1626</v>
      </c>
      <c r="W10" s="820" t="s">
        <v>1625</v>
      </c>
      <c r="X10" s="821" t="s">
        <v>1626</v>
      </c>
      <c r="Y10" s="820" t="s">
        <v>1625</v>
      </c>
      <c r="Z10" s="821" t="s">
        <v>1626</v>
      </c>
      <c r="AA10" s="820" t="s">
        <v>1625</v>
      </c>
      <c r="AB10" s="821" t="s">
        <v>1626</v>
      </c>
      <c r="AC10" s="820" t="s">
        <v>1625</v>
      </c>
      <c r="AD10" s="820" t="s">
        <v>1626</v>
      </c>
      <c r="AE10" s="820" t="s">
        <v>1625</v>
      </c>
      <c r="AF10" s="820" t="s">
        <v>1626</v>
      </c>
      <c r="AG10" s="820" t="s">
        <v>1625</v>
      </c>
      <c r="AH10" s="820" t="s">
        <v>1626</v>
      </c>
      <c r="AI10" s="820" t="s">
        <v>1625</v>
      </c>
      <c r="AJ10" s="821" t="s">
        <v>1626</v>
      </c>
      <c r="AK10" s="1306"/>
      <c r="AL10" s="1309"/>
      <c r="AM10" s="820" t="s">
        <v>1625</v>
      </c>
      <c r="AN10" s="821" t="s">
        <v>1626</v>
      </c>
      <c r="AO10" s="820" t="s">
        <v>1625</v>
      </c>
      <c r="AP10" s="821" t="s">
        <v>1626</v>
      </c>
      <c r="AQ10" s="820" t="s">
        <v>1625</v>
      </c>
      <c r="AR10" s="821" t="s">
        <v>1626</v>
      </c>
      <c r="AS10" s="820" t="s">
        <v>1625</v>
      </c>
      <c r="AT10" s="821" t="s">
        <v>1626</v>
      </c>
      <c r="AU10" s="820" t="s">
        <v>1625</v>
      </c>
      <c r="AV10" s="821" t="s">
        <v>1626</v>
      </c>
      <c r="AW10" s="1320"/>
      <c r="AX10" s="820" t="s">
        <v>1625</v>
      </c>
      <c r="AY10" s="821" t="s">
        <v>1626</v>
      </c>
      <c r="AZ10" s="820" t="s">
        <v>1625</v>
      </c>
      <c r="BA10" s="821" t="s">
        <v>1626</v>
      </c>
      <c r="BB10" s="1318"/>
      <c r="BC10" s="1309"/>
      <c r="BD10" s="820" t="s">
        <v>1625</v>
      </c>
      <c r="BE10" s="821" t="s">
        <v>1626</v>
      </c>
      <c r="BF10" s="820" t="s">
        <v>1625</v>
      </c>
      <c r="BG10" s="821" t="s">
        <v>1626</v>
      </c>
      <c r="BH10" s="820" t="s">
        <v>1625</v>
      </c>
      <c r="BI10" s="821" t="s">
        <v>1626</v>
      </c>
      <c r="BJ10" s="820" t="s">
        <v>1625</v>
      </c>
      <c r="BK10" s="821" t="s">
        <v>1626</v>
      </c>
      <c r="BL10" s="820" t="s">
        <v>1625</v>
      </c>
      <c r="BM10" s="821" t="s">
        <v>1626</v>
      </c>
      <c r="BN10" s="820" t="s">
        <v>1625</v>
      </c>
      <c r="BO10" s="821" t="s">
        <v>1626</v>
      </c>
      <c r="BP10" s="823"/>
      <c r="BQ10" s="820" t="s">
        <v>1625</v>
      </c>
      <c r="BR10" s="821" t="s">
        <v>1626</v>
      </c>
      <c r="BS10" s="821"/>
      <c r="BT10" s="1318"/>
      <c r="BU10" s="1309"/>
      <c r="BV10" s="820" t="s">
        <v>1625</v>
      </c>
      <c r="BW10" s="821" t="s">
        <v>1626</v>
      </c>
      <c r="BX10" s="820" t="s">
        <v>1625</v>
      </c>
      <c r="BY10" s="821" t="s">
        <v>1626</v>
      </c>
      <c r="BZ10" s="820" t="s">
        <v>1625</v>
      </c>
      <c r="CA10" s="821" t="s">
        <v>1626</v>
      </c>
      <c r="CB10" s="820" t="s">
        <v>1625</v>
      </c>
      <c r="CC10" s="821" t="s">
        <v>1626</v>
      </c>
      <c r="CD10" s="820" t="s">
        <v>1625</v>
      </c>
      <c r="CE10" s="821" t="s">
        <v>1626</v>
      </c>
      <c r="CF10" s="820" t="s">
        <v>1625</v>
      </c>
      <c r="CG10" s="821" t="s">
        <v>1626</v>
      </c>
      <c r="CH10" s="821"/>
      <c r="CL10" s="818"/>
      <c r="CM10" s="818"/>
      <c r="CN10" s="818"/>
      <c r="CO10" s="818"/>
      <c r="CP10" s="805"/>
      <c r="CQ10" s="805"/>
      <c r="CR10" s="818"/>
      <c r="CS10" s="818"/>
      <c r="CT10" s="818"/>
      <c r="CU10" s="818"/>
      <c r="CV10" s="805"/>
      <c r="CW10" s="805"/>
      <c r="CX10" s="818"/>
      <c r="CY10" s="818"/>
      <c r="CZ10" s="818"/>
    </row>
    <row r="11" spans="1:104" ht="12">
      <c r="A11" s="806"/>
      <c r="B11" s="824"/>
      <c r="C11" s="825" t="s">
        <v>1627</v>
      </c>
      <c r="D11" s="826" t="s">
        <v>1008</v>
      </c>
      <c r="E11" s="825" t="s">
        <v>1627</v>
      </c>
      <c r="F11" s="826" t="s">
        <v>1008</v>
      </c>
      <c r="G11" s="825" t="s">
        <v>1627</v>
      </c>
      <c r="H11" s="826" t="s">
        <v>1008</v>
      </c>
      <c r="I11" s="825" t="s">
        <v>1627</v>
      </c>
      <c r="J11" s="826" t="s">
        <v>1008</v>
      </c>
      <c r="K11" s="825" t="s">
        <v>1627</v>
      </c>
      <c r="L11" s="826" t="s">
        <v>1008</v>
      </c>
      <c r="M11" s="825" t="s">
        <v>1627</v>
      </c>
      <c r="N11" s="826" t="s">
        <v>1008</v>
      </c>
      <c r="O11" s="827" t="s">
        <v>1627</v>
      </c>
      <c r="P11" s="825" t="s">
        <v>1008</v>
      </c>
      <c r="Q11" s="806"/>
      <c r="R11" s="824"/>
      <c r="S11" s="827" t="s">
        <v>1627</v>
      </c>
      <c r="T11" s="827" t="s">
        <v>1008</v>
      </c>
      <c r="U11" s="828" t="s">
        <v>1627</v>
      </c>
      <c r="V11" s="826" t="s">
        <v>1008</v>
      </c>
      <c r="W11" s="825" t="s">
        <v>1627</v>
      </c>
      <c r="X11" s="828" t="s">
        <v>1008</v>
      </c>
      <c r="Y11" s="825" t="s">
        <v>1627</v>
      </c>
      <c r="Z11" s="828" t="s">
        <v>1008</v>
      </c>
      <c r="AA11" s="825" t="s">
        <v>1627</v>
      </c>
      <c r="AB11" s="828" t="s">
        <v>1008</v>
      </c>
      <c r="AC11" s="825" t="s">
        <v>1627</v>
      </c>
      <c r="AD11" s="825" t="s">
        <v>1008</v>
      </c>
      <c r="AE11" s="825" t="s">
        <v>1627</v>
      </c>
      <c r="AF11" s="825" t="s">
        <v>1008</v>
      </c>
      <c r="AG11" s="825" t="s">
        <v>1627</v>
      </c>
      <c r="AH11" s="825" t="s">
        <v>1008</v>
      </c>
      <c r="AI11" s="825" t="s">
        <v>1627</v>
      </c>
      <c r="AJ11" s="826" t="s">
        <v>1008</v>
      </c>
      <c r="AK11" s="1307"/>
      <c r="AL11" s="1310"/>
      <c r="AM11" s="825" t="s">
        <v>1627</v>
      </c>
      <c r="AN11" s="826" t="s">
        <v>1008</v>
      </c>
      <c r="AO11" s="825" t="s">
        <v>1627</v>
      </c>
      <c r="AP11" s="826" t="s">
        <v>1008</v>
      </c>
      <c r="AQ11" s="825" t="s">
        <v>1627</v>
      </c>
      <c r="AR11" s="826" t="s">
        <v>1008</v>
      </c>
      <c r="AS11" s="825" t="s">
        <v>1627</v>
      </c>
      <c r="AT11" s="826" t="s">
        <v>1008</v>
      </c>
      <c r="AU11" s="825" t="s">
        <v>1627</v>
      </c>
      <c r="AV11" s="826" t="s">
        <v>1008</v>
      </c>
      <c r="AW11" s="1321"/>
      <c r="AX11" s="825" t="s">
        <v>1627</v>
      </c>
      <c r="AY11" s="826" t="s">
        <v>1008</v>
      </c>
      <c r="AZ11" s="825" t="s">
        <v>1627</v>
      </c>
      <c r="BA11" s="826" t="s">
        <v>1008</v>
      </c>
      <c r="BB11" s="1318"/>
      <c r="BC11" s="1310"/>
      <c r="BD11" s="825" t="s">
        <v>1627</v>
      </c>
      <c r="BE11" s="828" t="s">
        <v>1008</v>
      </c>
      <c r="BF11" s="825" t="s">
        <v>1627</v>
      </c>
      <c r="BG11" s="826" t="s">
        <v>1008</v>
      </c>
      <c r="BH11" s="825" t="s">
        <v>1627</v>
      </c>
      <c r="BI11" s="826" t="s">
        <v>1008</v>
      </c>
      <c r="BJ11" s="825" t="s">
        <v>1627</v>
      </c>
      <c r="BK11" s="826" t="s">
        <v>1008</v>
      </c>
      <c r="BL11" s="825" t="s">
        <v>1627</v>
      </c>
      <c r="BM11" s="826" t="s">
        <v>1008</v>
      </c>
      <c r="BN11" s="825" t="s">
        <v>1627</v>
      </c>
      <c r="BO11" s="826" t="s">
        <v>1008</v>
      </c>
      <c r="BP11" s="829" t="s">
        <v>931</v>
      </c>
      <c r="BQ11" s="825" t="s">
        <v>1627</v>
      </c>
      <c r="BR11" s="826" t="s">
        <v>1008</v>
      </c>
      <c r="BS11" s="826" t="s">
        <v>931</v>
      </c>
      <c r="BT11" s="1318"/>
      <c r="BU11" s="1310"/>
      <c r="BV11" s="825" t="s">
        <v>1627</v>
      </c>
      <c r="BW11" s="826" t="s">
        <v>1008</v>
      </c>
      <c r="BX11" s="825" t="s">
        <v>1627</v>
      </c>
      <c r="BY11" s="826" t="s">
        <v>1008</v>
      </c>
      <c r="BZ11" s="825" t="s">
        <v>1627</v>
      </c>
      <c r="CA11" s="826" t="s">
        <v>1008</v>
      </c>
      <c r="CB11" s="825" t="s">
        <v>1627</v>
      </c>
      <c r="CC11" s="826" t="s">
        <v>1008</v>
      </c>
      <c r="CD11" s="825" t="s">
        <v>1627</v>
      </c>
      <c r="CE11" s="826" t="s">
        <v>1008</v>
      </c>
      <c r="CF11" s="825" t="s">
        <v>1627</v>
      </c>
      <c r="CG11" s="826" t="s">
        <v>1008</v>
      </c>
      <c r="CH11" s="826" t="s">
        <v>931</v>
      </c>
      <c r="CL11" s="830"/>
      <c r="CM11" s="830"/>
      <c r="CN11" s="818"/>
      <c r="CO11" s="818"/>
      <c r="CP11" s="805"/>
      <c r="CQ11" s="805"/>
      <c r="CR11" s="830"/>
      <c r="CS11" s="830"/>
      <c r="CT11" s="830"/>
      <c r="CU11" s="830"/>
      <c r="CV11" s="805"/>
      <c r="CW11" s="805"/>
      <c r="CX11" s="830"/>
      <c r="CY11" s="830"/>
      <c r="CZ11" s="830"/>
    </row>
    <row r="12" spans="1:104" ht="12">
      <c r="A12" s="805" t="s">
        <v>527</v>
      </c>
      <c r="B12" s="831" t="s">
        <v>468</v>
      </c>
      <c r="C12" s="832">
        <f aca="true" t="shared" si="0" ref="C12:D15">E12+G12+I12+K12</f>
        <v>6170</v>
      </c>
      <c r="D12" s="832">
        <f t="shared" si="0"/>
        <v>3073.5</v>
      </c>
      <c r="E12" s="832"/>
      <c r="F12" s="832"/>
      <c r="G12" s="832">
        <v>6000</v>
      </c>
      <c r="H12" s="832">
        <v>2758.5</v>
      </c>
      <c r="I12" s="832">
        <v>170</v>
      </c>
      <c r="J12" s="832">
        <v>225</v>
      </c>
      <c r="K12" s="832"/>
      <c r="L12" s="832">
        <v>90</v>
      </c>
      <c r="M12" s="832"/>
      <c r="N12" s="832">
        <v>241</v>
      </c>
      <c r="O12" s="832">
        <f aca="true" t="shared" si="1" ref="O12:P15">S12+U12+W12+Y12+AC12+AE12+AG12+AA12</f>
        <v>15140.8</v>
      </c>
      <c r="P12" s="832">
        <f t="shared" si="1"/>
        <v>17977.9</v>
      </c>
      <c r="Q12" s="805" t="s">
        <v>527</v>
      </c>
      <c r="R12" s="831" t="s">
        <v>468</v>
      </c>
      <c r="S12" s="833">
        <v>620</v>
      </c>
      <c r="T12" s="833">
        <v>1114.4</v>
      </c>
      <c r="U12" s="834">
        <v>572.8</v>
      </c>
      <c r="V12" s="834">
        <v>1766</v>
      </c>
      <c r="W12" s="833">
        <v>13000</v>
      </c>
      <c r="X12" s="833">
        <v>14416.6</v>
      </c>
      <c r="Y12" s="833"/>
      <c r="Z12" s="833"/>
      <c r="AA12" s="833"/>
      <c r="AB12" s="833"/>
      <c r="AC12" s="833"/>
      <c r="AD12" s="833"/>
      <c r="AE12" s="833"/>
      <c r="AF12" s="833"/>
      <c r="AG12" s="833">
        <v>948</v>
      </c>
      <c r="AH12" s="833">
        <v>680.9</v>
      </c>
      <c r="AI12" s="835">
        <f aca="true" t="shared" si="2" ref="AI12:AJ15">C12+M12+O12</f>
        <v>21310.8</v>
      </c>
      <c r="AJ12" s="835">
        <f t="shared" si="2"/>
        <v>21292.4</v>
      </c>
      <c r="AK12" s="805" t="s">
        <v>527</v>
      </c>
      <c r="AL12" s="831" t="s">
        <v>468</v>
      </c>
      <c r="AM12" s="833">
        <v>500</v>
      </c>
      <c r="AN12" s="833">
        <v>56.6</v>
      </c>
      <c r="AO12" s="833">
        <v>260</v>
      </c>
      <c r="AP12" s="833">
        <v>280</v>
      </c>
      <c r="AQ12" s="836">
        <v>920</v>
      </c>
      <c r="AR12" s="834">
        <v>147.8</v>
      </c>
      <c r="AS12" s="833">
        <f aca="true" t="shared" si="3" ref="AS12:AT36">AM12+AO12+AQ12</f>
        <v>1680</v>
      </c>
      <c r="AT12" s="833">
        <f t="shared" si="3"/>
        <v>484.40000000000003</v>
      </c>
      <c r="AU12" s="835">
        <f aca="true" t="shared" si="4" ref="AU12:AV15">AI12+AS12</f>
        <v>22990.8</v>
      </c>
      <c r="AV12" s="835">
        <f t="shared" si="4"/>
        <v>21776.800000000003</v>
      </c>
      <c r="AW12" s="835">
        <f>AV12/AU12*100</f>
        <v>94.7196269812273</v>
      </c>
      <c r="AX12" s="832"/>
      <c r="AY12" s="832"/>
      <c r="AZ12" s="832"/>
      <c r="BA12" s="832"/>
      <c r="BB12" s="803" t="s">
        <v>527</v>
      </c>
      <c r="BC12" s="837" t="s">
        <v>468</v>
      </c>
      <c r="BD12" s="833"/>
      <c r="BE12" s="805"/>
      <c r="BF12" s="833"/>
      <c r="BG12" s="833"/>
      <c r="BH12" s="833"/>
      <c r="BI12" s="833"/>
      <c r="BJ12" s="833"/>
      <c r="BK12" s="833"/>
      <c r="BL12" s="805"/>
      <c r="BM12" s="805"/>
      <c r="BN12" s="838">
        <v>0</v>
      </c>
      <c r="BO12" s="838">
        <f aca="true" t="shared" si="5" ref="BN12:BO15">AY12+BA12+BE12+BG12+BI12+BK12+BM12</f>
        <v>0</v>
      </c>
      <c r="BQ12" s="838">
        <f aca="true" t="shared" si="6" ref="BQ12:BR15">AU12+BN12</f>
        <v>22990.8</v>
      </c>
      <c r="BR12" s="838">
        <f t="shared" si="6"/>
        <v>21776.800000000003</v>
      </c>
      <c r="BS12" s="838">
        <f>BR12/BQ12*100</f>
        <v>94.7196269812273</v>
      </c>
      <c r="BT12" s="803" t="s">
        <v>527</v>
      </c>
      <c r="BU12" s="837" t="s">
        <v>468</v>
      </c>
      <c r="BV12" s="840">
        <v>2100</v>
      </c>
      <c r="BW12" s="838">
        <v>2180</v>
      </c>
      <c r="BX12" s="838">
        <v>3100</v>
      </c>
      <c r="BY12" s="841">
        <v>3100.7</v>
      </c>
      <c r="BZ12" s="832"/>
      <c r="CA12" s="832"/>
      <c r="CB12" s="832">
        <v>785</v>
      </c>
      <c r="CC12" s="832">
        <v>718.2</v>
      </c>
      <c r="CD12" s="832">
        <f>BV12+BX12+BZ12+CB12</f>
        <v>5985</v>
      </c>
      <c r="CE12" s="832">
        <f>BW12+BY12+CA12+CC12</f>
        <v>5998.9</v>
      </c>
      <c r="CF12" s="832">
        <f aca="true" t="shared" si="7" ref="CF12:CG15">BQ12+CD12</f>
        <v>28975.8</v>
      </c>
      <c r="CG12" s="832">
        <f t="shared" si="7"/>
        <v>27775.700000000004</v>
      </c>
      <c r="CH12" s="832">
        <f>CG12/CF12*100</f>
        <v>95.8582679339311</v>
      </c>
      <c r="CI12" s="832"/>
      <c r="CL12" s="832"/>
      <c r="CM12" s="832"/>
      <c r="CN12" s="805"/>
      <c r="CO12" s="831"/>
      <c r="CP12" s="805"/>
      <c r="CQ12" s="805"/>
      <c r="CR12" s="833"/>
      <c r="CS12" s="833"/>
      <c r="CT12" s="833"/>
      <c r="CU12" s="833"/>
      <c r="CV12" s="805"/>
      <c r="CW12" s="805"/>
      <c r="CX12" s="833"/>
      <c r="CY12" s="833"/>
      <c r="CZ12" s="833"/>
    </row>
    <row r="13" spans="1:104" ht="12">
      <c r="A13" s="805" t="s">
        <v>528</v>
      </c>
      <c r="B13" s="831" t="s">
        <v>192</v>
      </c>
      <c r="C13" s="832">
        <f t="shared" si="0"/>
        <v>7442</v>
      </c>
      <c r="D13" s="832">
        <f t="shared" si="0"/>
        <v>2995.9</v>
      </c>
      <c r="E13" s="832"/>
      <c r="F13" s="832"/>
      <c r="G13" s="832">
        <v>7200</v>
      </c>
      <c r="H13" s="832">
        <v>2985.9</v>
      </c>
      <c r="I13" s="832">
        <v>42</v>
      </c>
      <c r="J13" s="832">
        <v>10</v>
      </c>
      <c r="K13" s="832">
        <v>200</v>
      </c>
      <c r="L13" s="832"/>
      <c r="M13" s="832"/>
      <c r="N13" s="832">
        <v>94</v>
      </c>
      <c r="O13" s="832">
        <f t="shared" si="1"/>
        <v>13105.5</v>
      </c>
      <c r="P13" s="832">
        <f t="shared" si="1"/>
        <v>13859.8</v>
      </c>
      <c r="Q13" s="805" t="s">
        <v>528</v>
      </c>
      <c r="R13" s="831" t="s">
        <v>192</v>
      </c>
      <c r="S13" s="833">
        <v>916.5</v>
      </c>
      <c r="T13" s="833">
        <v>1532.6</v>
      </c>
      <c r="U13" s="834">
        <v>1489</v>
      </c>
      <c r="V13" s="834">
        <v>2045.9</v>
      </c>
      <c r="W13" s="833">
        <v>9500</v>
      </c>
      <c r="X13" s="833">
        <v>9397.1</v>
      </c>
      <c r="Y13" s="833"/>
      <c r="Z13" s="833"/>
      <c r="AA13" s="833"/>
      <c r="AB13" s="833"/>
      <c r="AC13" s="833"/>
      <c r="AD13" s="833">
        <v>1.3</v>
      </c>
      <c r="AE13" s="833">
        <v>600</v>
      </c>
      <c r="AF13" s="833">
        <v>486.4</v>
      </c>
      <c r="AG13" s="833">
        <v>600</v>
      </c>
      <c r="AH13" s="833">
        <v>396.5</v>
      </c>
      <c r="AI13" s="833">
        <f t="shared" si="2"/>
        <v>20547.5</v>
      </c>
      <c r="AJ13" s="833">
        <f t="shared" si="2"/>
        <v>16949.7</v>
      </c>
      <c r="AK13" s="805" t="s">
        <v>528</v>
      </c>
      <c r="AL13" s="831" t="s">
        <v>192</v>
      </c>
      <c r="AM13" s="833">
        <v>500</v>
      </c>
      <c r="AN13" s="833">
        <v>395.1</v>
      </c>
      <c r="AO13" s="833">
        <v>571</v>
      </c>
      <c r="AP13" s="833">
        <v>84.5</v>
      </c>
      <c r="AQ13" s="836">
        <v>833</v>
      </c>
      <c r="AR13" s="834">
        <v>200.6</v>
      </c>
      <c r="AS13" s="833">
        <f t="shared" si="3"/>
        <v>1904</v>
      </c>
      <c r="AT13" s="833">
        <f t="shared" si="3"/>
        <v>680.2</v>
      </c>
      <c r="AU13" s="833">
        <f t="shared" si="4"/>
        <v>22451.5</v>
      </c>
      <c r="AV13" s="833">
        <f t="shared" si="4"/>
        <v>17629.9</v>
      </c>
      <c r="AW13" s="833">
        <f aca="true" t="shared" si="8" ref="AW13:AW37">AV13/AU13*100</f>
        <v>78.52437476337884</v>
      </c>
      <c r="AX13" s="832"/>
      <c r="AY13" s="832"/>
      <c r="AZ13" s="832"/>
      <c r="BA13" s="832"/>
      <c r="BB13" s="803" t="s">
        <v>528</v>
      </c>
      <c r="BC13" s="837" t="s">
        <v>192</v>
      </c>
      <c r="BD13" s="833"/>
      <c r="BE13" s="805"/>
      <c r="BF13" s="833"/>
      <c r="BG13" s="833"/>
      <c r="BH13" s="833"/>
      <c r="BI13" s="833"/>
      <c r="BJ13" s="833"/>
      <c r="BK13" s="833"/>
      <c r="BL13" s="805"/>
      <c r="BM13" s="805"/>
      <c r="BN13" s="838">
        <f t="shared" si="5"/>
        <v>0</v>
      </c>
      <c r="BO13" s="838">
        <f t="shared" si="5"/>
        <v>0</v>
      </c>
      <c r="BQ13" s="838">
        <f t="shared" si="6"/>
        <v>22451.5</v>
      </c>
      <c r="BR13" s="838">
        <f t="shared" si="6"/>
        <v>17629.9</v>
      </c>
      <c r="BS13" s="838">
        <f aca="true" t="shared" si="9" ref="BS13:BS37">BR13/BQ13*100</f>
        <v>78.52437476337884</v>
      </c>
      <c r="BT13" s="803" t="s">
        <v>528</v>
      </c>
      <c r="BU13" s="837" t="s">
        <v>192</v>
      </c>
      <c r="BV13" s="840">
        <v>1550</v>
      </c>
      <c r="BW13" s="838">
        <v>937.7</v>
      </c>
      <c r="BX13" s="838">
        <v>1700</v>
      </c>
      <c r="BY13" s="841">
        <v>2268.2</v>
      </c>
      <c r="BZ13" s="832"/>
      <c r="CA13" s="832"/>
      <c r="CB13" s="832">
        <v>575</v>
      </c>
      <c r="CC13" s="832">
        <v>10.5</v>
      </c>
      <c r="CD13" s="832">
        <f aca="true" t="shared" si="10" ref="CD13:CE35">BV13+BX13+BZ13+CB13</f>
        <v>3825</v>
      </c>
      <c r="CE13" s="832">
        <f t="shared" si="10"/>
        <v>3216.3999999999996</v>
      </c>
      <c r="CF13" s="832">
        <f t="shared" si="7"/>
        <v>26276.5</v>
      </c>
      <c r="CG13" s="832">
        <f t="shared" si="7"/>
        <v>20846.300000000003</v>
      </c>
      <c r="CH13" s="832">
        <f aca="true" t="shared" si="11" ref="CH13:CH37">CG13/CF13*100</f>
        <v>79.33438623865432</v>
      </c>
      <c r="CI13" s="832"/>
      <c r="CL13" s="832"/>
      <c r="CM13" s="832"/>
      <c r="CN13" s="805"/>
      <c r="CO13" s="831"/>
      <c r="CP13" s="805"/>
      <c r="CQ13" s="805"/>
      <c r="CR13" s="833"/>
      <c r="CS13" s="833"/>
      <c r="CT13" s="833"/>
      <c r="CU13" s="833"/>
      <c r="CV13" s="805"/>
      <c r="CW13" s="805"/>
      <c r="CX13" s="833"/>
      <c r="CY13" s="833"/>
      <c r="CZ13" s="833"/>
    </row>
    <row r="14" spans="1:104" ht="12">
      <c r="A14" s="805" t="s">
        <v>529</v>
      </c>
      <c r="B14" s="831" t="s">
        <v>193</v>
      </c>
      <c r="C14" s="832">
        <f t="shared" si="0"/>
        <v>1430</v>
      </c>
      <c r="D14" s="832">
        <f t="shared" si="0"/>
        <v>3802.5</v>
      </c>
      <c r="E14" s="832"/>
      <c r="F14" s="832"/>
      <c r="G14" s="832">
        <v>1380</v>
      </c>
      <c r="H14" s="832">
        <v>3682.5</v>
      </c>
      <c r="I14" s="832">
        <v>50</v>
      </c>
      <c r="J14" s="832">
        <v>60</v>
      </c>
      <c r="K14" s="832"/>
      <c r="L14" s="832">
        <v>60</v>
      </c>
      <c r="M14" s="832">
        <v>200</v>
      </c>
      <c r="N14" s="832">
        <v>62</v>
      </c>
      <c r="O14" s="832">
        <f t="shared" si="1"/>
        <v>6810</v>
      </c>
      <c r="P14" s="832">
        <f t="shared" si="1"/>
        <v>5296.8</v>
      </c>
      <c r="Q14" s="805" t="s">
        <v>529</v>
      </c>
      <c r="R14" s="831" t="s">
        <v>193</v>
      </c>
      <c r="S14" s="833">
        <v>360</v>
      </c>
      <c r="T14" s="833">
        <v>965.4</v>
      </c>
      <c r="U14" s="834"/>
      <c r="V14" s="834">
        <v>230</v>
      </c>
      <c r="W14" s="833">
        <v>6100</v>
      </c>
      <c r="X14" s="833">
        <v>3851.4</v>
      </c>
      <c r="Y14" s="833"/>
      <c r="Z14" s="833"/>
      <c r="AA14" s="833"/>
      <c r="AB14" s="833"/>
      <c r="AC14" s="833"/>
      <c r="AD14" s="833"/>
      <c r="AE14" s="833"/>
      <c r="AF14" s="833">
        <v>150</v>
      </c>
      <c r="AG14" s="833">
        <v>350</v>
      </c>
      <c r="AH14" s="833">
        <v>100</v>
      </c>
      <c r="AI14" s="833">
        <f t="shared" si="2"/>
        <v>8440</v>
      </c>
      <c r="AJ14" s="833">
        <f t="shared" si="2"/>
        <v>9161.3</v>
      </c>
      <c r="AK14" s="805" t="s">
        <v>529</v>
      </c>
      <c r="AL14" s="831"/>
      <c r="AM14" s="833">
        <v>70</v>
      </c>
      <c r="AN14" s="833">
        <v>1229.7</v>
      </c>
      <c r="AO14" s="833">
        <v>70</v>
      </c>
      <c r="AP14" s="833">
        <v>538.7</v>
      </c>
      <c r="AQ14" s="836">
        <v>190</v>
      </c>
      <c r="AR14" s="834"/>
      <c r="AS14" s="833">
        <f t="shared" si="3"/>
        <v>330</v>
      </c>
      <c r="AT14" s="833">
        <f t="shared" si="3"/>
        <v>1768.4</v>
      </c>
      <c r="AU14" s="833">
        <f t="shared" si="4"/>
        <v>8770</v>
      </c>
      <c r="AV14" s="833">
        <f t="shared" si="4"/>
        <v>10929.699999999999</v>
      </c>
      <c r="AW14" s="833">
        <f t="shared" si="8"/>
        <v>124.62599771949827</v>
      </c>
      <c r="AX14" s="832"/>
      <c r="AY14" s="832"/>
      <c r="AZ14" s="832"/>
      <c r="BA14" s="832"/>
      <c r="BB14" s="803" t="s">
        <v>529</v>
      </c>
      <c r="BC14" s="837" t="s">
        <v>193</v>
      </c>
      <c r="BD14" s="833"/>
      <c r="BE14" s="805"/>
      <c r="BF14" s="833"/>
      <c r="BG14" s="833"/>
      <c r="BH14" s="833"/>
      <c r="BI14" s="833"/>
      <c r="BJ14" s="833"/>
      <c r="BK14" s="833"/>
      <c r="BL14" s="805"/>
      <c r="BM14" s="805"/>
      <c r="BN14" s="838">
        <f t="shared" si="5"/>
        <v>0</v>
      </c>
      <c r="BO14" s="838">
        <f t="shared" si="5"/>
        <v>0</v>
      </c>
      <c r="BQ14" s="838">
        <f t="shared" si="6"/>
        <v>8770</v>
      </c>
      <c r="BR14" s="838">
        <f t="shared" si="6"/>
        <v>10929.699999999999</v>
      </c>
      <c r="BS14" s="838">
        <f t="shared" si="9"/>
        <v>124.62599771949827</v>
      </c>
      <c r="BT14" s="803" t="s">
        <v>529</v>
      </c>
      <c r="BU14" s="837" t="s">
        <v>193</v>
      </c>
      <c r="BV14" s="840">
        <v>1450</v>
      </c>
      <c r="BW14" s="838">
        <v>958.2</v>
      </c>
      <c r="BX14" s="838">
        <v>1050</v>
      </c>
      <c r="BY14" s="841">
        <v>2301.3</v>
      </c>
      <c r="BZ14" s="832"/>
      <c r="CA14" s="832"/>
      <c r="CB14" s="832">
        <v>475</v>
      </c>
      <c r="CC14" s="832">
        <v>90.9</v>
      </c>
      <c r="CD14" s="832">
        <f t="shared" si="10"/>
        <v>2975</v>
      </c>
      <c r="CE14" s="832">
        <f t="shared" si="10"/>
        <v>3350.4</v>
      </c>
      <c r="CF14" s="832">
        <f t="shared" si="7"/>
        <v>11745</v>
      </c>
      <c r="CG14" s="832">
        <f t="shared" si="7"/>
        <v>14280.099999999999</v>
      </c>
      <c r="CH14" s="832">
        <f t="shared" si="11"/>
        <v>121.58450404427414</v>
      </c>
      <c r="CI14" s="832"/>
      <c r="CL14" s="832"/>
      <c r="CM14" s="832"/>
      <c r="CN14" s="805"/>
      <c r="CO14" s="831"/>
      <c r="CP14" s="805"/>
      <c r="CQ14" s="805"/>
      <c r="CR14" s="833"/>
      <c r="CS14" s="833"/>
      <c r="CT14" s="833"/>
      <c r="CU14" s="833"/>
      <c r="CV14" s="805"/>
      <c r="CW14" s="805"/>
      <c r="CX14" s="833"/>
      <c r="CY14" s="833"/>
      <c r="CZ14" s="833"/>
    </row>
    <row r="15" spans="1:104" ht="12">
      <c r="A15" s="805" t="s">
        <v>530</v>
      </c>
      <c r="B15" s="831" t="s">
        <v>194</v>
      </c>
      <c r="C15" s="832">
        <f t="shared" si="0"/>
        <v>4708</v>
      </c>
      <c r="D15" s="832">
        <f t="shared" si="0"/>
        <v>8031.6</v>
      </c>
      <c r="E15" s="832"/>
      <c r="F15" s="832"/>
      <c r="G15" s="832">
        <v>4500</v>
      </c>
      <c r="H15" s="832">
        <v>7055.6</v>
      </c>
      <c r="I15" s="832">
        <v>208</v>
      </c>
      <c r="J15" s="832">
        <v>976</v>
      </c>
      <c r="K15" s="832"/>
      <c r="L15" s="832"/>
      <c r="M15" s="832">
        <v>180</v>
      </c>
      <c r="N15" s="832">
        <v>258</v>
      </c>
      <c r="O15" s="832">
        <f t="shared" si="1"/>
        <v>20900</v>
      </c>
      <c r="P15" s="832">
        <f t="shared" si="1"/>
        <v>12303.2</v>
      </c>
      <c r="Q15" s="805" t="s">
        <v>530</v>
      </c>
      <c r="R15" s="831" t="s">
        <v>194</v>
      </c>
      <c r="S15" s="833">
        <v>700</v>
      </c>
      <c r="T15" s="833">
        <v>2085.4</v>
      </c>
      <c r="U15" s="834"/>
      <c r="V15" s="834">
        <v>2831.8</v>
      </c>
      <c r="W15" s="833">
        <v>16700</v>
      </c>
      <c r="X15" s="833">
        <v>6603.2</v>
      </c>
      <c r="Y15" s="833"/>
      <c r="Z15" s="833"/>
      <c r="AA15" s="833"/>
      <c r="AB15" s="833"/>
      <c r="AC15" s="833"/>
      <c r="AD15" s="833">
        <v>200</v>
      </c>
      <c r="AE15" s="833">
        <v>1500</v>
      </c>
      <c r="AF15" s="833"/>
      <c r="AG15" s="833">
        <v>2000</v>
      </c>
      <c r="AH15" s="833">
        <v>582.8</v>
      </c>
      <c r="AI15" s="833">
        <f t="shared" si="2"/>
        <v>25788</v>
      </c>
      <c r="AJ15" s="833">
        <f t="shared" si="2"/>
        <v>20592.800000000003</v>
      </c>
      <c r="AK15" s="805" t="s">
        <v>530</v>
      </c>
      <c r="AL15" s="831" t="s">
        <v>194</v>
      </c>
      <c r="AM15" s="833">
        <v>192</v>
      </c>
      <c r="AN15" s="833">
        <v>2304</v>
      </c>
      <c r="AO15" s="833">
        <v>364</v>
      </c>
      <c r="AP15" s="833">
        <v>1100</v>
      </c>
      <c r="AQ15" s="836">
        <v>600</v>
      </c>
      <c r="AR15" s="834">
        <v>761.5</v>
      </c>
      <c r="AS15" s="833">
        <f t="shared" si="3"/>
        <v>1156</v>
      </c>
      <c r="AT15" s="833">
        <f t="shared" si="3"/>
        <v>4165.5</v>
      </c>
      <c r="AU15" s="833">
        <f>AI15+AS15</f>
        <v>26944</v>
      </c>
      <c r="AV15" s="833">
        <f t="shared" si="4"/>
        <v>24758.300000000003</v>
      </c>
      <c r="AW15" s="833">
        <f t="shared" si="8"/>
        <v>91.88798990498813</v>
      </c>
      <c r="AX15" s="832"/>
      <c r="AY15" s="832"/>
      <c r="AZ15" s="832"/>
      <c r="BA15" s="832"/>
      <c r="BB15" s="803" t="s">
        <v>530</v>
      </c>
      <c r="BC15" s="837" t="s">
        <v>194</v>
      </c>
      <c r="BD15" s="833"/>
      <c r="BE15" s="805"/>
      <c r="BF15" s="833"/>
      <c r="BG15" s="833"/>
      <c r="BH15" s="797"/>
      <c r="BI15" s="797"/>
      <c r="BJ15" s="833"/>
      <c r="BK15" s="833"/>
      <c r="BL15" s="805"/>
      <c r="BM15" s="805"/>
      <c r="BN15" s="838">
        <f t="shared" si="5"/>
        <v>0</v>
      </c>
      <c r="BO15" s="838">
        <f t="shared" si="5"/>
        <v>0</v>
      </c>
      <c r="BQ15" s="838">
        <f t="shared" si="6"/>
        <v>26944</v>
      </c>
      <c r="BR15" s="838">
        <f t="shared" si="6"/>
        <v>24758.300000000003</v>
      </c>
      <c r="BS15" s="838">
        <f t="shared" si="9"/>
        <v>91.88798990498813</v>
      </c>
      <c r="BT15" s="803" t="s">
        <v>530</v>
      </c>
      <c r="BU15" s="837" t="s">
        <v>194</v>
      </c>
      <c r="BV15" s="840">
        <v>2250</v>
      </c>
      <c r="BW15" s="838">
        <v>769.3</v>
      </c>
      <c r="BX15" s="838">
        <v>2100</v>
      </c>
      <c r="BY15" s="841">
        <v>2904.7</v>
      </c>
      <c r="BZ15" s="832"/>
      <c r="CA15" s="832"/>
      <c r="CB15" s="832">
        <v>755</v>
      </c>
      <c r="CC15" s="832">
        <v>986</v>
      </c>
      <c r="CD15" s="832">
        <f t="shared" si="10"/>
        <v>5105</v>
      </c>
      <c r="CE15" s="832">
        <f t="shared" si="10"/>
        <v>4660</v>
      </c>
      <c r="CF15" s="832">
        <f t="shared" si="7"/>
        <v>32049</v>
      </c>
      <c r="CG15" s="832">
        <f t="shared" si="7"/>
        <v>29418.300000000003</v>
      </c>
      <c r="CH15" s="832">
        <f t="shared" si="11"/>
        <v>91.79163156416737</v>
      </c>
      <c r="CI15" s="832"/>
      <c r="CL15" s="832"/>
      <c r="CM15" s="832"/>
      <c r="CN15" s="805"/>
      <c r="CO15" s="831"/>
      <c r="CP15" s="805"/>
      <c r="CQ15" s="805"/>
      <c r="CR15" s="833"/>
      <c r="CS15" s="833"/>
      <c r="CT15" s="833"/>
      <c r="CU15" s="833"/>
      <c r="CV15" s="805"/>
      <c r="CW15" s="805"/>
      <c r="CX15" s="833"/>
      <c r="CY15" s="833"/>
      <c r="CZ15" s="833"/>
    </row>
    <row r="16" spans="1:104" ht="12">
      <c r="A16" s="805"/>
      <c r="B16" s="831"/>
      <c r="C16" s="832"/>
      <c r="D16" s="832"/>
      <c r="E16" s="832"/>
      <c r="F16" s="832"/>
      <c r="G16" s="797"/>
      <c r="H16" s="797"/>
      <c r="I16" s="797"/>
      <c r="J16" s="797"/>
      <c r="K16" s="832"/>
      <c r="L16" s="797"/>
      <c r="M16" s="832"/>
      <c r="N16" s="797"/>
      <c r="O16" s="832"/>
      <c r="P16" s="832"/>
      <c r="Q16" s="805"/>
      <c r="R16" s="831"/>
      <c r="S16" s="833"/>
      <c r="T16" s="833"/>
      <c r="U16" s="814"/>
      <c r="V16" s="814"/>
      <c r="W16" s="833"/>
      <c r="X16" s="797"/>
      <c r="Y16" s="833"/>
      <c r="Z16" s="797"/>
      <c r="AA16" s="797"/>
      <c r="AB16" s="797"/>
      <c r="AC16" s="797"/>
      <c r="AD16" s="797"/>
      <c r="AE16" s="797"/>
      <c r="AF16" s="797"/>
      <c r="AG16" s="797"/>
      <c r="AH16" s="797"/>
      <c r="AI16" s="833"/>
      <c r="AJ16" s="833"/>
      <c r="AK16" s="805"/>
      <c r="AL16" s="831"/>
      <c r="AM16" s="797"/>
      <c r="AN16" s="797"/>
      <c r="AO16" s="797"/>
      <c r="AP16" s="833"/>
      <c r="AQ16" s="836"/>
      <c r="AR16" s="814"/>
      <c r="AS16" s="833"/>
      <c r="AT16" s="833"/>
      <c r="AU16" s="833"/>
      <c r="AV16" s="833"/>
      <c r="AW16" s="833"/>
      <c r="AX16" s="797"/>
      <c r="AY16" s="797"/>
      <c r="AZ16" s="832"/>
      <c r="BA16" s="797"/>
      <c r="BC16" s="837"/>
      <c r="BD16" s="833"/>
      <c r="BE16" s="805"/>
      <c r="BF16" s="797"/>
      <c r="BG16" s="797"/>
      <c r="BH16" s="833"/>
      <c r="BI16" s="833"/>
      <c r="BJ16" s="797"/>
      <c r="BK16" s="833"/>
      <c r="BL16" s="805"/>
      <c r="BM16" s="805"/>
      <c r="BN16" s="838"/>
      <c r="BO16" s="838"/>
      <c r="BQ16" s="838"/>
      <c r="BR16" s="838"/>
      <c r="BS16" s="838"/>
      <c r="BU16" s="837"/>
      <c r="BV16" s="840"/>
      <c r="BX16" s="838"/>
      <c r="BY16" s="841"/>
      <c r="BZ16" s="832"/>
      <c r="CA16" s="832"/>
      <c r="CB16" s="832"/>
      <c r="CC16" s="832"/>
      <c r="CD16" s="832"/>
      <c r="CE16" s="832"/>
      <c r="CF16" s="832"/>
      <c r="CG16" s="832"/>
      <c r="CH16" s="832"/>
      <c r="CI16" s="832"/>
      <c r="CL16" s="832"/>
      <c r="CM16" s="797"/>
      <c r="CN16" s="805"/>
      <c r="CO16" s="831"/>
      <c r="CP16" s="805"/>
      <c r="CQ16" s="805"/>
      <c r="CR16" s="797"/>
      <c r="CS16" s="797"/>
      <c r="CT16" s="797"/>
      <c r="CU16" s="797"/>
      <c r="CV16" s="805"/>
      <c r="CW16" s="805"/>
      <c r="CX16" s="833"/>
      <c r="CY16" s="833"/>
      <c r="CZ16" s="833"/>
    </row>
    <row r="17" spans="1:104" ht="12">
      <c r="A17" s="805" t="s">
        <v>531</v>
      </c>
      <c r="B17" s="831" t="s">
        <v>195</v>
      </c>
      <c r="C17" s="832">
        <f aca="true" t="shared" si="12" ref="C17:D20">E17+G17+I17+K17</f>
        <v>5604</v>
      </c>
      <c r="D17" s="832">
        <f>F17+H17+J17+L17</f>
        <v>4966.8</v>
      </c>
      <c r="E17" s="832"/>
      <c r="F17" s="832"/>
      <c r="G17" s="832">
        <v>5210</v>
      </c>
      <c r="H17" s="832">
        <v>4966.8</v>
      </c>
      <c r="I17" s="832">
        <v>174</v>
      </c>
      <c r="J17" s="832"/>
      <c r="K17" s="832">
        <v>220</v>
      </c>
      <c r="L17" s="832"/>
      <c r="M17" s="832">
        <v>370</v>
      </c>
      <c r="N17" s="832">
        <v>6</v>
      </c>
      <c r="O17" s="832">
        <f aca="true" t="shared" si="13" ref="O17:P20">S17+U17+W17+Y17+AC17+AE17+AG17+AA17</f>
        <v>15857</v>
      </c>
      <c r="P17" s="832">
        <f t="shared" si="13"/>
        <v>20976.9</v>
      </c>
      <c r="Q17" s="805" t="s">
        <v>531</v>
      </c>
      <c r="R17" s="831" t="s">
        <v>195</v>
      </c>
      <c r="S17" s="833">
        <v>1000</v>
      </c>
      <c r="T17" s="833">
        <v>2267.7</v>
      </c>
      <c r="U17" s="834">
        <v>1000</v>
      </c>
      <c r="V17" s="834">
        <v>2786</v>
      </c>
      <c r="W17" s="833">
        <v>12500</v>
      </c>
      <c r="X17" s="833">
        <v>15286.2</v>
      </c>
      <c r="Y17" s="833"/>
      <c r="Z17" s="833"/>
      <c r="AA17" s="833">
        <v>7</v>
      </c>
      <c r="AB17" s="833"/>
      <c r="AC17" s="833"/>
      <c r="AD17" s="833"/>
      <c r="AE17" s="833">
        <v>650</v>
      </c>
      <c r="AF17" s="833">
        <v>354</v>
      </c>
      <c r="AG17" s="833">
        <v>700</v>
      </c>
      <c r="AH17" s="833">
        <v>283</v>
      </c>
      <c r="AI17" s="833">
        <f aca="true" t="shared" si="14" ref="AI17:AJ20">C17+M17+O17</f>
        <v>21831</v>
      </c>
      <c r="AJ17" s="833">
        <f t="shared" si="14"/>
        <v>25949.7</v>
      </c>
      <c r="AK17" s="805" t="s">
        <v>531</v>
      </c>
      <c r="AL17" s="831" t="s">
        <v>195</v>
      </c>
      <c r="AM17" s="833">
        <v>250</v>
      </c>
      <c r="AN17" s="833">
        <v>349.2</v>
      </c>
      <c r="AO17" s="833">
        <v>2574</v>
      </c>
      <c r="AP17" s="833">
        <v>3096.6</v>
      </c>
      <c r="AQ17" s="836">
        <v>600</v>
      </c>
      <c r="AR17" s="834">
        <v>148.9</v>
      </c>
      <c r="AS17" s="833">
        <f t="shared" si="3"/>
        <v>3424</v>
      </c>
      <c r="AT17" s="833">
        <f t="shared" si="3"/>
        <v>3594.7</v>
      </c>
      <c r="AU17" s="833">
        <f aca="true" t="shared" si="15" ref="AU17:AV20">AI17+AS17</f>
        <v>25255</v>
      </c>
      <c r="AV17" s="833">
        <f t="shared" si="15"/>
        <v>29544.4</v>
      </c>
      <c r="AW17" s="833">
        <f t="shared" si="8"/>
        <v>116.98435953276581</v>
      </c>
      <c r="AX17" s="832"/>
      <c r="AY17" s="832"/>
      <c r="AZ17" s="832"/>
      <c r="BA17" s="832"/>
      <c r="BB17" s="803" t="s">
        <v>531</v>
      </c>
      <c r="BC17" s="837" t="s">
        <v>195</v>
      </c>
      <c r="BD17" s="833"/>
      <c r="BE17" s="805"/>
      <c r="BF17" s="833"/>
      <c r="BG17" s="833"/>
      <c r="BH17" s="833"/>
      <c r="BI17" s="833"/>
      <c r="BJ17" s="833"/>
      <c r="BK17" s="833"/>
      <c r="BL17" s="805"/>
      <c r="BM17" s="805"/>
      <c r="BN17" s="838">
        <f aca="true" t="shared" si="16" ref="BN17:BO20">AX17+AZ17+BD17+BF17+BH17+BJ17+BL17</f>
        <v>0</v>
      </c>
      <c r="BO17" s="838">
        <f t="shared" si="16"/>
        <v>0</v>
      </c>
      <c r="BQ17" s="838">
        <f aca="true" t="shared" si="17" ref="BQ17:BR20">AU17+BN17</f>
        <v>25255</v>
      </c>
      <c r="BR17" s="838">
        <f t="shared" si="17"/>
        <v>29544.4</v>
      </c>
      <c r="BS17" s="838">
        <f t="shared" si="9"/>
        <v>116.98435953276581</v>
      </c>
      <c r="BT17" s="803" t="s">
        <v>531</v>
      </c>
      <c r="BU17" s="837" t="s">
        <v>195</v>
      </c>
      <c r="BV17" s="840">
        <v>1790</v>
      </c>
      <c r="BW17" s="838">
        <v>1555.9</v>
      </c>
      <c r="BX17" s="838">
        <v>1900</v>
      </c>
      <c r="BY17" s="841">
        <v>1302.7</v>
      </c>
      <c r="BZ17" s="832"/>
      <c r="CA17" s="832"/>
      <c r="CB17" s="832">
        <v>810</v>
      </c>
      <c r="CC17" s="832">
        <v>379.7</v>
      </c>
      <c r="CD17" s="832">
        <f t="shared" si="10"/>
        <v>4500</v>
      </c>
      <c r="CE17" s="832">
        <f t="shared" si="10"/>
        <v>3238.3</v>
      </c>
      <c r="CF17" s="832">
        <f aca="true" t="shared" si="18" ref="CF17:CG20">BQ17+CD17</f>
        <v>29755</v>
      </c>
      <c r="CG17" s="832">
        <f t="shared" si="18"/>
        <v>32782.700000000004</v>
      </c>
      <c r="CH17" s="832">
        <f t="shared" si="11"/>
        <v>110.1754327003865</v>
      </c>
      <c r="CI17" s="832"/>
      <c r="CL17" s="832"/>
      <c r="CM17" s="832"/>
      <c r="CN17" s="805"/>
      <c r="CO17" s="831"/>
      <c r="CP17" s="805"/>
      <c r="CQ17" s="805"/>
      <c r="CR17" s="833"/>
      <c r="CS17" s="833"/>
      <c r="CT17" s="833"/>
      <c r="CU17" s="833"/>
      <c r="CV17" s="805"/>
      <c r="CW17" s="805"/>
      <c r="CX17" s="833"/>
      <c r="CY17" s="833"/>
      <c r="CZ17" s="833"/>
    </row>
    <row r="18" spans="1:104" ht="12">
      <c r="A18" s="805" t="s">
        <v>532</v>
      </c>
      <c r="B18" s="831" t="s">
        <v>196</v>
      </c>
      <c r="C18" s="832">
        <f>SUM(E18,G18,I18,K18)</f>
        <v>12267.5</v>
      </c>
      <c r="D18" s="832">
        <f t="shared" si="12"/>
        <v>4659.5</v>
      </c>
      <c r="E18" s="832" t="s">
        <v>449</v>
      </c>
      <c r="F18" s="832"/>
      <c r="G18" s="832">
        <v>12162.5</v>
      </c>
      <c r="H18" s="832">
        <v>4564.5</v>
      </c>
      <c r="I18" s="832">
        <v>70</v>
      </c>
      <c r="J18" s="832">
        <v>65</v>
      </c>
      <c r="K18" s="832">
        <v>35</v>
      </c>
      <c r="L18" s="832">
        <v>30</v>
      </c>
      <c r="M18" s="832">
        <v>500</v>
      </c>
      <c r="N18" s="832">
        <v>254</v>
      </c>
      <c r="O18" s="832">
        <f t="shared" si="13"/>
        <v>12950</v>
      </c>
      <c r="P18" s="832">
        <f t="shared" si="13"/>
        <v>17795</v>
      </c>
      <c r="Q18" s="805" t="s">
        <v>532</v>
      </c>
      <c r="R18" s="831" t="s">
        <v>196</v>
      </c>
      <c r="S18" s="833">
        <v>600</v>
      </c>
      <c r="T18" s="833">
        <v>1612.7</v>
      </c>
      <c r="U18" s="834">
        <v>80</v>
      </c>
      <c r="V18" s="834"/>
      <c r="W18" s="833">
        <v>10300</v>
      </c>
      <c r="X18" s="833">
        <v>12445.1</v>
      </c>
      <c r="Y18" s="833"/>
      <c r="Z18" s="833"/>
      <c r="AA18" s="833"/>
      <c r="AB18" s="833"/>
      <c r="AC18" s="833"/>
      <c r="AD18" s="833"/>
      <c r="AE18" s="833"/>
      <c r="AF18" s="833">
        <v>1165.2</v>
      </c>
      <c r="AG18" s="833">
        <v>1970</v>
      </c>
      <c r="AH18" s="833">
        <v>2572</v>
      </c>
      <c r="AI18" s="833">
        <f t="shared" si="14"/>
        <v>25717.5</v>
      </c>
      <c r="AJ18" s="833">
        <f t="shared" si="14"/>
        <v>22708.5</v>
      </c>
      <c r="AK18" s="805" t="s">
        <v>532</v>
      </c>
      <c r="AL18" s="831" t="s">
        <v>196</v>
      </c>
      <c r="AM18" s="833">
        <v>125</v>
      </c>
      <c r="AN18" s="833">
        <v>1279.4</v>
      </c>
      <c r="AO18" s="833">
        <v>3400</v>
      </c>
      <c r="AP18" s="833">
        <v>3249.5</v>
      </c>
      <c r="AQ18" s="836">
        <v>270</v>
      </c>
      <c r="AR18" s="834">
        <v>1380</v>
      </c>
      <c r="AS18" s="833">
        <f t="shared" si="3"/>
        <v>3795</v>
      </c>
      <c r="AT18" s="833">
        <f t="shared" si="3"/>
        <v>5908.9</v>
      </c>
      <c r="AU18" s="833">
        <f t="shared" si="15"/>
        <v>29512.5</v>
      </c>
      <c r="AV18" s="833">
        <f t="shared" si="15"/>
        <v>28617.4</v>
      </c>
      <c r="AW18" s="833">
        <f t="shared" si="8"/>
        <v>96.96704786107581</v>
      </c>
      <c r="AX18" s="832"/>
      <c r="AY18" s="832"/>
      <c r="AZ18" s="833"/>
      <c r="BA18" s="832"/>
      <c r="BB18" s="803" t="s">
        <v>532</v>
      </c>
      <c r="BC18" s="837" t="s">
        <v>196</v>
      </c>
      <c r="BD18" s="833"/>
      <c r="BE18" s="805"/>
      <c r="BF18" s="833"/>
      <c r="BG18" s="833"/>
      <c r="BH18" s="833"/>
      <c r="BI18" s="833"/>
      <c r="BJ18" s="833"/>
      <c r="BK18" s="833"/>
      <c r="BL18" s="805"/>
      <c r="BM18" s="805"/>
      <c r="BN18" s="838">
        <f t="shared" si="16"/>
        <v>0</v>
      </c>
      <c r="BO18" s="838">
        <f t="shared" si="16"/>
        <v>0</v>
      </c>
      <c r="BQ18" s="838">
        <f t="shared" si="17"/>
        <v>29512.5</v>
      </c>
      <c r="BR18" s="838">
        <f t="shared" si="17"/>
        <v>28617.4</v>
      </c>
      <c r="BS18" s="838">
        <f t="shared" si="9"/>
        <v>96.96704786107581</v>
      </c>
      <c r="BT18" s="803" t="s">
        <v>532</v>
      </c>
      <c r="BU18" s="837" t="s">
        <v>196</v>
      </c>
      <c r="BV18" s="840">
        <v>1650</v>
      </c>
      <c r="BW18" s="838">
        <v>1669.3</v>
      </c>
      <c r="BX18" s="838">
        <v>2100</v>
      </c>
      <c r="BY18" s="841">
        <v>2992.3</v>
      </c>
      <c r="BZ18" s="832"/>
      <c r="CA18" s="832"/>
      <c r="CB18" s="832">
        <v>810</v>
      </c>
      <c r="CC18" s="832">
        <v>1182.4</v>
      </c>
      <c r="CD18" s="832">
        <f t="shared" si="10"/>
        <v>4560</v>
      </c>
      <c r="CE18" s="832">
        <f t="shared" si="10"/>
        <v>5844</v>
      </c>
      <c r="CF18" s="832">
        <f t="shared" si="18"/>
        <v>34072.5</v>
      </c>
      <c r="CG18" s="832">
        <f t="shared" si="18"/>
        <v>34461.4</v>
      </c>
      <c r="CH18" s="832">
        <f t="shared" si="11"/>
        <v>101.14138968376255</v>
      </c>
      <c r="CI18" s="832"/>
      <c r="CL18" s="833"/>
      <c r="CM18" s="832"/>
      <c r="CN18" s="805"/>
      <c r="CO18" s="831"/>
      <c r="CP18" s="805"/>
      <c r="CQ18" s="805"/>
      <c r="CR18" s="833"/>
      <c r="CS18" s="833"/>
      <c r="CT18" s="833"/>
      <c r="CU18" s="833"/>
      <c r="CV18" s="805"/>
      <c r="CW18" s="805"/>
      <c r="CX18" s="833"/>
      <c r="CY18" s="833"/>
      <c r="CZ18" s="833"/>
    </row>
    <row r="19" spans="1:104" ht="12">
      <c r="A19" s="805" t="s">
        <v>283</v>
      </c>
      <c r="B19" s="831" t="s">
        <v>197</v>
      </c>
      <c r="C19" s="832">
        <f t="shared" si="12"/>
        <v>10105.6</v>
      </c>
      <c r="D19" s="832">
        <f t="shared" si="12"/>
        <v>5685.1</v>
      </c>
      <c r="E19" s="832"/>
      <c r="F19" s="832"/>
      <c r="G19" s="832">
        <v>9710</v>
      </c>
      <c r="H19" s="832">
        <v>5341.1</v>
      </c>
      <c r="I19" s="832">
        <v>145.6</v>
      </c>
      <c r="J19" s="832">
        <v>260</v>
      </c>
      <c r="K19" s="832">
        <v>250</v>
      </c>
      <c r="L19" s="832">
        <v>84</v>
      </c>
      <c r="M19" s="832">
        <v>185</v>
      </c>
      <c r="N19" s="832">
        <v>320</v>
      </c>
      <c r="O19" s="832">
        <f t="shared" si="13"/>
        <v>37016</v>
      </c>
      <c r="P19" s="832">
        <f t="shared" si="13"/>
        <v>42211.6</v>
      </c>
      <c r="Q19" s="805" t="s">
        <v>283</v>
      </c>
      <c r="R19" s="831" t="s">
        <v>197</v>
      </c>
      <c r="S19" s="833">
        <v>1250</v>
      </c>
      <c r="T19" s="833">
        <v>1628</v>
      </c>
      <c r="U19" s="834"/>
      <c r="V19" s="834">
        <v>74</v>
      </c>
      <c r="W19" s="833">
        <v>35000</v>
      </c>
      <c r="X19" s="833">
        <v>39800.1</v>
      </c>
      <c r="Y19" s="833">
        <v>66</v>
      </c>
      <c r="Z19" s="833"/>
      <c r="AA19" s="833"/>
      <c r="AB19" s="833"/>
      <c r="AC19" s="833"/>
      <c r="AD19" s="833"/>
      <c r="AE19" s="833"/>
      <c r="AF19" s="833">
        <v>288.5</v>
      </c>
      <c r="AG19" s="833">
        <v>700</v>
      </c>
      <c r="AH19" s="833">
        <v>421</v>
      </c>
      <c r="AI19" s="833">
        <f t="shared" si="14"/>
        <v>47306.6</v>
      </c>
      <c r="AJ19" s="833">
        <f t="shared" si="14"/>
        <v>48216.7</v>
      </c>
      <c r="AK19" s="805" t="s">
        <v>283</v>
      </c>
      <c r="AL19" s="831" t="s">
        <v>197</v>
      </c>
      <c r="AM19" s="833">
        <v>1200</v>
      </c>
      <c r="AN19" s="833">
        <v>771.9</v>
      </c>
      <c r="AO19" s="833">
        <v>335</v>
      </c>
      <c r="AP19" s="833">
        <v>802.7</v>
      </c>
      <c r="AQ19" s="836">
        <v>300</v>
      </c>
      <c r="AR19" s="834"/>
      <c r="AS19" s="833">
        <f t="shared" si="3"/>
        <v>1835</v>
      </c>
      <c r="AT19" s="833">
        <f t="shared" si="3"/>
        <v>1574.6</v>
      </c>
      <c r="AU19" s="833">
        <f t="shared" si="15"/>
        <v>49141.6</v>
      </c>
      <c r="AV19" s="833">
        <f t="shared" si="15"/>
        <v>49791.299999999996</v>
      </c>
      <c r="AW19" s="833">
        <f t="shared" si="8"/>
        <v>101.32209777459423</v>
      </c>
      <c r="AX19" s="832"/>
      <c r="AY19" s="832"/>
      <c r="AZ19" s="832"/>
      <c r="BA19" s="832"/>
      <c r="BB19" s="803" t="s">
        <v>283</v>
      </c>
      <c r="BC19" s="837" t="s">
        <v>197</v>
      </c>
      <c r="BD19" s="833"/>
      <c r="BE19" s="805"/>
      <c r="BF19" s="833"/>
      <c r="BG19" s="833"/>
      <c r="BH19" s="833"/>
      <c r="BI19" s="833"/>
      <c r="BJ19" s="833"/>
      <c r="BK19" s="833"/>
      <c r="BL19" s="805"/>
      <c r="BM19" s="805"/>
      <c r="BN19" s="838">
        <f t="shared" si="16"/>
        <v>0</v>
      </c>
      <c r="BO19" s="838">
        <f t="shared" si="16"/>
        <v>0</v>
      </c>
      <c r="BQ19" s="838">
        <f t="shared" si="17"/>
        <v>49141.6</v>
      </c>
      <c r="BR19" s="838">
        <f t="shared" si="17"/>
        <v>49791.299999999996</v>
      </c>
      <c r="BS19" s="838">
        <f t="shared" si="9"/>
        <v>101.32209777459423</v>
      </c>
      <c r="BT19" s="803" t="s">
        <v>283</v>
      </c>
      <c r="BU19" s="837" t="s">
        <v>197</v>
      </c>
      <c r="BV19" s="840">
        <v>1450</v>
      </c>
      <c r="BW19" s="838">
        <v>1045</v>
      </c>
      <c r="BX19" s="838">
        <v>1450</v>
      </c>
      <c r="BY19" s="841">
        <v>1978.3</v>
      </c>
      <c r="BZ19" s="832"/>
      <c r="CA19" s="832"/>
      <c r="CB19" s="832">
        <v>610</v>
      </c>
      <c r="CC19" s="832">
        <v>901.8</v>
      </c>
      <c r="CD19" s="832">
        <f t="shared" si="10"/>
        <v>3510</v>
      </c>
      <c r="CE19" s="832">
        <f t="shared" si="10"/>
        <v>3925.1000000000004</v>
      </c>
      <c r="CF19" s="832">
        <f t="shared" si="18"/>
        <v>52651.6</v>
      </c>
      <c r="CG19" s="832">
        <f t="shared" si="18"/>
        <v>53716.399999999994</v>
      </c>
      <c r="CH19" s="832">
        <f t="shared" si="11"/>
        <v>102.02235069779455</v>
      </c>
      <c r="CI19" s="832"/>
      <c r="CL19" s="832"/>
      <c r="CM19" s="832"/>
      <c r="CN19" s="805"/>
      <c r="CO19" s="831"/>
      <c r="CP19" s="805"/>
      <c r="CQ19" s="805"/>
      <c r="CR19" s="833"/>
      <c r="CS19" s="833"/>
      <c r="CT19" s="833"/>
      <c r="CU19" s="833"/>
      <c r="CV19" s="805"/>
      <c r="CW19" s="805"/>
      <c r="CX19" s="833"/>
      <c r="CY19" s="833"/>
      <c r="CZ19" s="833"/>
    </row>
    <row r="20" spans="1:104" ht="12">
      <c r="A20" s="805" t="s">
        <v>284</v>
      </c>
      <c r="B20" s="831" t="s">
        <v>198</v>
      </c>
      <c r="C20" s="832">
        <f t="shared" si="12"/>
        <v>9120</v>
      </c>
      <c r="D20" s="832">
        <f t="shared" si="12"/>
        <v>2696.9</v>
      </c>
      <c r="E20" s="832"/>
      <c r="F20" s="832"/>
      <c r="G20" s="832">
        <v>8750</v>
      </c>
      <c r="H20" s="832">
        <v>2522.9</v>
      </c>
      <c r="I20" s="832">
        <v>120</v>
      </c>
      <c r="J20" s="832">
        <v>128</v>
      </c>
      <c r="K20" s="832">
        <v>250</v>
      </c>
      <c r="L20" s="832">
        <v>46</v>
      </c>
      <c r="M20" s="832">
        <v>400</v>
      </c>
      <c r="N20" s="832">
        <v>400</v>
      </c>
      <c r="O20" s="832">
        <f t="shared" si="13"/>
        <v>10090</v>
      </c>
      <c r="P20" s="832">
        <f t="shared" si="13"/>
        <v>7305.4</v>
      </c>
      <c r="Q20" s="805" t="s">
        <v>284</v>
      </c>
      <c r="R20" s="831" t="s">
        <v>198</v>
      </c>
      <c r="S20" s="833">
        <v>800</v>
      </c>
      <c r="T20" s="833">
        <v>951.1</v>
      </c>
      <c r="U20" s="834"/>
      <c r="V20" s="834">
        <v>260</v>
      </c>
      <c r="W20" s="833">
        <v>8100</v>
      </c>
      <c r="X20" s="833">
        <v>5437.3</v>
      </c>
      <c r="Y20" s="833">
        <v>132</v>
      </c>
      <c r="Z20" s="833"/>
      <c r="AA20" s="833"/>
      <c r="AB20" s="833"/>
      <c r="AC20" s="833">
        <v>100</v>
      </c>
      <c r="AD20" s="833"/>
      <c r="AE20" s="833">
        <v>400</v>
      </c>
      <c r="AF20" s="833">
        <v>245</v>
      </c>
      <c r="AG20" s="833">
        <v>558</v>
      </c>
      <c r="AH20" s="833">
        <v>412</v>
      </c>
      <c r="AI20" s="833">
        <f t="shared" si="14"/>
        <v>19610</v>
      </c>
      <c r="AJ20" s="833">
        <f t="shared" si="14"/>
        <v>10402.3</v>
      </c>
      <c r="AK20" s="805" t="s">
        <v>284</v>
      </c>
      <c r="AL20" s="831" t="s">
        <v>198</v>
      </c>
      <c r="AM20" s="833">
        <v>100</v>
      </c>
      <c r="AN20" s="833">
        <v>961</v>
      </c>
      <c r="AO20" s="833">
        <v>1100</v>
      </c>
      <c r="AP20" s="833">
        <v>3270</v>
      </c>
      <c r="AQ20" s="836">
        <v>500</v>
      </c>
      <c r="AR20" s="834">
        <v>379.2</v>
      </c>
      <c r="AS20" s="833">
        <f t="shared" si="3"/>
        <v>1700</v>
      </c>
      <c r="AT20" s="833">
        <f t="shared" si="3"/>
        <v>4610.2</v>
      </c>
      <c r="AU20" s="833">
        <f t="shared" si="15"/>
        <v>21310</v>
      </c>
      <c r="AV20" s="833">
        <f t="shared" si="15"/>
        <v>15012.5</v>
      </c>
      <c r="AW20" s="833">
        <f t="shared" si="8"/>
        <v>70.44814641013608</v>
      </c>
      <c r="AX20" s="832"/>
      <c r="AY20" s="832"/>
      <c r="AZ20" s="832"/>
      <c r="BA20" s="832"/>
      <c r="BB20" s="803" t="s">
        <v>284</v>
      </c>
      <c r="BC20" s="837" t="s">
        <v>198</v>
      </c>
      <c r="BD20" s="833"/>
      <c r="BE20" s="805"/>
      <c r="BF20" s="833"/>
      <c r="BG20" s="833"/>
      <c r="BH20" s="797"/>
      <c r="BI20" s="797"/>
      <c r="BJ20" s="833"/>
      <c r="BK20" s="833"/>
      <c r="BL20" s="805"/>
      <c r="BM20" s="805"/>
      <c r="BN20" s="838">
        <f t="shared" si="16"/>
        <v>0</v>
      </c>
      <c r="BO20" s="838">
        <f t="shared" si="16"/>
        <v>0</v>
      </c>
      <c r="BQ20" s="838">
        <f t="shared" si="17"/>
        <v>21310</v>
      </c>
      <c r="BR20" s="838">
        <f t="shared" si="17"/>
        <v>15012.5</v>
      </c>
      <c r="BS20" s="838">
        <f t="shared" si="9"/>
        <v>70.44814641013608</v>
      </c>
      <c r="BT20" s="803" t="s">
        <v>284</v>
      </c>
      <c r="BU20" s="837" t="s">
        <v>198</v>
      </c>
      <c r="BV20" s="840">
        <v>1700</v>
      </c>
      <c r="BW20" s="838">
        <v>1591.9</v>
      </c>
      <c r="BX20" s="838">
        <v>1700</v>
      </c>
      <c r="BY20" s="841">
        <v>2053</v>
      </c>
      <c r="BZ20" s="832"/>
      <c r="CA20" s="832"/>
      <c r="CB20" s="832">
        <v>570</v>
      </c>
      <c r="CC20" s="832">
        <v>701.5</v>
      </c>
      <c r="CD20" s="832">
        <f t="shared" si="10"/>
        <v>3970</v>
      </c>
      <c r="CE20" s="832">
        <f t="shared" si="10"/>
        <v>4346.4</v>
      </c>
      <c r="CF20" s="832">
        <f t="shared" si="18"/>
        <v>25280</v>
      </c>
      <c r="CG20" s="832">
        <f t="shared" si="18"/>
        <v>19358.9</v>
      </c>
      <c r="CH20" s="832">
        <f t="shared" si="11"/>
        <v>76.57792721518987</v>
      </c>
      <c r="CI20" s="832"/>
      <c r="CL20" s="832"/>
      <c r="CM20" s="832"/>
      <c r="CN20" s="805"/>
      <c r="CO20" s="831"/>
      <c r="CP20" s="805"/>
      <c r="CQ20" s="805"/>
      <c r="CR20" s="833"/>
      <c r="CS20" s="833"/>
      <c r="CT20" s="833"/>
      <c r="CU20" s="833"/>
      <c r="CV20" s="805"/>
      <c r="CW20" s="805"/>
      <c r="CX20" s="833"/>
      <c r="CY20" s="833"/>
      <c r="CZ20" s="833"/>
    </row>
    <row r="21" spans="1:104" ht="12">
      <c r="A21" s="805"/>
      <c r="B21" s="831"/>
      <c r="C21" s="832"/>
      <c r="D21" s="832"/>
      <c r="E21" s="832"/>
      <c r="F21" s="832"/>
      <c r="G21" s="797"/>
      <c r="H21" s="833"/>
      <c r="I21" s="833"/>
      <c r="J21" s="833"/>
      <c r="K21" s="832"/>
      <c r="L21" s="797"/>
      <c r="M21" s="832"/>
      <c r="N21" s="797"/>
      <c r="O21" s="832"/>
      <c r="P21" s="832"/>
      <c r="Q21" s="805"/>
      <c r="R21" s="831"/>
      <c r="S21" s="833"/>
      <c r="T21" s="833"/>
      <c r="U21" s="814"/>
      <c r="V21" s="814"/>
      <c r="W21" s="833"/>
      <c r="X21" s="797"/>
      <c r="Y21" s="833"/>
      <c r="Z21" s="797"/>
      <c r="AA21" s="797"/>
      <c r="AB21" s="797"/>
      <c r="AC21" s="797"/>
      <c r="AD21" s="797"/>
      <c r="AE21" s="797"/>
      <c r="AF21" s="797"/>
      <c r="AG21" s="797"/>
      <c r="AH21" s="797"/>
      <c r="AI21" s="833"/>
      <c r="AJ21" s="833"/>
      <c r="AK21" s="805"/>
      <c r="AL21" s="831"/>
      <c r="AM21" s="797"/>
      <c r="AN21" s="797"/>
      <c r="AO21" s="797"/>
      <c r="AP21" s="833"/>
      <c r="AQ21" s="836"/>
      <c r="AR21" s="814"/>
      <c r="AS21" s="833"/>
      <c r="AT21" s="833"/>
      <c r="AU21" s="833"/>
      <c r="AV21" s="833"/>
      <c r="AW21" s="833"/>
      <c r="AX21" s="797"/>
      <c r="AY21" s="797"/>
      <c r="AZ21" s="832"/>
      <c r="BA21" s="797"/>
      <c r="BC21" s="837"/>
      <c r="BD21" s="833"/>
      <c r="BE21" s="805"/>
      <c r="BF21" s="797"/>
      <c r="BG21" s="797"/>
      <c r="BH21" s="833"/>
      <c r="BI21" s="833"/>
      <c r="BJ21" s="797"/>
      <c r="BK21" s="833"/>
      <c r="BL21" s="805"/>
      <c r="BM21" s="805"/>
      <c r="BN21" s="838"/>
      <c r="BO21" s="838"/>
      <c r="BQ21" s="838"/>
      <c r="BR21" s="838"/>
      <c r="BS21" s="838"/>
      <c r="BU21" s="837"/>
      <c r="BV21" s="840"/>
      <c r="BY21" s="841"/>
      <c r="BZ21" s="832"/>
      <c r="CA21" s="832"/>
      <c r="CB21" s="832"/>
      <c r="CC21" s="832"/>
      <c r="CD21" s="832"/>
      <c r="CE21" s="832"/>
      <c r="CF21" s="832"/>
      <c r="CG21" s="832"/>
      <c r="CH21" s="832"/>
      <c r="CI21" s="832"/>
      <c r="CL21" s="832"/>
      <c r="CM21" s="797"/>
      <c r="CN21" s="805"/>
      <c r="CO21" s="831"/>
      <c r="CP21" s="805"/>
      <c r="CQ21" s="805"/>
      <c r="CR21" s="797"/>
      <c r="CS21" s="797"/>
      <c r="CT21" s="797"/>
      <c r="CU21" s="797"/>
      <c r="CV21" s="805"/>
      <c r="CW21" s="805"/>
      <c r="CX21" s="833"/>
      <c r="CY21" s="833"/>
      <c r="CZ21" s="833"/>
    </row>
    <row r="22" spans="1:104" ht="12">
      <c r="A22" s="805" t="s">
        <v>276</v>
      </c>
      <c r="B22" s="831" t="s">
        <v>199</v>
      </c>
      <c r="C22" s="832">
        <f aca="true" t="shared" si="19" ref="C22:D25">E22+G22+I22+K22</f>
        <v>6150</v>
      </c>
      <c r="D22" s="832">
        <f t="shared" si="19"/>
        <v>4437.8</v>
      </c>
      <c r="E22" s="832"/>
      <c r="F22" s="832"/>
      <c r="G22" s="832">
        <v>6000</v>
      </c>
      <c r="H22" s="832">
        <v>4196.8</v>
      </c>
      <c r="I22" s="832">
        <v>50</v>
      </c>
      <c r="J22" s="832">
        <v>165</v>
      </c>
      <c r="K22" s="832">
        <v>100</v>
      </c>
      <c r="L22" s="832">
        <v>76</v>
      </c>
      <c r="M22" s="832"/>
      <c r="N22" s="832">
        <v>145</v>
      </c>
      <c r="O22" s="832">
        <f aca="true" t="shared" si="20" ref="O22:P25">S22+U22+W22+Y22+AC22+AE22+AG22+AA22</f>
        <v>4450</v>
      </c>
      <c r="P22" s="832">
        <f t="shared" si="20"/>
        <v>28749.7</v>
      </c>
      <c r="Q22" s="805" t="s">
        <v>276</v>
      </c>
      <c r="R22" s="831" t="s">
        <v>199</v>
      </c>
      <c r="S22" s="833">
        <v>750</v>
      </c>
      <c r="T22" s="833">
        <v>1054.5</v>
      </c>
      <c r="U22" s="834"/>
      <c r="V22" s="842">
        <v>25883.5</v>
      </c>
      <c r="W22" s="833">
        <v>3000</v>
      </c>
      <c r="X22" s="833">
        <v>1113.7</v>
      </c>
      <c r="Y22" s="833"/>
      <c r="Z22" s="833"/>
      <c r="AA22" s="833"/>
      <c r="AB22" s="833"/>
      <c r="AC22" s="833"/>
      <c r="AD22" s="833"/>
      <c r="AE22" s="833"/>
      <c r="AF22" s="833">
        <v>150</v>
      </c>
      <c r="AG22" s="833">
        <v>700</v>
      </c>
      <c r="AH22" s="833">
        <v>548</v>
      </c>
      <c r="AI22" s="833">
        <f aca="true" t="shared" si="21" ref="AI22:AJ25">C22+M22+O22</f>
        <v>10600</v>
      </c>
      <c r="AJ22" s="833">
        <f t="shared" si="21"/>
        <v>33332.5</v>
      </c>
      <c r="AK22" s="805" t="s">
        <v>276</v>
      </c>
      <c r="AL22" s="831" t="s">
        <v>199</v>
      </c>
      <c r="AM22" s="833">
        <v>500</v>
      </c>
      <c r="AN22" s="833">
        <v>10</v>
      </c>
      <c r="AO22" s="833">
        <v>2200</v>
      </c>
      <c r="AP22" s="833">
        <v>293.6</v>
      </c>
      <c r="AQ22" s="836">
        <v>1000</v>
      </c>
      <c r="AR22" s="834">
        <v>1064.3</v>
      </c>
      <c r="AS22" s="833">
        <f t="shared" si="3"/>
        <v>3700</v>
      </c>
      <c r="AT22" s="833">
        <f t="shared" si="3"/>
        <v>1367.9</v>
      </c>
      <c r="AU22" s="833">
        <f aca="true" t="shared" si="22" ref="AU22:AV25">AI22+AS22</f>
        <v>14300</v>
      </c>
      <c r="AV22" s="833">
        <f t="shared" si="22"/>
        <v>34700.4</v>
      </c>
      <c r="AW22" s="833">
        <f t="shared" si="8"/>
        <v>242.66013986013988</v>
      </c>
      <c r="AX22" s="832"/>
      <c r="AY22" s="832"/>
      <c r="AZ22" s="832"/>
      <c r="BA22" s="832"/>
      <c r="BB22" s="803" t="s">
        <v>276</v>
      </c>
      <c r="BC22" s="837" t="s">
        <v>199</v>
      </c>
      <c r="BD22" s="833"/>
      <c r="BE22" s="805"/>
      <c r="BF22" s="833"/>
      <c r="BG22" s="833"/>
      <c r="BH22" s="833"/>
      <c r="BI22" s="833"/>
      <c r="BJ22" s="833"/>
      <c r="BK22" s="833"/>
      <c r="BL22" s="805"/>
      <c r="BM22" s="805"/>
      <c r="BN22" s="838">
        <f aca="true" t="shared" si="23" ref="BN22:BO25">AX22+AZ22+BD22+BF22+BH22+BJ22+BL22</f>
        <v>0</v>
      </c>
      <c r="BO22" s="838">
        <f t="shared" si="23"/>
        <v>0</v>
      </c>
      <c r="BQ22" s="838">
        <f aca="true" t="shared" si="24" ref="BQ22:BR25">AU22+BN22</f>
        <v>14300</v>
      </c>
      <c r="BR22" s="838">
        <f t="shared" si="24"/>
        <v>34700.4</v>
      </c>
      <c r="BS22" s="838">
        <f t="shared" si="9"/>
        <v>242.66013986013988</v>
      </c>
      <c r="BT22" s="803" t="s">
        <v>276</v>
      </c>
      <c r="BU22" s="837" t="s">
        <v>199</v>
      </c>
      <c r="BV22" s="840">
        <v>1350</v>
      </c>
      <c r="BW22" s="838">
        <v>2276.2</v>
      </c>
      <c r="BX22" s="838">
        <v>1500</v>
      </c>
      <c r="BY22" s="841">
        <v>1308.1</v>
      </c>
      <c r="BZ22" s="832"/>
      <c r="CA22" s="832"/>
      <c r="CB22" s="832">
        <v>565</v>
      </c>
      <c r="CC22" s="832">
        <v>778.8</v>
      </c>
      <c r="CD22" s="832">
        <f t="shared" si="10"/>
        <v>3415</v>
      </c>
      <c r="CE22" s="832">
        <f t="shared" si="10"/>
        <v>4363.099999999999</v>
      </c>
      <c r="CF22" s="832">
        <f aca="true" t="shared" si="25" ref="CF22:CG25">BQ22+CD22</f>
        <v>17715</v>
      </c>
      <c r="CG22" s="832">
        <f t="shared" si="25"/>
        <v>39063.5</v>
      </c>
      <c r="CH22" s="832">
        <f t="shared" si="11"/>
        <v>220.51086649731863</v>
      </c>
      <c r="CI22" s="832"/>
      <c r="CL22" s="832"/>
      <c r="CM22" s="832"/>
      <c r="CN22" s="805"/>
      <c r="CO22" s="831"/>
      <c r="CP22" s="805"/>
      <c r="CQ22" s="805"/>
      <c r="CR22" s="833"/>
      <c r="CS22" s="833"/>
      <c r="CT22" s="833"/>
      <c r="CU22" s="833"/>
      <c r="CV22" s="805"/>
      <c r="CW22" s="805"/>
      <c r="CX22" s="833"/>
      <c r="CY22" s="833"/>
      <c r="CZ22" s="833"/>
    </row>
    <row r="23" spans="1:104" ht="12">
      <c r="A23" s="805" t="s">
        <v>277</v>
      </c>
      <c r="B23" s="831" t="s">
        <v>200</v>
      </c>
      <c r="C23" s="832">
        <f t="shared" si="19"/>
        <v>14314</v>
      </c>
      <c r="D23" s="832">
        <f t="shared" si="19"/>
        <v>2658.2</v>
      </c>
      <c r="E23" s="832"/>
      <c r="F23" s="832"/>
      <c r="G23" s="832">
        <v>13970</v>
      </c>
      <c r="H23" s="832">
        <v>2597.7</v>
      </c>
      <c r="I23" s="832">
        <v>44</v>
      </c>
      <c r="J23" s="832">
        <v>50.5</v>
      </c>
      <c r="K23" s="832">
        <v>300</v>
      </c>
      <c r="L23" s="832">
        <v>10</v>
      </c>
      <c r="M23" s="832">
        <v>400</v>
      </c>
      <c r="N23" s="832">
        <v>286</v>
      </c>
      <c r="O23" s="832">
        <f t="shared" si="20"/>
        <v>4114.4</v>
      </c>
      <c r="P23" s="832">
        <f t="shared" si="20"/>
        <v>6173.1</v>
      </c>
      <c r="Q23" s="805" t="s">
        <v>277</v>
      </c>
      <c r="R23" s="831" t="s">
        <v>200</v>
      </c>
      <c r="S23" s="833">
        <v>700</v>
      </c>
      <c r="T23" s="833">
        <v>931.3</v>
      </c>
      <c r="U23" s="834">
        <v>134.4</v>
      </c>
      <c r="V23" s="834"/>
      <c r="W23" s="833">
        <v>2900</v>
      </c>
      <c r="X23" s="833">
        <v>4920.8</v>
      </c>
      <c r="Y23" s="833"/>
      <c r="Z23" s="833"/>
      <c r="AA23" s="833"/>
      <c r="AB23" s="833"/>
      <c r="AC23" s="833"/>
      <c r="AD23" s="833"/>
      <c r="AE23" s="833"/>
      <c r="AF23" s="833"/>
      <c r="AG23" s="833">
        <v>380</v>
      </c>
      <c r="AH23" s="833">
        <v>321</v>
      </c>
      <c r="AI23" s="833">
        <f t="shared" si="21"/>
        <v>18828.4</v>
      </c>
      <c r="AJ23" s="833">
        <f t="shared" si="21"/>
        <v>9117.3</v>
      </c>
      <c r="AK23" s="805" t="s">
        <v>277</v>
      </c>
      <c r="AL23" s="831" t="s">
        <v>200</v>
      </c>
      <c r="AM23" s="833">
        <v>500</v>
      </c>
      <c r="AN23" s="833">
        <v>384</v>
      </c>
      <c r="AO23" s="833">
        <v>50</v>
      </c>
      <c r="AP23" s="833"/>
      <c r="AQ23" s="836">
        <v>700</v>
      </c>
      <c r="AR23" s="834">
        <v>345.8</v>
      </c>
      <c r="AS23" s="833">
        <f t="shared" si="3"/>
        <v>1250</v>
      </c>
      <c r="AT23" s="833">
        <f t="shared" si="3"/>
        <v>729.8</v>
      </c>
      <c r="AU23" s="833">
        <f t="shared" si="22"/>
        <v>20078.4</v>
      </c>
      <c r="AV23" s="833">
        <f t="shared" si="22"/>
        <v>9847.099999999999</v>
      </c>
      <c r="AW23" s="833">
        <f t="shared" si="8"/>
        <v>49.04325045820383</v>
      </c>
      <c r="AX23" s="832"/>
      <c r="AY23" s="832"/>
      <c r="AZ23" s="833"/>
      <c r="BA23" s="832"/>
      <c r="BB23" s="803" t="s">
        <v>277</v>
      </c>
      <c r="BC23" s="837" t="s">
        <v>200</v>
      </c>
      <c r="BD23" s="833"/>
      <c r="BE23" s="805"/>
      <c r="BF23" s="833"/>
      <c r="BG23" s="833"/>
      <c r="BH23" s="833"/>
      <c r="BI23" s="833"/>
      <c r="BJ23" s="833"/>
      <c r="BK23" s="833"/>
      <c r="BL23" s="805"/>
      <c r="BM23" s="805"/>
      <c r="BN23" s="838">
        <f t="shared" si="23"/>
        <v>0</v>
      </c>
      <c r="BO23" s="838">
        <f t="shared" si="23"/>
        <v>0</v>
      </c>
      <c r="BQ23" s="838">
        <f t="shared" si="24"/>
        <v>20078.4</v>
      </c>
      <c r="BR23" s="838">
        <f t="shared" si="24"/>
        <v>9847.099999999999</v>
      </c>
      <c r="BS23" s="838">
        <f t="shared" si="9"/>
        <v>49.04325045820383</v>
      </c>
      <c r="BT23" s="803" t="s">
        <v>277</v>
      </c>
      <c r="BU23" s="837" t="s">
        <v>200</v>
      </c>
      <c r="BV23" s="840">
        <v>1550</v>
      </c>
      <c r="BW23" s="838">
        <v>1577.1</v>
      </c>
      <c r="BX23" s="838">
        <v>2400</v>
      </c>
      <c r="BY23" s="841">
        <v>2777.5</v>
      </c>
      <c r="BZ23" s="832"/>
      <c r="CA23" s="832"/>
      <c r="CB23" s="832">
        <v>845</v>
      </c>
      <c r="CC23" s="832">
        <v>717.1</v>
      </c>
      <c r="CD23" s="832">
        <f t="shared" si="10"/>
        <v>4795</v>
      </c>
      <c r="CE23" s="832">
        <f t="shared" si="10"/>
        <v>5071.700000000001</v>
      </c>
      <c r="CF23" s="832">
        <f t="shared" si="25"/>
        <v>24873.4</v>
      </c>
      <c r="CG23" s="832">
        <f t="shared" si="25"/>
        <v>14918.8</v>
      </c>
      <c r="CH23" s="832">
        <f t="shared" si="11"/>
        <v>59.97893331832399</v>
      </c>
      <c r="CI23" s="832"/>
      <c r="CL23" s="833"/>
      <c r="CM23" s="832"/>
      <c r="CN23" s="805"/>
      <c r="CO23" s="831"/>
      <c r="CP23" s="805"/>
      <c r="CQ23" s="805"/>
      <c r="CR23" s="833"/>
      <c r="CS23" s="833"/>
      <c r="CT23" s="833"/>
      <c r="CU23" s="833"/>
      <c r="CV23" s="805"/>
      <c r="CW23" s="805"/>
      <c r="CX23" s="833"/>
      <c r="CY23" s="833"/>
      <c r="CZ23" s="833"/>
    </row>
    <row r="24" spans="1:104" ht="12">
      <c r="A24" s="805" t="s">
        <v>504</v>
      </c>
      <c r="B24" s="831" t="s">
        <v>201</v>
      </c>
      <c r="C24" s="832">
        <f t="shared" si="19"/>
        <v>8252</v>
      </c>
      <c r="D24" s="832">
        <f t="shared" si="19"/>
        <v>2009.8</v>
      </c>
      <c r="E24" s="832"/>
      <c r="F24" s="832"/>
      <c r="G24" s="832">
        <v>8132</v>
      </c>
      <c r="H24" s="832">
        <v>1824.6</v>
      </c>
      <c r="I24" s="832">
        <v>120</v>
      </c>
      <c r="J24" s="832">
        <v>132</v>
      </c>
      <c r="K24" s="832"/>
      <c r="L24" s="832">
        <v>53.2</v>
      </c>
      <c r="M24" s="832">
        <v>160</v>
      </c>
      <c r="N24" s="832">
        <v>226</v>
      </c>
      <c r="O24" s="832">
        <f t="shared" si="20"/>
        <v>2640</v>
      </c>
      <c r="P24" s="832">
        <f t="shared" si="20"/>
        <v>2090.3</v>
      </c>
      <c r="Q24" s="805" t="s">
        <v>504</v>
      </c>
      <c r="R24" s="831" t="s">
        <v>201</v>
      </c>
      <c r="S24" s="833">
        <v>530</v>
      </c>
      <c r="T24" s="833">
        <v>661.2</v>
      </c>
      <c r="U24" s="834">
        <v>360</v>
      </c>
      <c r="V24" s="834"/>
      <c r="W24" s="833">
        <v>1000</v>
      </c>
      <c r="X24" s="833">
        <v>1139.1</v>
      </c>
      <c r="Y24" s="833"/>
      <c r="Z24" s="833"/>
      <c r="AA24" s="833"/>
      <c r="AB24" s="833"/>
      <c r="AC24" s="833"/>
      <c r="AD24" s="833"/>
      <c r="AE24" s="833">
        <v>200</v>
      </c>
      <c r="AF24" s="833">
        <v>60</v>
      </c>
      <c r="AG24" s="833">
        <v>550</v>
      </c>
      <c r="AH24" s="833">
        <v>230</v>
      </c>
      <c r="AI24" s="833">
        <f t="shared" si="21"/>
        <v>11052</v>
      </c>
      <c r="AJ24" s="833">
        <f t="shared" si="21"/>
        <v>4326.1</v>
      </c>
      <c r="AK24" s="805" t="s">
        <v>504</v>
      </c>
      <c r="AL24" s="831" t="s">
        <v>201</v>
      </c>
      <c r="AM24" s="833">
        <v>290</v>
      </c>
      <c r="AN24" s="833">
        <v>28.9</v>
      </c>
      <c r="AO24" s="833">
        <v>130</v>
      </c>
      <c r="AP24" s="833">
        <v>330</v>
      </c>
      <c r="AQ24" s="836">
        <v>475</v>
      </c>
      <c r="AR24" s="834">
        <v>884.9</v>
      </c>
      <c r="AS24" s="833">
        <f t="shared" si="3"/>
        <v>895</v>
      </c>
      <c r="AT24" s="833">
        <f t="shared" si="3"/>
        <v>1243.8</v>
      </c>
      <c r="AU24" s="833">
        <f t="shared" si="22"/>
        <v>11947</v>
      </c>
      <c r="AV24" s="833">
        <f t="shared" si="22"/>
        <v>5569.900000000001</v>
      </c>
      <c r="AW24" s="833">
        <f t="shared" si="8"/>
        <v>46.62174604503223</v>
      </c>
      <c r="AX24" s="832"/>
      <c r="AY24" s="832"/>
      <c r="AZ24" s="832"/>
      <c r="BA24" s="832"/>
      <c r="BB24" s="803" t="s">
        <v>504</v>
      </c>
      <c r="BC24" s="837" t="s">
        <v>201</v>
      </c>
      <c r="BD24" s="833"/>
      <c r="BE24" s="833"/>
      <c r="BF24" s="833"/>
      <c r="BG24" s="833"/>
      <c r="BH24" s="833"/>
      <c r="BI24" s="833"/>
      <c r="BJ24" s="833"/>
      <c r="BK24" s="833"/>
      <c r="BL24" s="805"/>
      <c r="BM24" s="805"/>
      <c r="BN24" s="838">
        <f t="shared" si="23"/>
        <v>0</v>
      </c>
      <c r="BO24" s="838">
        <f t="shared" si="23"/>
        <v>0</v>
      </c>
      <c r="BQ24" s="838">
        <f t="shared" si="24"/>
        <v>11947</v>
      </c>
      <c r="BR24" s="838">
        <f t="shared" si="24"/>
        <v>5569.900000000001</v>
      </c>
      <c r="BS24" s="838">
        <f t="shared" si="9"/>
        <v>46.62174604503223</v>
      </c>
      <c r="BT24" s="803" t="s">
        <v>504</v>
      </c>
      <c r="BU24" s="837" t="s">
        <v>201</v>
      </c>
      <c r="BV24" s="840">
        <v>1400</v>
      </c>
      <c r="BW24" s="838">
        <v>865.6</v>
      </c>
      <c r="BX24" s="838">
        <v>1450</v>
      </c>
      <c r="BY24" s="841">
        <v>1259.1</v>
      </c>
      <c r="BZ24" s="832"/>
      <c r="CA24" s="832"/>
      <c r="CB24" s="832">
        <v>700</v>
      </c>
      <c r="CC24" s="832">
        <v>510.8</v>
      </c>
      <c r="CD24" s="832">
        <f t="shared" si="10"/>
        <v>3550</v>
      </c>
      <c r="CE24" s="832">
        <f t="shared" si="10"/>
        <v>2635.5</v>
      </c>
      <c r="CF24" s="832">
        <f t="shared" si="25"/>
        <v>15497</v>
      </c>
      <c r="CG24" s="832">
        <f t="shared" si="25"/>
        <v>8205.400000000001</v>
      </c>
      <c r="CH24" s="832">
        <f t="shared" si="11"/>
        <v>52.94831257662774</v>
      </c>
      <c r="CI24" s="832"/>
      <c r="CL24" s="832"/>
      <c r="CM24" s="832"/>
      <c r="CN24" s="805"/>
      <c r="CO24" s="831"/>
      <c r="CP24" s="805"/>
      <c r="CQ24" s="805"/>
      <c r="CR24" s="833"/>
      <c r="CS24" s="833"/>
      <c r="CT24" s="833"/>
      <c r="CU24" s="833"/>
      <c r="CV24" s="805"/>
      <c r="CW24" s="805"/>
      <c r="CX24" s="833"/>
      <c r="CY24" s="833"/>
      <c r="CZ24" s="833"/>
    </row>
    <row r="25" spans="1:104" ht="12">
      <c r="A25" s="805" t="s">
        <v>285</v>
      </c>
      <c r="B25" s="831" t="s">
        <v>202</v>
      </c>
      <c r="C25" s="832">
        <f t="shared" si="19"/>
        <v>12572.5</v>
      </c>
      <c r="D25" s="832">
        <f t="shared" si="19"/>
        <v>7025.4</v>
      </c>
      <c r="E25" s="832"/>
      <c r="F25" s="832"/>
      <c r="G25" s="832">
        <v>12512.5</v>
      </c>
      <c r="H25" s="832">
        <v>6965.4</v>
      </c>
      <c r="I25" s="832">
        <v>60</v>
      </c>
      <c r="J25" s="832">
        <v>60</v>
      </c>
      <c r="K25" s="832"/>
      <c r="L25" s="832"/>
      <c r="M25" s="832">
        <v>72</v>
      </c>
      <c r="N25" s="832">
        <v>192</v>
      </c>
      <c r="O25" s="832">
        <f t="shared" si="20"/>
        <v>3195.8</v>
      </c>
      <c r="P25" s="832">
        <f t="shared" si="20"/>
        <v>26716.2</v>
      </c>
      <c r="Q25" s="805" t="s">
        <v>285</v>
      </c>
      <c r="R25" s="831" t="s">
        <v>202</v>
      </c>
      <c r="S25" s="833">
        <v>660</v>
      </c>
      <c r="T25" s="833">
        <v>598.9</v>
      </c>
      <c r="U25" s="834">
        <v>1364.8</v>
      </c>
      <c r="V25" s="842">
        <v>23042.3</v>
      </c>
      <c r="W25" s="833"/>
      <c r="X25" s="833"/>
      <c r="Y25" s="833">
        <v>150</v>
      </c>
      <c r="Z25" s="843">
        <v>1930</v>
      </c>
      <c r="AA25" s="833"/>
      <c r="AB25" s="833"/>
      <c r="AC25" s="833"/>
      <c r="AD25" s="833"/>
      <c r="AE25" s="833"/>
      <c r="AF25" s="833"/>
      <c r="AG25" s="833">
        <v>1021</v>
      </c>
      <c r="AH25" s="833">
        <v>1145</v>
      </c>
      <c r="AI25" s="833">
        <f t="shared" si="21"/>
        <v>15840.3</v>
      </c>
      <c r="AJ25" s="833">
        <f t="shared" si="21"/>
        <v>33933.6</v>
      </c>
      <c r="AK25" s="805" t="s">
        <v>285</v>
      </c>
      <c r="AL25" s="831" t="s">
        <v>202</v>
      </c>
      <c r="AM25" s="833">
        <v>500</v>
      </c>
      <c r="AN25" s="833"/>
      <c r="AO25" s="833">
        <v>350</v>
      </c>
      <c r="AP25" s="833">
        <v>350</v>
      </c>
      <c r="AQ25" s="836">
        <v>1041.5</v>
      </c>
      <c r="AR25" s="834">
        <v>1907.2</v>
      </c>
      <c r="AS25" s="833">
        <f t="shared" si="3"/>
        <v>1891.5</v>
      </c>
      <c r="AT25" s="833">
        <f t="shared" si="3"/>
        <v>2257.2</v>
      </c>
      <c r="AU25" s="833">
        <f t="shared" si="22"/>
        <v>17731.8</v>
      </c>
      <c r="AV25" s="833">
        <f t="shared" si="22"/>
        <v>36190.799999999996</v>
      </c>
      <c r="AW25" s="833">
        <f t="shared" si="8"/>
        <v>204.1011064866511</v>
      </c>
      <c r="AX25" s="832"/>
      <c r="AY25" s="832"/>
      <c r="AZ25" s="832"/>
      <c r="BA25" s="832"/>
      <c r="BB25" s="803" t="s">
        <v>285</v>
      </c>
      <c r="BC25" s="837" t="s">
        <v>202</v>
      </c>
      <c r="BD25" s="833"/>
      <c r="BE25" s="833"/>
      <c r="BF25" s="833"/>
      <c r="BG25" s="833"/>
      <c r="BH25" s="797"/>
      <c r="BI25" s="797"/>
      <c r="BJ25" s="833"/>
      <c r="BK25" s="833"/>
      <c r="BL25" s="805"/>
      <c r="BM25" s="805"/>
      <c r="BN25" s="838">
        <f t="shared" si="23"/>
        <v>0</v>
      </c>
      <c r="BO25" s="838">
        <f t="shared" si="23"/>
        <v>0</v>
      </c>
      <c r="BQ25" s="838">
        <f t="shared" si="24"/>
        <v>17731.8</v>
      </c>
      <c r="BR25" s="838">
        <f t="shared" si="24"/>
        <v>36190.799999999996</v>
      </c>
      <c r="BS25" s="838">
        <f t="shared" si="9"/>
        <v>204.1011064866511</v>
      </c>
      <c r="BT25" s="803" t="s">
        <v>285</v>
      </c>
      <c r="BU25" s="837" t="s">
        <v>202</v>
      </c>
      <c r="BV25" s="840">
        <v>2050</v>
      </c>
      <c r="BW25" s="838">
        <v>4470.4</v>
      </c>
      <c r="BX25" s="838">
        <v>1700</v>
      </c>
      <c r="BY25" s="841">
        <v>2073.7</v>
      </c>
      <c r="BZ25" s="832"/>
      <c r="CA25" s="832"/>
      <c r="CB25" s="832">
        <v>830</v>
      </c>
      <c r="CC25" s="832">
        <v>510.1</v>
      </c>
      <c r="CD25" s="832">
        <f t="shared" si="10"/>
        <v>4580</v>
      </c>
      <c r="CE25" s="832">
        <f t="shared" si="10"/>
        <v>7054.2</v>
      </c>
      <c r="CF25" s="832">
        <f t="shared" si="25"/>
        <v>22311.8</v>
      </c>
      <c r="CG25" s="832">
        <f t="shared" si="25"/>
        <v>43244.99999999999</v>
      </c>
      <c r="CH25" s="832">
        <f t="shared" si="11"/>
        <v>193.82120671572886</v>
      </c>
      <c r="CI25" s="832"/>
      <c r="CL25" s="832"/>
      <c r="CM25" s="832"/>
      <c r="CN25" s="805"/>
      <c r="CO25" s="831"/>
      <c r="CP25" s="805"/>
      <c r="CQ25" s="805"/>
      <c r="CR25" s="833"/>
      <c r="CS25" s="833"/>
      <c r="CT25" s="833"/>
      <c r="CU25" s="833"/>
      <c r="CV25" s="805"/>
      <c r="CW25" s="805"/>
      <c r="CX25" s="833"/>
      <c r="CY25" s="833"/>
      <c r="CZ25" s="833"/>
    </row>
    <row r="26" spans="1:104" ht="12">
      <c r="A26" s="805"/>
      <c r="B26" s="831"/>
      <c r="C26" s="832"/>
      <c r="D26" s="832"/>
      <c r="E26" s="832"/>
      <c r="F26" s="832"/>
      <c r="G26" s="797"/>
      <c r="H26" s="797"/>
      <c r="I26" s="797"/>
      <c r="J26" s="797"/>
      <c r="K26" s="832"/>
      <c r="L26" s="797"/>
      <c r="M26" s="832"/>
      <c r="N26" s="797"/>
      <c r="O26" s="832"/>
      <c r="P26" s="832"/>
      <c r="Q26" s="805"/>
      <c r="R26" s="831"/>
      <c r="S26" s="833"/>
      <c r="T26" s="833"/>
      <c r="U26" s="814"/>
      <c r="V26" s="814"/>
      <c r="W26" s="833"/>
      <c r="X26" s="797"/>
      <c r="Y26" s="833"/>
      <c r="Z26" s="797"/>
      <c r="AA26" s="797"/>
      <c r="AB26" s="797"/>
      <c r="AC26" s="797"/>
      <c r="AD26" s="797"/>
      <c r="AE26" s="797"/>
      <c r="AF26" s="797"/>
      <c r="AG26" s="797"/>
      <c r="AH26" s="797"/>
      <c r="AI26" s="833"/>
      <c r="AJ26" s="833"/>
      <c r="AK26" s="805"/>
      <c r="AL26" s="831"/>
      <c r="AM26" s="797"/>
      <c r="AN26" s="797"/>
      <c r="AO26" s="797"/>
      <c r="AP26" s="833"/>
      <c r="AQ26" s="836"/>
      <c r="AR26" s="814"/>
      <c r="AS26" s="833"/>
      <c r="AT26" s="833"/>
      <c r="AU26" s="833"/>
      <c r="AV26" s="833"/>
      <c r="AW26" s="833"/>
      <c r="AX26" s="797"/>
      <c r="AY26" s="797"/>
      <c r="AZ26" s="832"/>
      <c r="BA26" s="797"/>
      <c r="BC26" s="837"/>
      <c r="BD26" s="833"/>
      <c r="BE26" s="833"/>
      <c r="BF26" s="797"/>
      <c r="BG26" s="797"/>
      <c r="BH26" s="833"/>
      <c r="BI26" s="833"/>
      <c r="BJ26" s="797"/>
      <c r="BK26" s="833"/>
      <c r="BL26" s="805"/>
      <c r="BM26" s="805"/>
      <c r="BN26" s="838"/>
      <c r="BO26" s="838"/>
      <c r="BQ26" s="838"/>
      <c r="BR26" s="838"/>
      <c r="BS26" s="838"/>
      <c r="BU26" s="837"/>
      <c r="BV26" s="840"/>
      <c r="BX26" s="838"/>
      <c r="BY26" s="841"/>
      <c r="BZ26" s="832"/>
      <c r="CA26" s="832"/>
      <c r="CB26" s="832"/>
      <c r="CC26" s="832"/>
      <c r="CD26" s="832"/>
      <c r="CE26" s="832"/>
      <c r="CF26" s="832"/>
      <c r="CG26" s="832"/>
      <c r="CH26" s="832"/>
      <c r="CI26" s="832"/>
      <c r="CL26" s="832"/>
      <c r="CM26" s="797"/>
      <c r="CN26" s="805"/>
      <c r="CO26" s="831"/>
      <c r="CP26" s="805"/>
      <c r="CQ26" s="805"/>
      <c r="CR26" s="797"/>
      <c r="CS26" s="797"/>
      <c r="CT26" s="797"/>
      <c r="CU26" s="797"/>
      <c r="CV26" s="805"/>
      <c r="CW26" s="805"/>
      <c r="CX26" s="833"/>
      <c r="CY26" s="833"/>
      <c r="CZ26" s="833"/>
    </row>
    <row r="27" spans="1:104" ht="12">
      <c r="A27" s="805" t="s">
        <v>286</v>
      </c>
      <c r="B27" s="831" t="s">
        <v>203</v>
      </c>
      <c r="C27" s="832">
        <f aca="true" t="shared" si="26" ref="C27:D30">E27+G27+I27+K27</f>
        <v>3925</v>
      </c>
      <c r="D27" s="832">
        <f t="shared" si="26"/>
        <v>1840.3</v>
      </c>
      <c r="E27" s="832"/>
      <c r="F27" s="832"/>
      <c r="G27" s="832">
        <v>3500</v>
      </c>
      <c r="H27" s="832">
        <v>1664.3</v>
      </c>
      <c r="I27" s="832">
        <v>175</v>
      </c>
      <c r="J27" s="832">
        <v>96</v>
      </c>
      <c r="K27" s="832">
        <v>250</v>
      </c>
      <c r="L27" s="832">
        <v>80</v>
      </c>
      <c r="M27" s="832">
        <v>100</v>
      </c>
      <c r="N27" s="832">
        <v>260</v>
      </c>
      <c r="O27" s="832">
        <f aca="true" t="shared" si="27" ref="O27:P30">S27+U27+W27+Y27+AC27+AE27+AG27+AA27</f>
        <v>2620.9</v>
      </c>
      <c r="P27" s="832">
        <f t="shared" si="27"/>
        <v>5101.3</v>
      </c>
      <c r="Q27" s="805" t="s">
        <v>286</v>
      </c>
      <c r="R27" s="831" t="s">
        <v>203</v>
      </c>
      <c r="S27" s="833">
        <v>1050</v>
      </c>
      <c r="T27" s="833">
        <v>1590.7</v>
      </c>
      <c r="U27" s="834">
        <v>420</v>
      </c>
      <c r="V27" s="834">
        <v>2240.6</v>
      </c>
      <c r="W27" s="833"/>
      <c r="X27" s="833"/>
      <c r="Y27" s="833"/>
      <c r="Z27" s="833"/>
      <c r="AA27" s="833"/>
      <c r="AB27" s="833"/>
      <c r="AC27" s="833"/>
      <c r="AD27" s="833"/>
      <c r="AE27" s="833"/>
      <c r="AF27" s="833"/>
      <c r="AG27" s="833">
        <v>1150.9</v>
      </c>
      <c r="AH27" s="833">
        <v>1270</v>
      </c>
      <c r="AI27" s="833">
        <f aca="true" t="shared" si="28" ref="AI27:AJ30">C27+M27+O27</f>
        <v>6645.9</v>
      </c>
      <c r="AJ27" s="833">
        <f t="shared" si="28"/>
        <v>7201.6</v>
      </c>
      <c r="AK27" s="805" t="s">
        <v>286</v>
      </c>
      <c r="AL27" s="831" t="s">
        <v>203</v>
      </c>
      <c r="AM27" s="833">
        <v>500</v>
      </c>
      <c r="AN27" s="833"/>
      <c r="AO27" s="833">
        <v>145</v>
      </c>
      <c r="AP27" s="833">
        <v>80</v>
      </c>
      <c r="AQ27" s="836">
        <v>750</v>
      </c>
      <c r="AR27" s="834">
        <v>80</v>
      </c>
      <c r="AS27" s="833">
        <f t="shared" si="3"/>
        <v>1395</v>
      </c>
      <c r="AT27" s="833">
        <f t="shared" si="3"/>
        <v>160</v>
      </c>
      <c r="AU27" s="833">
        <f aca="true" t="shared" si="29" ref="AU27:AV30">AI27+AS27</f>
        <v>8040.9</v>
      </c>
      <c r="AV27" s="833">
        <f t="shared" si="29"/>
        <v>7361.6</v>
      </c>
      <c r="AW27" s="833">
        <f t="shared" si="8"/>
        <v>91.55194070315514</v>
      </c>
      <c r="AX27" s="832"/>
      <c r="AY27" s="832"/>
      <c r="AZ27" s="832"/>
      <c r="BA27" s="832"/>
      <c r="BB27" s="803" t="s">
        <v>286</v>
      </c>
      <c r="BC27" s="837" t="s">
        <v>203</v>
      </c>
      <c r="BD27" s="833"/>
      <c r="BE27" s="833"/>
      <c r="BF27" s="833"/>
      <c r="BG27" s="833"/>
      <c r="BH27" s="833"/>
      <c r="BI27" s="833"/>
      <c r="BJ27" s="833"/>
      <c r="BK27" s="833"/>
      <c r="BL27" s="805"/>
      <c r="BM27" s="805"/>
      <c r="BN27" s="838">
        <f aca="true" t="shared" si="30" ref="BN27:BO30">AX27+AZ27+BD27+BF27+BH27+BJ27+BL27</f>
        <v>0</v>
      </c>
      <c r="BO27" s="838">
        <f t="shared" si="30"/>
        <v>0</v>
      </c>
      <c r="BQ27" s="838">
        <f aca="true" t="shared" si="31" ref="BQ27:BR30">AU27+BN27</f>
        <v>8040.9</v>
      </c>
      <c r="BR27" s="838">
        <f t="shared" si="31"/>
        <v>7361.6</v>
      </c>
      <c r="BS27" s="838">
        <f t="shared" si="9"/>
        <v>91.55194070315514</v>
      </c>
      <c r="BT27" s="803" t="s">
        <v>286</v>
      </c>
      <c r="BU27" s="837" t="s">
        <v>203</v>
      </c>
      <c r="BV27" s="840">
        <v>1650</v>
      </c>
      <c r="BW27" s="838">
        <v>1419.4</v>
      </c>
      <c r="BX27" s="838">
        <v>1600</v>
      </c>
      <c r="BY27" s="841">
        <v>10405.5</v>
      </c>
      <c r="BZ27" s="832"/>
      <c r="CA27" s="832"/>
      <c r="CB27" s="832">
        <v>800</v>
      </c>
      <c r="CC27" s="832">
        <v>603.8</v>
      </c>
      <c r="CD27" s="832">
        <f t="shared" si="10"/>
        <v>4050</v>
      </c>
      <c r="CE27" s="832">
        <f t="shared" si="10"/>
        <v>12428.699999999999</v>
      </c>
      <c r="CF27" s="832">
        <f aca="true" t="shared" si="32" ref="CF27:CG30">BQ27+CD27</f>
        <v>12090.9</v>
      </c>
      <c r="CG27" s="832">
        <f t="shared" si="32"/>
        <v>19790.3</v>
      </c>
      <c r="CH27" s="832">
        <f t="shared" si="11"/>
        <v>163.67929599947067</v>
      </c>
      <c r="CI27" s="832"/>
      <c r="CL27" s="832"/>
      <c r="CM27" s="832"/>
      <c r="CN27" s="805"/>
      <c r="CO27" s="831"/>
      <c r="CP27" s="805"/>
      <c r="CQ27" s="805"/>
      <c r="CR27" s="833"/>
      <c r="CS27" s="833"/>
      <c r="CT27" s="833"/>
      <c r="CU27" s="833"/>
      <c r="CV27" s="805"/>
      <c r="CW27" s="805"/>
      <c r="CX27" s="833"/>
      <c r="CY27" s="833"/>
      <c r="CZ27" s="833"/>
    </row>
    <row r="28" spans="1:104" ht="12">
      <c r="A28" s="805" t="s">
        <v>287</v>
      </c>
      <c r="B28" s="831" t="s">
        <v>204</v>
      </c>
      <c r="C28" s="832">
        <f t="shared" si="26"/>
        <v>6730</v>
      </c>
      <c r="D28" s="832">
        <f t="shared" si="26"/>
        <v>7920.1</v>
      </c>
      <c r="E28" s="832"/>
      <c r="F28" s="832"/>
      <c r="G28" s="832">
        <v>6400</v>
      </c>
      <c r="H28" s="832">
        <v>7860.1</v>
      </c>
      <c r="I28" s="832">
        <v>80</v>
      </c>
      <c r="J28" s="832">
        <v>60</v>
      </c>
      <c r="K28" s="832">
        <v>250</v>
      </c>
      <c r="L28" s="832"/>
      <c r="M28" s="832">
        <v>274</v>
      </c>
      <c r="N28" s="832">
        <v>32</v>
      </c>
      <c r="O28" s="832">
        <f t="shared" si="27"/>
        <v>15217.1</v>
      </c>
      <c r="P28" s="832">
        <f t="shared" si="27"/>
        <v>11051.400000000001</v>
      </c>
      <c r="Q28" s="805" t="s">
        <v>287</v>
      </c>
      <c r="R28" s="831" t="s">
        <v>204</v>
      </c>
      <c r="S28" s="833">
        <v>1000</v>
      </c>
      <c r="T28" s="833">
        <v>1992.8</v>
      </c>
      <c r="U28" s="834">
        <v>5785.1</v>
      </c>
      <c r="V28" s="834">
        <v>4279.1</v>
      </c>
      <c r="W28" s="833">
        <v>7500</v>
      </c>
      <c r="X28" s="833">
        <v>4309.5</v>
      </c>
      <c r="Y28" s="833">
        <v>132</v>
      </c>
      <c r="Z28" s="833"/>
      <c r="AA28" s="833"/>
      <c r="AB28" s="833"/>
      <c r="AC28" s="833"/>
      <c r="AD28" s="833"/>
      <c r="AE28" s="833">
        <v>100</v>
      </c>
      <c r="AF28" s="833">
        <v>100</v>
      </c>
      <c r="AG28" s="833">
        <v>700</v>
      </c>
      <c r="AH28" s="833">
        <v>370</v>
      </c>
      <c r="AI28" s="833">
        <f t="shared" si="28"/>
        <v>22221.1</v>
      </c>
      <c r="AJ28" s="833">
        <f t="shared" si="28"/>
        <v>19003.5</v>
      </c>
      <c r="AK28" s="805" t="s">
        <v>287</v>
      </c>
      <c r="AL28" s="831" t="s">
        <v>204</v>
      </c>
      <c r="AM28" s="833">
        <v>440</v>
      </c>
      <c r="AN28" s="833"/>
      <c r="AO28" s="833">
        <v>265</v>
      </c>
      <c r="AP28" s="833">
        <v>301.2</v>
      </c>
      <c r="AQ28" s="836">
        <v>750</v>
      </c>
      <c r="AR28" s="834">
        <v>255</v>
      </c>
      <c r="AS28" s="833">
        <f t="shared" si="3"/>
        <v>1455</v>
      </c>
      <c r="AT28" s="833">
        <f t="shared" si="3"/>
        <v>556.2</v>
      </c>
      <c r="AU28" s="833">
        <f t="shared" si="29"/>
        <v>23676.1</v>
      </c>
      <c r="AV28" s="833">
        <f t="shared" si="29"/>
        <v>19559.7</v>
      </c>
      <c r="AW28" s="833">
        <f t="shared" si="8"/>
        <v>82.61369059938082</v>
      </c>
      <c r="AX28" s="832"/>
      <c r="AY28" s="832"/>
      <c r="AZ28" s="833"/>
      <c r="BA28" s="832"/>
      <c r="BB28" s="803" t="s">
        <v>287</v>
      </c>
      <c r="BC28" s="837" t="s">
        <v>204</v>
      </c>
      <c r="BD28" s="833"/>
      <c r="BE28" s="833"/>
      <c r="BF28" s="833"/>
      <c r="BG28" s="833"/>
      <c r="BH28" s="833"/>
      <c r="BI28" s="833"/>
      <c r="BJ28" s="833"/>
      <c r="BK28" s="833"/>
      <c r="BL28" s="805"/>
      <c r="BM28" s="805"/>
      <c r="BN28" s="838">
        <f t="shared" si="30"/>
        <v>0</v>
      </c>
      <c r="BO28" s="838">
        <f t="shared" si="30"/>
        <v>0</v>
      </c>
      <c r="BQ28" s="838">
        <f t="shared" si="31"/>
        <v>23676.1</v>
      </c>
      <c r="BR28" s="838">
        <f t="shared" si="31"/>
        <v>19559.7</v>
      </c>
      <c r="BS28" s="838">
        <f t="shared" si="9"/>
        <v>82.61369059938082</v>
      </c>
      <c r="BT28" s="803" t="s">
        <v>287</v>
      </c>
      <c r="BU28" s="837" t="s">
        <v>204</v>
      </c>
      <c r="BV28" s="840">
        <v>1750</v>
      </c>
      <c r="BW28" s="838">
        <v>947</v>
      </c>
      <c r="BX28" s="838">
        <v>1850</v>
      </c>
      <c r="BY28" s="841">
        <v>1338.3</v>
      </c>
      <c r="BZ28" s="832"/>
      <c r="CA28" s="832"/>
      <c r="CB28" s="832">
        <v>830</v>
      </c>
      <c r="CC28" s="832">
        <v>1018.6</v>
      </c>
      <c r="CD28" s="832">
        <f t="shared" si="10"/>
        <v>4430</v>
      </c>
      <c r="CE28" s="832">
        <f t="shared" si="10"/>
        <v>3303.9</v>
      </c>
      <c r="CF28" s="832">
        <f t="shared" si="32"/>
        <v>28106.1</v>
      </c>
      <c r="CG28" s="832">
        <f t="shared" si="32"/>
        <v>22863.600000000002</v>
      </c>
      <c r="CH28" s="832">
        <f t="shared" si="11"/>
        <v>81.34746549681388</v>
      </c>
      <c r="CI28" s="832"/>
      <c r="CL28" s="833"/>
      <c r="CM28" s="832"/>
      <c r="CN28" s="805"/>
      <c r="CO28" s="831"/>
      <c r="CP28" s="805"/>
      <c r="CQ28" s="805"/>
      <c r="CR28" s="833"/>
      <c r="CS28" s="833"/>
      <c r="CT28" s="833"/>
      <c r="CU28" s="833"/>
      <c r="CV28" s="805"/>
      <c r="CW28" s="805"/>
      <c r="CX28" s="833"/>
      <c r="CY28" s="833"/>
      <c r="CZ28" s="833"/>
    </row>
    <row r="29" spans="1:104" ht="11.25" customHeight="1">
      <c r="A29" s="805" t="s">
        <v>288</v>
      </c>
      <c r="B29" s="831" t="s">
        <v>205</v>
      </c>
      <c r="C29" s="832">
        <f t="shared" si="26"/>
        <v>4350</v>
      </c>
      <c r="D29" s="832">
        <f t="shared" si="26"/>
        <v>3137.5</v>
      </c>
      <c r="E29" s="832"/>
      <c r="F29" s="832"/>
      <c r="G29" s="832">
        <v>4000</v>
      </c>
      <c r="H29" s="832">
        <v>2881.5</v>
      </c>
      <c r="I29" s="832">
        <v>100</v>
      </c>
      <c r="J29" s="832">
        <v>136</v>
      </c>
      <c r="K29" s="832">
        <v>250</v>
      </c>
      <c r="L29" s="832">
        <v>120</v>
      </c>
      <c r="M29" s="832"/>
      <c r="N29" s="832">
        <v>160</v>
      </c>
      <c r="O29" s="832">
        <f t="shared" si="27"/>
        <v>6250</v>
      </c>
      <c r="P29" s="832">
        <f t="shared" si="27"/>
        <v>15727.7</v>
      </c>
      <c r="Q29" s="805" t="s">
        <v>288</v>
      </c>
      <c r="R29" s="831" t="s">
        <v>205</v>
      </c>
      <c r="S29" s="833">
        <v>1250</v>
      </c>
      <c r="T29" s="833">
        <v>1333.2</v>
      </c>
      <c r="U29" s="834"/>
      <c r="V29" s="834">
        <v>550</v>
      </c>
      <c r="W29" s="833">
        <v>5000</v>
      </c>
      <c r="X29" s="833">
        <v>10968.7</v>
      </c>
      <c r="Y29" s="833"/>
      <c r="Z29" s="833">
        <v>140</v>
      </c>
      <c r="AA29" s="833"/>
      <c r="AB29" s="833"/>
      <c r="AC29" s="833"/>
      <c r="AD29" s="833">
        <v>2016.8</v>
      </c>
      <c r="AE29" s="833"/>
      <c r="AF29" s="833">
        <v>72</v>
      </c>
      <c r="AG29" s="833"/>
      <c r="AH29" s="833">
        <v>647</v>
      </c>
      <c r="AI29" s="833">
        <f t="shared" si="28"/>
        <v>10600</v>
      </c>
      <c r="AJ29" s="833">
        <f t="shared" si="28"/>
        <v>19025.2</v>
      </c>
      <c r="AK29" s="805" t="s">
        <v>288</v>
      </c>
      <c r="AL29" s="831" t="s">
        <v>205</v>
      </c>
      <c r="AM29" s="833">
        <v>600</v>
      </c>
      <c r="AN29" s="833">
        <v>2556.7</v>
      </c>
      <c r="AO29" s="833">
        <v>362.5</v>
      </c>
      <c r="AP29" s="833">
        <v>444.5</v>
      </c>
      <c r="AQ29" s="836">
        <v>1050</v>
      </c>
      <c r="AR29" s="834">
        <v>1305</v>
      </c>
      <c r="AS29" s="833">
        <f t="shared" si="3"/>
        <v>2012.5</v>
      </c>
      <c r="AT29" s="833">
        <f t="shared" si="3"/>
        <v>4306.2</v>
      </c>
      <c r="AU29" s="833">
        <f t="shared" si="29"/>
        <v>12612.5</v>
      </c>
      <c r="AV29" s="833">
        <f t="shared" si="29"/>
        <v>23331.4</v>
      </c>
      <c r="AW29" s="833">
        <f t="shared" si="8"/>
        <v>184.98632309217047</v>
      </c>
      <c r="AX29" s="832"/>
      <c r="AY29" s="832"/>
      <c r="AZ29" s="832"/>
      <c r="BA29" s="832"/>
      <c r="BB29" s="803" t="s">
        <v>288</v>
      </c>
      <c r="BC29" s="837" t="s">
        <v>205</v>
      </c>
      <c r="BD29" s="833"/>
      <c r="BE29" s="833"/>
      <c r="BF29" s="833"/>
      <c r="BG29" s="833"/>
      <c r="BH29" s="833"/>
      <c r="BI29" s="833"/>
      <c r="BJ29" s="833"/>
      <c r="BK29" s="833"/>
      <c r="BL29" s="805"/>
      <c r="BM29" s="805"/>
      <c r="BN29" s="838">
        <f t="shared" si="30"/>
        <v>0</v>
      </c>
      <c r="BO29" s="838">
        <f t="shared" si="30"/>
        <v>0</v>
      </c>
      <c r="BQ29" s="838">
        <f t="shared" si="31"/>
        <v>12612.5</v>
      </c>
      <c r="BR29" s="838">
        <f t="shared" si="31"/>
        <v>23331.4</v>
      </c>
      <c r="BS29" s="838">
        <f t="shared" si="9"/>
        <v>184.98632309217047</v>
      </c>
      <c r="BT29" s="803" t="s">
        <v>288</v>
      </c>
      <c r="BU29" s="837" t="s">
        <v>205</v>
      </c>
      <c r="BV29" s="840">
        <v>2100</v>
      </c>
      <c r="BW29" s="838">
        <v>3069.7</v>
      </c>
      <c r="BX29" s="838">
        <v>2550</v>
      </c>
      <c r="BY29" s="841">
        <v>5656.9</v>
      </c>
      <c r="BZ29" s="832"/>
      <c r="CA29" s="832"/>
      <c r="CB29" s="832">
        <v>830</v>
      </c>
      <c r="CC29" s="832">
        <v>840.1</v>
      </c>
      <c r="CD29" s="832">
        <f t="shared" si="10"/>
        <v>5480</v>
      </c>
      <c r="CE29" s="832">
        <f t="shared" si="10"/>
        <v>9566.699999999999</v>
      </c>
      <c r="CF29" s="832">
        <f t="shared" si="32"/>
        <v>18092.5</v>
      </c>
      <c r="CG29" s="832">
        <f t="shared" si="32"/>
        <v>32898.1</v>
      </c>
      <c r="CH29" s="832">
        <f t="shared" si="11"/>
        <v>181.8328036479204</v>
      </c>
      <c r="CI29" s="832"/>
      <c r="CL29" s="832"/>
      <c r="CM29" s="832"/>
      <c r="CN29" s="805"/>
      <c r="CO29" s="831"/>
      <c r="CP29" s="805"/>
      <c r="CQ29" s="805"/>
      <c r="CR29" s="833"/>
      <c r="CS29" s="833"/>
      <c r="CT29" s="833"/>
      <c r="CU29" s="833"/>
      <c r="CV29" s="805"/>
      <c r="CW29" s="805"/>
      <c r="CX29" s="833"/>
      <c r="CY29" s="833"/>
      <c r="CZ29" s="833"/>
    </row>
    <row r="30" spans="1:104" ht="12">
      <c r="A30" s="805" t="s">
        <v>289</v>
      </c>
      <c r="B30" s="831" t="s">
        <v>206</v>
      </c>
      <c r="C30" s="832">
        <f t="shared" si="26"/>
        <v>5636</v>
      </c>
      <c r="D30" s="832">
        <f t="shared" si="26"/>
        <v>5137.1</v>
      </c>
      <c r="E30" s="832"/>
      <c r="F30" s="832"/>
      <c r="G30" s="832">
        <v>5500</v>
      </c>
      <c r="H30" s="832">
        <v>5067.1</v>
      </c>
      <c r="I30" s="832">
        <v>36</v>
      </c>
      <c r="J30" s="832">
        <v>70</v>
      </c>
      <c r="K30" s="832">
        <v>100</v>
      </c>
      <c r="L30" s="832"/>
      <c r="M30" s="832">
        <v>40</v>
      </c>
      <c r="N30" s="832">
        <v>156</v>
      </c>
      <c r="O30" s="832">
        <f t="shared" si="27"/>
        <v>11600</v>
      </c>
      <c r="P30" s="832">
        <f t="shared" si="27"/>
        <v>9823.199999999999</v>
      </c>
      <c r="Q30" s="805" t="s">
        <v>289</v>
      </c>
      <c r="R30" s="831" t="s">
        <v>206</v>
      </c>
      <c r="S30" s="833">
        <v>1000</v>
      </c>
      <c r="T30" s="833">
        <v>1330.6</v>
      </c>
      <c r="U30" s="834"/>
      <c r="V30" s="834">
        <v>800</v>
      </c>
      <c r="W30" s="833">
        <v>9500</v>
      </c>
      <c r="X30" s="833">
        <v>6891.8</v>
      </c>
      <c r="Y30" s="833"/>
      <c r="Z30" s="833"/>
      <c r="AA30" s="833"/>
      <c r="AB30" s="833"/>
      <c r="AC30" s="833"/>
      <c r="AD30" s="833"/>
      <c r="AE30" s="833">
        <v>200</v>
      </c>
      <c r="AF30" s="833">
        <v>52</v>
      </c>
      <c r="AG30" s="833">
        <v>900</v>
      </c>
      <c r="AH30" s="833">
        <v>748.8</v>
      </c>
      <c r="AI30" s="833">
        <f t="shared" si="28"/>
        <v>17276</v>
      </c>
      <c r="AJ30" s="833">
        <f t="shared" si="28"/>
        <v>15116.3</v>
      </c>
      <c r="AK30" s="805" t="s">
        <v>289</v>
      </c>
      <c r="AL30" s="831" t="s">
        <v>206</v>
      </c>
      <c r="AM30" s="833">
        <v>250</v>
      </c>
      <c r="AN30" s="833">
        <v>414.2</v>
      </c>
      <c r="AO30" s="833"/>
      <c r="AP30" s="833">
        <v>290</v>
      </c>
      <c r="AQ30" s="836">
        <v>500</v>
      </c>
      <c r="AR30" s="834">
        <v>1160.5</v>
      </c>
      <c r="AS30" s="833">
        <f t="shared" si="3"/>
        <v>750</v>
      </c>
      <c r="AT30" s="833">
        <f t="shared" si="3"/>
        <v>1864.7</v>
      </c>
      <c r="AU30" s="833">
        <f t="shared" si="29"/>
        <v>18026</v>
      </c>
      <c r="AV30" s="833">
        <f t="shared" si="29"/>
        <v>16981</v>
      </c>
      <c r="AW30" s="833">
        <f t="shared" si="8"/>
        <v>94.20281815155886</v>
      </c>
      <c r="AX30" s="832"/>
      <c r="AY30" s="832"/>
      <c r="AZ30" s="832"/>
      <c r="BA30" s="832"/>
      <c r="BB30" s="803" t="s">
        <v>289</v>
      </c>
      <c r="BC30" s="837" t="s">
        <v>206</v>
      </c>
      <c r="BD30" s="833"/>
      <c r="BE30" s="833"/>
      <c r="BF30" s="833"/>
      <c r="BG30" s="833"/>
      <c r="BH30" s="797"/>
      <c r="BI30" s="797"/>
      <c r="BJ30" s="833"/>
      <c r="BK30" s="833"/>
      <c r="BL30" s="805"/>
      <c r="BM30" s="805"/>
      <c r="BN30" s="838">
        <f t="shared" si="30"/>
        <v>0</v>
      </c>
      <c r="BO30" s="838">
        <f t="shared" si="30"/>
        <v>0</v>
      </c>
      <c r="BQ30" s="838">
        <f t="shared" si="31"/>
        <v>18026</v>
      </c>
      <c r="BR30" s="838">
        <f t="shared" si="31"/>
        <v>16981</v>
      </c>
      <c r="BS30" s="838">
        <f t="shared" si="9"/>
        <v>94.20281815155886</v>
      </c>
      <c r="BT30" s="803" t="s">
        <v>289</v>
      </c>
      <c r="BU30" s="837" t="s">
        <v>206</v>
      </c>
      <c r="BV30" s="840">
        <v>2050</v>
      </c>
      <c r="BW30" s="838">
        <v>4240.3</v>
      </c>
      <c r="BX30" s="838">
        <v>2650</v>
      </c>
      <c r="BY30" s="841">
        <v>1398.3</v>
      </c>
      <c r="BZ30" s="832"/>
      <c r="CA30" s="832"/>
      <c r="CB30" s="832">
        <v>830</v>
      </c>
      <c r="CC30" s="832">
        <v>649.1</v>
      </c>
      <c r="CD30" s="832">
        <f t="shared" si="10"/>
        <v>5530</v>
      </c>
      <c r="CE30" s="832">
        <f t="shared" si="10"/>
        <v>6287.700000000001</v>
      </c>
      <c r="CF30" s="832">
        <f t="shared" si="32"/>
        <v>23556</v>
      </c>
      <c r="CG30" s="832">
        <f t="shared" si="32"/>
        <v>23268.7</v>
      </c>
      <c r="CH30" s="832">
        <f t="shared" si="11"/>
        <v>98.78035320088301</v>
      </c>
      <c r="CI30" s="832"/>
      <c r="CL30" s="832"/>
      <c r="CM30" s="832"/>
      <c r="CN30" s="805"/>
      <c r="CO30" s="831"/>
      <c r="CP30" s="805"/>
      <c r="CQ30" s="805"/>
      <c r="CR30" s="833"/>
      <c r="CS30" s="833"/>
      <c r="CT30" s="833"/>
      <c r="CU30" s="833"/>
      <c r="CV30" s="805"/>
      <c r="CW30" s="805"/>
      <c r="CX30" s="833"/>
      <c r="CY30" s="833"/>
      <c r="CZ30" s="833"/>
    </row>
    <row r="31" spans="1:104" ht="12">
      <c r="A31" s="805"/>
      <c r="B31" s="831"/>
      <c r="C31" s="832"/>
      <c r="D31" s="832"/>
      <c r="E31" s="832"/>
      <c r="F31" s="832"/>
      <c r="G31" s="797"/>
      <c r="H31" s="797"/>
      <c r="I31" s="797"/>
      <c r="J31" s="797"/>
      <c r="K31" s="832"/>
      <c r="L31" s="797"/>
      <c r="M31" s="832"/>
      <c r="N31" s="797"/>
      <c r="O31" s="832"/>
      <c r="P31" s="832"/>
      <c r="Q31" s="805"/>
      <c r="R31" s="831"/>
      <c r="S31" s="833"/>
      <c r="T31" s="833"/>
      <c r="U31" s="814"/>
      <c r="V31" s="814"/>
      <c r="W31" s="833"/>
      <c r="X31" s="797"/>
      <c r="Y31" s="833"/>
      <c r="Z31" s="797"/>
      <c r="AA31" s="797"/>
      <c r="AB31" s="797"/>
      <c r="AC31" s="797"/>
      <c r="AD31" s="797"/>
      <c r="AE31" s="797"/>
      <c r="AF31" s="797"/>
      <c r="AG31" s="797"/>
      <c r="AH31" s="797"/>
      <c r="AI31" s="833"/>
      <c r="AJ31" s="833"/>
      <c r="AK31" s="805"/>
      <c r="AL31" s="831"/>
      <c r="AM31" s="797"/>
      <c r="AN31" s="797"/>
      <c r="AO31" s="797"/>
      <c r="AP31" s="833"/>
      <c r="AQ31" s="836"/>
      <c r="AR31" s="814"/>
      <c r="AS31" s="833"/>
      <c r="AT31" s="833"/>
      <c r="AU31" s="833"/>
      <c r="AV31" s="833"/>
      <c r="AW31" s="833"/>
      <c r="AX31" s="797"/>
      <c r="AY31" s="797"/>
      <c r="AZ31" s="832"/>
      <c r="BA31" s="797"/>
      <c r="BC31" s="837"/>
      <c r="BD31" s="833"/>
      <c r="BE31" s="833"/>
      <c r="BF31" s="797"/>
      <c r="BG31" s="797"/>
      <c r="BH31" s="833"/>
      <c r="BI31" s="833"/>
      <c r="BJ31" s="797"/>
      <c r="BK31" s="833"/>
      <c r="BL31" s="805"/>
      <c r="BM31" s="805"/>
      <c r="BN31" s="838"/>
      <c r="BO31" s="838"/>
      <c r="BQ31" s="838"/>
      <c r="BR31" s="838"/>
      <c r="BS31" s="838"/>
      <c r="BU31" s="837"/>
      <c r="BV31" s="840"/>
      <c r="BY31" s="841"/>
      <c r="BZ31" s="832"/>
      <c r="CA31" s="832"/>
      <c r="CB31" s="832"/>
      <c r="CC31" s="832"/>
      <c r="CD31" s="832"/>
      <c r="CE31" s="832"/>
      <c r="CF31" s="832"/>
      <c r="CG31" s="832"/>
      <c r="CH31" s="832"/>
      <c r="CI31" s="832"/>
      <c r="CL31" s="832"/>
      <c r="CM31" s="797"/>
      <c r="CN31" s="805"/>
      <c r="CO31" s="831"/>
      <c r="CP31" s="805"/>
      <c r="CQ31" s="805"/>
      <c r="CR31" s="797"/>
      <c r="CS31" s="797"/>
      <c r="CT31" s="797"/>
      <c r="CU31" s="797"/>
      <c r="CV31" s="805"/>
      <c r="CW31" s="805"/>
      <c r="CX31" s="833"/>
      <c r="CY31" s="833"/>
      <c r="CZ31" s="833"/>
    </row>
    <row r="32" spans="1:104" ht="12">
      <c r="A32" s="805" t="s">
        <v>290</v>
      </c>
      <c r="B32" s="831" t="s">
        <v>207</v>
      </c>
      <c r="C32" s="832">
        <f aca="true" t="shared" si="33" ref="C32:D36">E32+G32+I32+K32</f>
        <v>3430</v>
      </c>
      <c r="D32" s="832">
        <f t="shared" si="33"/>
        <v>1732.9</v>
      </c>
      <c r="E32" s="832"/>
      <c r="F32" s="832"/>
      <c r="G32" s="832">
        <v>3230</v>
      </c>
      <c r="H32" s="832">
        <v>1732.9</v>
      </c>
      <c r="I32" s="832">
        <v>50</v>
      </c>
      <c r="J32" s="832"/>
      <c r="K32" s="832">
        <v>150</v>
      </c>
      <c r="L32" s="832"/>
      <c r="M32" s="832">
        <v>122</v>
      </c>
      <c r="N32" s="832">
        <v>62</v>
      </c>
      <c r="O32" s="832">
        <f aca="true" t="shared" si="34" ref="O32:P35">S32+U32+W32+Y32+AC32+AE32+AG32+AA32</f>
        <v>40490</v>
      </c>
      <c r="P32" s="832">
        <f t="shared" si="34"/>
        <v>11334.099999999999</v>
      </c>
      <c r="Q32" s="805" t="s">
        <v>290</v>
      </c>
      <c r="R32" s="831" t="s">
        <v>207</v>
      </c>
      <c r="S32" s="833">
        <v>1250</v>
      </c>
      <c r="T32" s="833">
        <v>1058.8</v>
      </c>
      <c r="U32" s="834">
        <v>4692</v>
      </c>
      <c r="V32" s="834"/>
      <c r="W32" s="833">
        <v>31628</v>
      </c>
      <c r="X32" s="833">
        <v>10047.3</v>
      </c>
      <c r="Y32" s="833"/>
      <c r="Z32" s="833"/>
      <c r="AA32" s="833"/>
      <c r="AB32" s="833"/>
      <c r="AC32" s="833"/>
      <c r="AD32" s="833"/>
      <c r="AE32" s="833">
        <v>2428</v>
      </c>
      <c r="AF32" s="833"/>
      <c r="AG32" s="833">
        <v>492</v>
      </c>
      <c r="AH32" s="833">
        <v>228</v>
      </c>
      <c r="AI32" s="833">
        <f aca="true" t="shared" si="35" ref="AI32:AJ35">C32+M32+O32</f>
        <v>44042</v>
      </c>
      <c r="AJ32" s="833">
        <f t="shared" si="35"/>
        <v>13128.999999999998</v>
      </c>
      <c r="AK32" s="805" t="s">
        <v>290</v>
      </c>
      <c r="AL32" s="831" t="s">
        <v>207</v>
      </c>
      <c r="AM32" s="833">
        <v>580</v>
      </c>
      <c r="AN32" s="833"/>
      <c r="AO32" s="833">
        <v>130</v>
      </c>
      <c r="AP32" s="833">
        <v>170</v>
      </c>
      <c r="AQ32" s="836">
        <v>750</v>
      </c>
      <c r="AR32" s="834">
        <v>79.7</v>
      </c>
      <c r="AS32" s="833">
        <f t="shared" si="3"/>
        <v>1460</v>
      </c>
      <c r="AT32" s="833">
        <f t="shared" si="3"/>
        <v>249.7</v>
      </c>
      <c r="AU32" s="833">
        <f aca="true" t="shared" si="36" ref="AU32:AV36">AI32+AS32</f>
        <v>45502</v>
      </c>
      <c r="AV32" s="833">
        <f t="shared" si="36"/>
        <v>13378.699999999999</v>
      </c>
      <c r="AW32" s="833">
        <f t="shared" si="8"/>
        <v>29.402443848622035</v>
      </c>
      <c r="AX32" s="832"/>
      <c r="AY32" s="832"/>
      <c r="AZ32" s="832"/>
      <c r="BA32" s="832"/>
      <c r="BB32" s="803" t="s">
        <v>290</v>
      </c>
      <c r="BC32" s="837" t="s">
        <v>207</v>
      </c>
      <c r="BD32" s="833"/>
      <c r="BE32" s="833"/>
      <c r="BF32" s="833"/>
      <c r="BG32" s="833"/>
      <c r="BH32" s="833"/>
      <c r="BI32" s="833"/>
      <c r="BJ32" s="833"/>
      <c r="BK32" s="833"/>
      <c r="BL32" s="805"/>
      <c r="BM32" s="805"/>
      <c r="BN32" s="838">
        <f aca="true" t="shared" si="37" ref="BN32:BO35">AX32+AZ32+BD32+BF32+BH32+BJ32+BL32</f>
        <v>0</v>
      </c>
      <c r="BO32" s="838">
        <f t="shared" si="37"/>
        <v>0</v>
      </c>
      <c r="BQ32" s="838">
        <f aca="true" t="shared" si="38" ref="BQ32:BR36">AU32+BN32</f>
        <v>45502</v>
      </c>
      <c r="BR32" s="838">
        <f t="shared" si="38"/>
        <v>13378.699999999999</v>
      </c>
      <c r="BS32" s="838">
        <f t="shared" si="9"/>
        <v>29.402443848622035</v>
      </c>
      <c r="BT32" s="803" t="s">
        <v>290</v>
      </c>
      <c r="BU32" s="837" t="s">
        <v>207</v>
      </c>
      <c r="BV32" s="840">
        <v>1300</v>
      </c>
      <c r="BW32" s="838">
        <v>522.7</v>
      </c>
      <c r="BX32" s="838">
        <v>750</v>
      </c>
      <c r="BY32" s="841">
        <v>679.8</v>
      </c>
      <c r="BZ32" s="832"/>
      <c r="CA32" s="832"/>
      <c r="CB32" s="832">
        <v>540</v>
      </c>
      <c r="CC32" s="832">
        <v>129.9</v>
      </c>
      <c r="CD32" s="832">
        <f t="shared" si="10"/>
        <v>2590</v>
      </c>
      <c r="CE32" s="832">
        <f t="shared" si="10"/>
        <v>1332.4</v>
      </c>
      <c r="CF32" s="832">
        <f aca="true" t="shared" si="39" ref="CF32:CG35">BQ32+CD32</f>
        <v>48092</v>
      </c>
      <c r="CG32" s="832">
        <f t="shared" si="39"/>
        <v>14711.099999999999</v>
      </c>
      <c r="CH32" s="832">
        <f t="shared" si="11"/>
        <v>30.589495134325873</v>
      </c>
      <c r="CI32" s="832"/>
      <c r="CL32" s="832"/>
      <c r="CM32" s="832"/>
      <c r="CN32" s="805"/>
      <c r="CO32" s="831"/>
      <c r="CP32" s="805"/>
      <c r="CQ32" s="805"/>
      <c r="CR32" s="833"/>
      <c r="CS32" s="833"/>
      <c r="CT32" s="833"/>
      <c r="CU32" s="833"/>
      <c r="CV32" s="805"/>
      <c r="CW32" s="805"/>
      <c r="CX32" s="833"/>
      <c r="CY32" s="833"/>
      <c r="CZ32" s="833"/>
    </row>
    <row r="33" spans="1:104" ht="12">
      <c r="A33" s="805" t="s">
        <v>291</v>
      </c>
      <c r="B33" s="831" t="s">
        <v>208</v>
      </c>
      <c r="C33" s="832">
        <f t="shared" si="33"/>
        <v>51315</v>
      </c>
      <c r="D33" s="832">
        <f t="shared" si="33"/>
        <v>61746.5</v>
      </c>
      <c r="E33" s="832"/>
      <c r="F33" s="832"/>
      <c r="G33" s="832">
        <v>31025</v>
      </c>
      <c r="H33" s="832">
        <v>50753.9</v>
      </c>
      <c r="I33" s="832">
        <v>3115</v>
      </c>
      <c r="J33" s="832">
        <v>2391</v>
      </c>
      <c r="K33" s="832">
        <v>17175</v>
      </c>
      <c r="L33" s="832">
        <v>8601.6</v>
      </c>
      <c r="M33" s="832"/>
      <c r="N33" s="832">
        <v>324</v>
      </c>
      <c r="O33" s="832">
        <f t="shared" si="34"/>
        <v>34860</v>
      </c>
      <c r="P33" s="832">
        <f t="shared" si="34"/>
        <v>20019.600000000002</v>
      </c>
      <c r="Q33" s="805" t="s">
        <v>291</v>
      </c>
      <c r="R33" s="831" t="s">
        <v>208</v>
      </c>
      <c r="S33" s="833">
        <v>10500</v>
      </c>
      <c r="T33" s="833">
        <v>2134.8</v>
      </c>
      <c r="U33" s="834"/>
      <c r="V33" s="834"/>
      <c r="W33" s="833"/>
      <c r="X33" s="833"/>
      <c r="Y33" s="833"/>
      <c r="Z33" s="833"/>
      <c r="AA33" s="833"/>
      <c r="AB33" s="833"/>
      <c r="AC33" s="833"/>
      <c r="AD33" s="833"/>
      <c r="AE33" s="833">
        <v>1290</v>
      </c>
      <c r="AF33" s="833">
        <v>207.1</v>
      </c>
      <c r="AG33" s="843">
        <v>23070</v>
      </c>
      <c r="AH33" s="843">
        <v>17677.7</v>
      </c>
      <c r="AI33" s="833">
        <f t="shared" si="35"/>
        <v>86175</v>
      </c>
      <c r="AJ33" s="833">
        <f t="shared" si="35"/>
        <v>82090.1</v>
      </c>
      <c r="AK33" s="805" t="s">
        <v>291</v>
      </c>
      <c r="AL33" s="831" t="s">
        <v>208</v>
      </c>
      <c r="AM33" s="833">
        <v>584</v>
      </c>
      <c r="AN33" s="833">
        <v>1476.6</v>
      </c>
      <c r="AO33" s="833">
        <v>875</v>
      </c>
      <c r="AP33" s="833">
        <v>184.5</v>
      </c>
      <c r="AQ33" s="836">
        <v>1675</v>
      </c>
      <c r="AR33" s="834">
        <v>468.8</v>
      </c>
      <c r="AS33" s="833">
        <f t="shared" si="3"/>
        <v>3134</v>
      </c>
      <c r="AT33" s="833">
        <f t="shared" si="3"/>
        <v>2129.9</v>
      </c>
      <c r="AU33" s="833">
        <f t="shared" si="36"/>
        <v>89309</v>
      </c>
      <c r="AV33" s="833">
        <f t="shared" si="36"/>
        <v>84220</v>
      </c>
      <c r="AW33" s="833">
        <f t="shared" si="8"/>
        <v>94.301806088972</v>
      </c>
      <c r="AX33" s="832"/>
      <c r="AY33" s="832"/>
      <c r="AZ33" s="833"/>
      <c r="BA33" s="832"/>
      <c r="BB33" s="803" t="s">
        <v>291</v>
      </c>
      <c r="BC33" s="837" t="s">
        <v>208</v>
      </c>
      <c r="BD33" s="833"/>
      <c r="BE33" s="833"/>
      <c r="BF33" s="833"/>
      <c r="BG33" s="833"/>
      <c r="BH33" s="833"/>
      <c r="BI33" s="833"/>
      <c r="BJ33" s="833"/>
      <c r="BK33" s="833"/>
      <c r="BL33" s="805"/>
      <c r="BM33" s="805"/>
      <c r="BN33" s="838">
        <f t="shared" si="37"/>
        <v>0</v>
      </c>
      <c r="BO33" s="838">
        <f t="shared" si="37"/>
        <v>0</v>
      </c>
      <c r="BQ33" s="838">
        <f t="shared" si="38"/>
        <v>89309</v>
      </c>
      <c r="BR33" s="838">
        <f t="shared" si="38"/>
        <v>84220</v>
      </c>
      <c r="BS33" s="838">
        <f t="shared" si="9"/>
        <v>94.301806088972</v>
      </c>
      <c r="BT33" s="803" t="s">
        <v>291</v>
      </c>
      <c r="BU33" s="837" t="s">
        <v>208</v>
      </c>
      <c r="BV33" s="840"/>
      <c r="BX33" s="838">
        <v>2500</v>
      </c>
      <c r="BY33" s="841">
        <v>2222.7</v>
      </c>
      <c r="BZ33" s="832"/>
      <c r="CA33" s="832"/>
      <c r="CB33" s="832">
        <v>2207</v>
      </c>
      <c r="CC33" s="832">
        <v>25539.1</v>
      </c>
      <c r="CD33" s="832">
        <f t="shared" si="10"/>
        <v>4707</v>
      </c>
      <c r="CE33" s="832">
        <f>BW33+BY33+CA33+CC33</f>
        <v>27761.8</v>
      </c>
      <c r="CF33" s="832">
        <f t="shared" si="39"/>
        <v>94016</v>
      </c>
      <c r="CG33" s="832">
        <f t="shared" si="39"/>
        <v>111981.8</v>
      </c>
      <c r="CH33" s="832">
        <f t="shared" si="11"/>
        <v>119.10930054458815</v>
      </c>
      <c r="CI33" s="832"/>
      <c r="CL33" s="833"/>
      <c r="CM33" s="832"/>
      <c r="CN33" s="805"/>
      <c r="CO33" s="831"/>
      <c r="CP33" s="805"/>
      <c r="CQ33" s="805"/>
      <c r="CR33" s="833"/>
      <c r="CS33" s="833"/>
      <c r="CT33" s="833"/>
      <c r="CU33" s="833"/>
      <c r="CV33" s="805"/>
      <c r="CW33" s="805"/>
      <c r="CX33" s="833"/>
      <c r="CY33" s="833"/>
      <c r="CZ33" s="833"/>
    </row>
    <row r="34" spans="1:104" ht="12">
      <c r="A34" s="805" t="s">
        <v>292</v>
      </c>
      <c r="B34" s="831" t="s">
        <v>209</v>
      </c>
      <c r="C34" s="832">
        <f t="shared" si="33"/>
        <v>6870</v>
      </c>
      <c r="D34" s="832">
        <f t="shared" si="33"/>
        <v>2394.4</v>
      </c>
      <c r="E34" s="832"/>
      <c r="F34" s="832"/>
      <c r="G34" s="832">
        <v>6455</v>
      </c>
      <c r="H34" s="832">
        <v>2216.4</v>
      </c>
      <c r="I34" s="832">
        <v>165</v>
      </c>
      <c r="J34" s="832">
        <v>178</v>
      </c>
      <c r="K34" s="832">
        <v>250</v>
      </c>
      <c r="L34" s="832"/>
      <c r="M34" s="832">
        <v>160</v>
      </c>
      <c r="N34" s="832"/>
      <c r="O34" s="832">
        <f t="shared" si="34"/>
        <v>4897.5</v>
      </c>
      <c r="P34" s="832">
        <f t="shared" si="34"/>
        <v>5915.8</v>
      </c>
      <c r="Q34" s="805" t="s">
        <v>292</v>
      </c>
      <c r="R34" s="831" t="s">
        <v>209</v>
      </c>
      <c r="S34" s="833">
        <v>540</v>
      </c>
      <c r="T34" s="833">
        <v>624.8</v>
      </c>
      <c r="U34" s="834">
        <v>112</v>
      </c>
      <c r="V34" s="834">
        <v>783.2</v>
      </c>
      <c r="W34" s="833">
        <v>2750</v>
      </c>
      <c r="X34" s="833">
        <v>2844.8</v>
      </c>
      <c r="Y34" s="833"/>
      <c r="Z34" s="833"/>
      <c r="AA34" s="833"/>
      <c r="AB34" s="833"/>
      <c r="AC34" s="833"/>
      <c r="AD34" s="833"/>
      <c r="AE34" s="833">
        <v>833</v>
      </c>
      <c r="AF34" s="833">
        <v>1200</v>
      </c>
      <c r="AG34" s="833">
        <v>662.5</v>
      </c>
      <c r="AH34" s="833">
        <v>463</v>
      </c>
      <c r="AI34" s="833">
        <f t="shared" si="35"/>
        <v>11927.5</v>
      </c>
      <c r="AJ34" s="833">
        <f t="shared" si="35"/>
        <v>8310.2</v>
      </c>
      <c r="AK34" s="805" t="s">
        <v>292</v>
      </c>
      <c r="AL34" s="831" t="s">
        <v>209</v>
      </c>
      <c r="AM34" s="833">
        <v>500</v>
      </c>
      <c r="AN34" s="833">
        <v>432</v>
      </c>
      <c r="AO34" s="833">
        <v>116</v>
      </c>
      <c r="AP34" s="833">
        <v>121.4</v>
      </c>
      <c r="AQ34" s="836">
        <v>633</v>
      </c>
      <c r="AR34" s="834">
        <v>226.9</v>
      </c>
      <c r="AS34" s="833">
        <f t="shared" si="3"/>
        <v>1249</v>
      </c>
      <c r="AT34" s="833">
        <f t="shared" si="3"/>
        <v>780.3</v>
      </c>
      <c r="AU34" s="833">
        <f t="shared" si="36"/>
        <v>13176.5</v>
      </c>
      <c r="AV34" s="833">
        <f t="shared" si="36"/>
        <v>9090.5</v>
      </c>
      <c r="AW34" s="833">
        <f t="shared" si="8"/>
        <v>68.99024778962547</v>
      </c>
      <c r="AX34" s="832"/>
      <c r="AY34" s="832"/>
      <c r="AZ34" s="832"/>
      <c r="BA34" s="832"/>
      <c r="BB34" s="803" t="s">
        <v>292</v>
      </c>
      <c r="BC34" s="837" t="s">
        <v>209</v>
      </c>
      <c r="BD34" s="833"/>
      <c r="BE34" s="833"/>
      <c r="BF34" s="833"/>
      <c r="BG34" s="833"/>
      <c r="BH34" s="833"/>
      <c r="BI34" s="833"/>
      <c r="BJ34" s="833"/>
      <c r="BK34" s="833"/>
      <c r="BL34" s="805"/>
      <c r="BM34" s="805"/>
      <c r="BN34" s="838">
        <f t="shared" si="37"/>
        <v>0</v>
      </c>
      <c r="BO34" s="838">
        <f t="shared" si="37"/>
        <v>0</v>
      </c>
      <c r="BQ34" s="838">
        <f t="shared" si="38"/>
        <v>13176.5</v>
      </c>
      <c r="BR34" s="838">
        <f t="shared" si="38"/>
        <v>9090.5</v>
      </c>
      <c r="BS34" s="838">
        <f t="shared" si="9"/>
        <v>68.99024778962547</v>
      </c>
      <c r="BT34" s="803" t="s">
        <v>292</v>
      </c>
      <c r="BU34" s="837" t="s">
        <v>209</v>
      </c>
      <c r="BV34" s="840">
        <v>1350</v>
      </c>
      <c r="BW34" s="838">
        <v>1963.5</v>
      </c>
      <c r="BX34" s="838">
        <v>850</v>
      </c>
      <c r="BY34" s="838">
        <v>300.3</v>
      </c>
      <c r="BZ34" s="832"/>
      <c r="CA34" s="832"/>
      <c r="CB34" s="832">
        <v>535</v>
      </c>
      <c r="CC34" s="832">
        <v>296.1</v>
      </c>
      <c r="CD34" s="832">
        <f t="shared" si="10"/>
        <v>2735</v>
      </c>
      <c r="CE34" s="832">
        <f t="shared" si="10"/>
        <v>2559.9</v>
      </c>
      <c r="CF34" s="832">
        <f t="shared" si="39"/>
        <v>15911.5</v>
      </c>
      <c r="CG34" s="832">
        <f t="shared" si="39"/>
        <v>11650.4</v>
      </c>
      <c r="CH34" s="832">
        <f t="shared" si="11"/>
        <v>73.21999811457121</v>
      </c>
      <c r="CI34" s="832"/>
      <c r="CL34" s="832"/>
      <c r="CM34" s="832"/>
      <c r="CN34" s="805"/>
      <c r="CO34" s="831"/>
      <c r="CP34" s="805"/>
      <c r="CQ34" s="805"/>
      <c r="CR34" s="833"/>
      <c r="CS34" s="833"/>
      <c r="CT34" s="833"/>
      <c r="CU34" s="833"/>
      <c r="CV34" s="805"/>
      <c r="CW34" s="805"/>
      <c r="CX34" s="833"/>
      <c r="CY34" s="833"/>
      <c r="CZ34" s="833"/>
    </row>
    <row r="35" spans="1:104" ht="12">
      <c r="A35" s="805" t="s">
        <v>1628</v>
      </c>
      <c r="B35" s="805" t="s">
        <v>1629</v>
      </c>
      <c r="C35" s="844">
        <f t="shared" si="33"/>
        <v>1417152.8</v>
      </c>
      <c r="D35" s="832">
        <f t="shared" si="33"/>
        <v>1315054.9</v>
      </c>
      <c r="E35" s="832">
        <v>1417152.8</v>
      </c>
      <c r="F35" s="832">
        <v>1315054.9</v>
      </c>
      <c r="G35" s="832"/>
      <c r="H35" s="832"/>
      <c r="I35" s="832"/>
      <c r="J35" s="832"/>
      <c r="K35" s="832"/>
      <c r="L35" s="832"/>
      <c r="M35" s="832"/>
      <c r="N35" s="832"/>
      <c r="O35" s="832">
        <f t="shared" si="34"/>
        <v>48504</v>
      </c>
      <c r="P35" s="832">
        <f t="shared" si="34"/>
        <v>59517.799999999996</v>
      </c>
      <c r="Q35" s="805" t="s">
        <v>1628</v>
      </c>
      <c r="R35" s="805" t="s">
        <v>1629</v>
      </c>
      <c r="S35" s="833">
        <v>32900</v>
      </c>
      <c r="T35" s="833">
        <v>54832.2</v>
      </c>
      <c r="U35" s="834"/>
      <c r="V35" s="834"/>
      <c r="W35" s="833"/>
      <c r="X35" s="833"/>
      <c r="Y35" s="833"/>
      <c r="Z35" s="833"/>
      <c r="AA35" s="833"/>
      <c r="AB35" s="833"/>
      <c r="AC35" s="843">
        <v>15604</v>
      </c>
      <c r="AD35" s="845">
        <v>4685.6</v>
      </c>
      <c r="AE35" s="833"/>
      <c r="AF35" s="833"/>
      <c r="AG35" s="833"/>
      <c r="AH35" s="833"/>
      <c r="AI35" s="843">
        <f t="shared" si="35"/>
        <v>1465656.8</v>
      </c>
      <c r="AJ35" s="845">
        <f t="shared" si="35"/>
        <v>1374572.7</v>
      </c>
      <c r="AK35" s="805" t="s">
        <v>1628</v>
      </c>
      <c r="AL35" s="805" t="s">
        <v>1629</v>
      </c>
      <c r="AM35" s="833">
        <v>60000</v>
      </c>
      <c r="AN35" s="833">
        <v>52192.2</v>
      </c>
      <c r="AO35" s="833">
        <v>3750</v>
      </c>
      <c r="AP35" s="833">
        <v>9862.7</v>
      </c>
      <c r="AQ35" s="846">
        <v>135000</v>
      </c>
      <c r="AR35" s="834">
        <v>60448.7</v>
      </c>
      <c r="AS35" s="843">
        <f t="shared" si="3"/>
        <v>198750</v>
      </c>
      <c r="AT35" s="833">
        <f t="shared" si="3"/>
        <v>122503.59999999999</v>
      </c>
      <c r="AU35" s="833">
        <f t="shared" si="36"/>
        <v>1664406.8</v>
      </c>
      <c r="AV35" s="833">
        <f t="shared" si="36"/>
        <v>1497076.3</v>
      </c>
      <c r="AW35" s="833">
        <f t="shared" si="8"/>
        <v>89.9465383102256</v>
      </c>
      <c r="AX35" s="832">
        <v>46250</v>
      </c>
      <c r="AY35" s="832">
        <v>49170.4</v>
      </c>
      <c r="AZ35" s="832">
        <v>43952.4</v>
      </c>
      <c r="BA35" s="832">
        <v>152952.3</v>
      </c>
      <c r="BB35" s="803" t="s">
        <v>1628</v>
      </c>
      <c r="BC35" s="803" t="s">
        <v>1629</v>
      </c>
      <c r="BD35" s="833">
        <v>15500</v>
      </c>
      <c r="BE35" s="843">
        <v>15537.9</v>
      </c>
      <c r="BF35" s="833"/>
      <c r="BG35" s="833"/>
      <c r="BH35" s="833"/>
      <c r="BI35" s="833"/>
      <c r="BJ35" s="833"/>
      <c r="BK35" s="833"/>
      <c r="BL35" s="847">
        <v>1500</v>
      </c>
      <c r="BM35" s="836">
        <v>7070</v>
      </c>
      <c r="BN35" s="838">
        <f t="shared" si="37"/>
        <v>107202.4</v>
      </c>
      <c r="BO35" s="838">
        <f t="shared" si="37"/>
        <v>224730.59999999998</v>
      </c>
      <c r="BP35" s="839">
        <f>+BO35/BN35*100</f>
        <v>209.632060476258</v>
      </c>
      <c r="BQ35" s="838">
        <f t="shared" si="38"/>
        <v>1771609.2</v>
      </c>
      <c r="BR35" s="838">
        <f t="shared" si="38"/>
        <v>1721806.9</v>
      </c>
      <c r="BS35" s="838">
        <f t="shared" si="9"/>
        <v>97.18886648364662</v>
      </c>
      <c r="BT35" s="803" t="s">
        <v>1628</v>
      </c>
      <c r="BU35" s="803" t="s">
        <v>1629</v>
      </c>
      <c r="BV35" s="798">
        <v>44380</v>
      </c>
      <c r="BW35" s="838">
        <v>55354.3</v>
      </c>
      <c r="BX35" s="838">
        <v>338300</v>
      </c>
      <c r="BY35" s="841">
        <v>233830.5</v>
      </c>
      <c r="BZ35" s="832">
        <v>16074.4</v>
      </c>
      <c r="CA35" s="832">
        <v>16074.4</v>
      </c>
      <c r="CB35" s="832">
        <v>900</v>
      </c>
      <c r="CC35" s="832">
        <v>260</v>
      </c>
      <c r="CD35" s="832">
        <f t="shared" si="10"/>
        <v>399654.4</v>
      </c>
      <c r="CE35" s="832">
        <f t="shared" si="10"/>
        <v>305519.2</v>
      </c>
      <c r="CF35" s="832">
        <f t="shared" si="39"/>
        <v>2171263.6</v>
      </c>
      <c r="CG35" s="832">
        <f t="shared" si="39"/>
        <v>2027326.0999999999</v>
      </c>
      <c r="CH35" s="832">
        <f t="shared" si="11"/>
        <v>93.37079569703097</v>
      </c>
      <c r="CI35" s="832"/>
      <c r="CL35" s="832"/>
      <c r="CM35" s="832"/>
      <c r="CN35" s="805"/>
      <c r="CO35" s="805"/>
      <c r="CP35" s="805"/>
      <c r="CQ35" s="805"/>
      <c r="CR35" s="833"/>
      <c r="CS35" s="833"/>
      <c r="CT35" s="833"/>
      <c r="CU35" s="833"/>
      <c r="CV35" s="805"/>
      <c r="CW35" s="805"/>
      <c r="CX35" s="833"/>
      <c r="CY35" s="833"/>
      <c r="CZ35" s="833"/>
    </row>
    <row r="36" spans="1:104" ht="21" customHeight="1">
      <c r="A36" s="848" t="s">
        <v>167</v>
      </c>
      <c r="B36" s="849" t="s">
        <v>73</v>
      </c>
      <c r="C36" s="850">
        <f t="shared" si="33"/>
        <v>1597544.4000000001</v>
      </c>
      <c r="D36" s="851">
        <f t="shared" si="33"/>
        <v>1451006.7</v>
      </c>
      <c r="E36" s="852">
        <f aca="true" t="shared" si="40" ref="E36:T36">SUM(E12:E35)</f>
        <v>1417152.8</v>
      </c>
      <c r="F36" s="852">
        <f t="shared" si="40"/>
        <v>1315054.9</v>
      </c>
      <c r="G36" s="852">
        <f>SUM(G12:G35)</f>
        <v>155637</v>
      </c>
      <c r="H36" s="852">
        <f>SUM(H12:H35)</f>
        <v>121638.5</v>
      </c>
      <c r="I36" s="852">
        <f>SUM(I12:I35)</f>
        <v>4974.6</v>
      </c>
      <c r="J36" s="852">
        <f>SUM(J12:J35)</f>
        <v>5062.5</v>
      </c>
      <c r="K36" s="852">
        <f t="shared" si="40"/>
        <v>19780</v>
      </c>
      <c r="L36" s="852">
        <f t="shared" si="40"/>
        <v>9250.800000000001</v>
      </c>
      <c r="M36" s="852">
        <f t="shared" si="40"/>
        <v>3163</v>
      </c>
      <c r="N36" s="852">
        <f t="shared" si="40"/>
        <v>3478</v>
      </c>
      <c r="O36" s="851">
        <f>S36+U36+W36+Y36+AC36+AE36+AG36</f>
        <v>310702</v>
      </c>
      <c r="P36" s="851">
        <f>T36+V36+X36+Z36+AD36+AF36+AH36</f>
        <v>339946.8</v>
      </c>
      <c r="Q36" s="848" t="s">
        <v>167</v>
      </c>
      <c r="R36" s="849" t="s">
        <v>73</v>
      </c>
      <c r="S36" s="852">
        <f t="shared" si="40"/>
        <v>58376.5</v>
      </c>
      <c r="T36" s="852">
        <f t="shared" si="40"/>
        <v>80301.09999999999</v>
      </c>
      <c r="U36" s="853">
        <f aca="true" t="shared" si="41" ref="U36:AJ36">SUM(U12:U35)</f>
        <v>16010.1</v>
      </c>
      <c r="V36" s="853">
        <f t="shared" si="41"/>
        <v>67572.4</v>
      </c>
      <c r="W36" s="853">
        <f t="shared" si="41"/>
        <v>174478</v>
      </c>
      <c r="X36" s="853">
        <f t="shared" si="41"/>
        <v>149472.69999999998</v>
      </c>
      <c r="Y36" s="852">
        <f t="shared" si="41"/>
        <v>480</v>
      </c>
      <c r="Z36" s="853">
        <f t="shared" si="41"/>
        <v>2070</v>
      </c>
      <c r="AA36" s="852">
        <f t="shared" si="41"/>
        <v>7</v>
      </c>
      <c r="AB36" s="852">
        <f t="shared" si="41"/>
        <v>0</v>
      </c>
      <c r="AC36" s="853">
        <f t="shared" si="41"/>
        <v>15704</v>
      </c>
      <c r="AD36" s="853">
        <f t="shared" si="41"/>
        <v>6903.700000000001</v>
      </c>
      <c r="AE36" s="852">
        <f t="shared" si="41"/>
        <v>8201</v>
      </c>
      <c r="AF36" s="852">
        <f t="shared" si="41"/>
        <v>4530.2</v>
      </c>
      <c r="AG36" s="853">
        <f t="shared" si="41"/>
        <v>37452.4</v>
      </c>
      <c r="AH36" s="853">
        <f t="shared" si="41"/>
        <v>29096.7</v>
      </c>
      <c r="AI36" s="853">
        <f t="shared" si="41"/>
        <v>1911416.4</v>
      </c>
      <c r="AJ36" s="854">
        <f t="shared" si="41"/>
        <v>1794431.5</v>
      </c>
      <c r="AK36" s="848" t="s">
        <v>167</v>
      </c>
      <c r="AL36" s="849" t="s">
        <v>73</v>
      </c>
      <c r="AM36" s="852">
        <f aca="true" t="shared" si="42" ref="AM36:AR36">SUM(AM12:AM35)</f>
        <v>68181</v>
      </c>
      <c r="AN36" s="852">
        <f t="shared" si="42"/>
        <v>64841.5</v>
      </c>
      <c r="AO36" s="853">
        <f t="shared" si="42"/>
        <v>17047.5</v>
      </c>
      <c r="AP36" s="853">
        <f t="shared" si="42"/>
        <v>24849.9</v>
      </c>
      <c r="AQ36" s="853">
        <f t="shared" si="42"/>
        <v>148537.5</v>
      </c>
      <c r="AR36" s="852">
        <f t="shared" si="42"/>
        <v>71244.8</v>
      </c>
      <c r="AS36" s="855">
        <f t="shared" si="3"/>
        <v>233766</v>
      </c>
      <c r="AT36" s="856">
        <f t="shared" si="3"/>
        <v>160936.2</v>
      </c>
      <c r="AU36" s="852">
        <f t="shared" si="36"/>
        <v>2145182.4</v>
      </c>
      <c r="AV36" s="852">
        <f t="shared" si="36"/>
        <v>1955367.7</v>
      </c>
      <c r="AW36" s="833">
        <f t="shared" si="8"/>
        <v>91.15158226172284</v>
      </c>
      <c r="AX36" s="852">
        <f aca="true" t="shared" si="43" ref="AX36:BE36">SUM(AX12:AX35)</f>
        <v>46250</v>
      </c>
      <c r="AY36" s="852">
        <f t="shared" si="43"/>
        <v>49170.4</v>
      </c>
      <c r="AZ36" s="852">
        <f t="shared" si="43"/>
        <v>43952.4</v>
      </c>
      <c r="BA36" s="852">
        <f t="shared" si="43"/>
        <v>152952.3</v>
      </c>
      <c r="BB36" s="857" t="s">
        <v>167</v>
      </c>
      <c r="BC36" s="858" t="s">
        <v>73</v>
      </c>
      <c r="BD36" s="852">
        <f t="shared" si="43"/>
        <v>15500</v>
      </c>
      <c r="BE36" s="853">
        <f t="shared" si="43"/>
        <v>15537.9</v>
      </c>
      <c r="BF36" s="852">
        <f>SUM(BF35)</f>
        <v>0</v>
      </c>
      <c r="BG36" s="852">
        <f>SUM(BG35)</f>
        <v>0</v>
      </c>
      <c r="BH36" s="852">
        <f>SUM(BH35)</f>
        <v>0</v>
      </c>
      <c r="BI36" s="852">
        <f>SUM(BI35)</f>
        <v>0</v>
      </c>
      <c r="BJ36" s="859">
        <f aca="true" t="shared" si="44" ref="BJ36:BO36">SUM(BJ12:BJ35)</f>
        <v>0</v>
      </c>
      <c r="BK36" s="852">
        <f t="shared" si="44"/>
        <v>0</v>
      </c>
      <c r="BL36" s="852">
        <f t="shared" si="44"/>
        <v>1500</v>
      </c>
      <c r="BM36" s="852">
        <f t="shared" si="44"/>
        <v>7070</v>
      </c>
      <c r="BN36" s="852">
        <f t="shared" si="44"/>
        <v>107202.4</v>
      </c>
      <c r="BO36" s="852">
        <f t="shared" si="44"/>
        <v>224730.59999999998</v>
      </c>
      <c r="BP36" s="839">
        <f>+BO36/BN36*100</f>
        <v>209.632060476258</v>
      </c>
      <c r="BQ36" s="860">
        <f t="shared" si="38"/>
        <v>2252384.8</v>
      </c>
      <c r="BR36" s="860">
        <f t="shared" si="38"/>
        <v>2180098.3</v>
      </c>
      <c r="BS36" s="860">
        <f t="shared" si="9"/>
        <v>96.79066827302333</v>
      </c>
      <c r="BT36" s="857" t="s">
        <v>167</v>
      </c>
      <c r="BU36" s="858" t="s">
        <v>73</v>
      </c>
      <c r="BV36" s="852">
        <f aca="true" t="shared" si="45" ref="BV36:CG36">SUM(BV12:BV35)</f>
        <v>74870</v>
      </c>
      <c r="BW36" s="852">
        <f t="shared" si="45"/>
        <v>87413.5</v>
      </c>
      <c r="BX36" s="852">
        <f t="shared" si="45"/>
        <v>373200</v>
      </c>
      <c r="BY36" s="852">
        <f t="shared" si="45"/>
        <v>282151.9</v>
      </c>
      <c r="BZ36" s="852">
        <f t="shared" si="45"/>
        <v>16074.4</v>
      </c>
      <c r="CA36" s="852">
        <f t="shared" si="45"/>
        <v>16074.4</v>
      </c>
      <c r="CB36" s="852">
        <f t="shared" si="45"/>
        <v>15802</v>
      </c>
      <c r="CC36" s="852">
        <f t="shared" si="45"/>
        <v>36824.5</v>
      </c>
      <c r="CD36" s="852">
        <f t="shared" si="45"/>
        <v>479946.4</v>
      </c>
      <c r="CE36" s="852">
        <f t="shared" si="45"/>
        <v>422464.3</v>
      </c>
      <c r="CF36" s="852">
        <f t="shared" si="45"/>
        <v>2732331.2</v>
      </c>
      <c r="CG36" s="852">
        <f t="shared" si="45"/>
        <v>2602562.5999999996</v>
      </c>
      <c r="CH36" s="861">
        <f t="shared" si="11"/>
        <v>95.25062701037119</v>
      </c>
      <c r="CI36" s="832"/>
      <c r="CL36" s="856"/>
      <c r="CM36" s="856"/>
      <c r="CN36" s="862"/>
      <c r="CO36" s="863"/>
      <c r="CP36" s="805"/>
      <c r="CQ36" s="805"/>
      <c r="CR36" s="856"/>
      <c r="CS36" s="856"/>
      <c r="CT36" s="856"/>
      <c r="CU36" s="856"/>
      <c r="CV36" s="805"/>
      <c r="CW36" s="805"/>
      <c r="CX36" s="856"/>
      <c r="CY36" s="856"/>
      <c r="CZ36" s="856"/>
    </row>
    <row r="37" spans="1:104" ht="14.25" customHeight="1">
      <c r="A37" s="806" t="s">
        <v>680</v>
      </c>
      <c r="B37" s="864" t="s">
        <v>964</v>
      </c>
      <c r="C37" s="865">
        <v>1401471.5</v>
      </c>
      <c r="D37" s="866">
        <v>1593528.9</v>
      </c>
      <c r="E37" s="867">
        <v>1289600</v>
      </c>
      <c r="F37" s="867">
        <v>1285027.7</v>
      </c>
      <c r="G37" s="868">
        <v>99902</v>
      </c>
      <c r="H37" s="868">
        <v>282987.7</v>
      </c>
      <c r="I37" s="868">
        <v>1969.5</v>
      </c>
      <c r="J37" s="868">
        <v>3975</v>
      </c>
      <c r="K37" s="868">
        <v>10000</v>
      </c>
      <c r="L37" s="868">
        <v>21538.5</v>
      </c>
      <c r="M37" s="867">
        <v>2024</v>
      </c>
      <c r="N37" s="867">
        <v>3222.1</v>
      </c>
      <c r="O37" s="866">
        <v>208590.9</v>
      </c>
      <c r="P37" s="866">
        <v>363509.5</v>
      </c>
      <c r="Q37" s="868"/>
      <c r="R37" s="868"/>
      <c r="S37" s="868">
        <v>53630.5</v>
      </c>
      <c r="T37" s="868">
        <v>90529.9</v>
      </c>
      <c r="U37" s="869">
        <v>22274.8</v>
      </c>
      <c r="V37" s="869">
        <v>35235.3</v>
      </c>
      <c r="W37" s="868">
        <v>84825.5</v>
      </c>
      <c r="X37" s="869">
        <v>128576.7</v>
      </c>
      <c r="Y37" s="868">
        <v>770</v>
      </c>
      <c r="Z37" s="869">
        <v>1390.8</v>
      </c>
      <c r="AA37" s="870"/>
      <c r="AB37" s="871"/>
      <c r="AC37" s="869">
        <v>8530</v>
      </c>
      <c r="AD37" s="869">
        <v>67367</v>
      </c>
      <c r="AE37" s="869">
        <v>10167.6</v>
      </c>
      <c r="AF37" s="869">
        <v>12325.6</v>
      </c>
      <c r="AG37" s="869">
        <v>28792.5</v>
      </c>
      <c r="AH37" s="869">
        <v>28184.2</v>
      </c>
      <c r="AI37" s="872">
        <f>C37+M37+O37</f>
        <v>1612086.4</v>
      </c>
      <c r="AJ37" s="873">
        <f>D37+N37+P37</f>
        <v>1960260.5</v>
      </c>
      <c r="AK37" s="868"/>
      <c r="AL37" s="868"/>
      <c r="AM37" s="868">
        <v>54975</v>
      </c>
      <c r="AN37" s="868">
        <v>77208.3</v>
      </c>
      <c r="AO37" s="869">
        <v>17707</v>
      </c>
      <c r="AP37" s="872">
        <v>34509.8</v>
      </c>
      <c r="AQ37" s="869">
        <v>114643</v>
      </c>
      <c r="AR37" s="868">
        <v>58685.4</v>
      </c>
      <c r="AS37" s="874">
        <f>AM37+AO37+AQ37</f>
        <v>187325</v>
      </c>
      <c r="AT37" s="874">
        <f>AN37+AP37+AR37</f>
        <v>170403.5</v>
      </c>
      <c r="AU37" s="875">
        <f>AI37+AS37</f>
        <v>1799411.4</v>
      </c>
      <c r="AV37" s="875">
        <f>AJ37+AT37</f>
        <v>2130664</v>
      </c>
      <c r="AW37" s="875">
        <f t="shared" si="8"/>
        <v>118.40894194623866</v>
      </c>
      <c r="AX37" s="867">
        <v>40200</v>
      </c>
      <c r="AY37" s="867">
        <v>68361.4</v>
      </c>
      <c r="AZ37" s="867">
        <v>47133.3</v>
      </c>
      <c r="BA37" s="868">
        <v>138920.1</v>
      </c>
      <c r="BB37" s="868"/>
      <c r="BC37" s="868"/>
      <c r="BD37" s="868">
        <v>15744</v>
      </c>
      <c r="BE37" s="869">
        <v>11195</v>
      </c>
      <c r="BF37" s="868">
        <v>0</v>
      </c>
      <c r="BG37" s="868">
        <v>0</v>
      </c>
      <c r="BH37" s="868">
        <v>0</v>
      </c>
      <c r="BI37" s="868">
        <v>0</v>
      </c>
      <c r="BJ37" s="868">
        <v>0</v>
      </c>
      <c r="BK37" s="868">
        <v>200</v>
      </c>
      <c r="BL37" s="868">
        <v>10000</v>
      </c>
      <c r="BM37" s="868">
        <v>0</v>
      </c>
      <c r="BN37" s="876">
        <v>113077.3</v>
      </c>
      <c r="BO37" s="876">
        <v>218676.5</v>
      </c>
      <c r="BP37" s="877">
        <f>+BO37/BN37*100</f>
        <v>193.38673632992652</v>
      </c>
      <c r="BQ37" s="878">
        <f>AU37+BN37</f>
        <v>1912488.7</v>
      </c>
      <c r="BR37" s="878">
        <f>AV37+BO37</f>
        <v>2349340.5</v>
      </c>
      <c r="BS37" s="860">
        <f t="shared" si="9"/>
        <v>122.84205914523835</v>
      </c>
      <c r="BT37" s="868"/>
      <c r="BU37" s="868"/>
      <c r="BV37" s="868">
        <v>60093.6</v>
      </c>
      <c r="BW37" s="868">
        <v>93896.5</v>
      </c>
      <c r="BX37" s="868">
        <v>300359.2</v>
      </c>
      <c r="BY37" s="868">
        <v>320254.2</v>
      </c>
      <c r="BZ37" s="868">
        <v>11062.8</v>
      </c>
      <c r="CA37" s="868">
        <v>13142</v>
      </c>
      <c r="CB37" s="868">
        <v>11960</v>
      </c>
      <c r="CC37" s="868">
        <v>17948.1</v>
      </c>
      <c r="CD37" s="866">
        <v>383475.6</v>
      </c>
      <c r="CE37" s="866">
        <f>BW37+BY37+CA37+CC37</f>
        <v>445240.8</v>
      </c>
      <c r="CF37" s="866">
        <f>BQ37+CD37</f>
        <v>2295964.3</v>
      </c>
      <c r="CG37" s="866">
        <f>BR37+CE37</f>
        <v>2794581.3</v>
      </c>
      <c r="CH37" s="879">
        <f t="shared" si="11"/>
        <v>121.71710596719645</v>
      </c>
      <c r="CI37" s="833"/>
      <c r="CL37" s="832"/>
      <c r="CM37" s="833"/>
      <c r="CN37" s="833"/>
      <c r="CO37" s="833"/>
      <c r="CP37" s="805"/>
      <c r="CQ37" s="805"/>
      <c r="CR37" s="833"/>
      <c r="CS37" s="833"/>
      <c r="CT37" s="833"/>
      <c r="CU37" s="833"/>
      <c r="CV37" s="833"/>
      <c r="CW37" s="833"/>
      <c r="CX37" s="833"/>
      <c r="CY37" s="833"/>
      <c r="CZ37" s="833"/>
    </row>
    <row r="38" spans="1:109" ht="12">
      <c r="A38" s="798"/>
      <c r="B38" s="798"/>
      <c r="C38" s="840"/>
      <c r="D38" s="798"/>
      <c r="E38" s="798"/>
      <c r="F38" s="798"/>
      <c r="G38" s="798"/>
      <c r="H38" s="798"/>
      <c r="I38" s="798"/>
      <c r="J38" s="798"/>
      <c r="K38" s="798"/>
      <c r="L38" s="798"/>
      <c r="M38" s="798"/>
      <c r="N38" s="798"/>
      <c r="O38" s="833"/>
      <c r="P38" s="838"/>
      <c r="Q38" s="797"/>
      <c r="R38" s="797"/>
      <c r="S38" s="797"/>
      <c r="T38" s="797"/>
      <c r="U38" s="797"/>
      <c r="V38" s="797"/>
      <c r="W38" s="797"/>
      <c r="X38" s="797"/>
      <c r="Y38" s="797"/>
      <c r="Z38" s="797"/>
      <c r="AA38" s="797"/>
      <c r="AB38" s="797"/>
      <c r="AC38" s="797"/>
      <c r="AD38" s="797"/>
      <c r="AE38" s="797"/>
      <c r="AF38" s="797"/>
      <c r="AG38" s="797"/>
      <c r="AH38" s="797"/>
      <c r="AJ38" s="880"/>
      <c r="AK38" s="797"/>
      <c r="AL38" s="797"/>
      <c r="AM38" s="797"/>
      <c r="AN38" s="797"/>
      <c r="AO38" s="797"/>
      <c r="AP38" s="797"/>
      <c r="AQ38" s="797"/>
      <c r="AR38" s="797"/>
      <c r="AU38" s="833"/>
      <c r="AV38" s="833"/>
      <c r="AW38" s="797"/>
      <c r="AX38" s="797"/>
      <c r="AY38" s="797"/>
      <c r="AZ38" s="797"/>
      <c r="BA38" s="797"/>
      <c r="BB38" s="797"/>
      <c r="BC38" s="797"/>
      <c r="BD38" s="797"/>
      <c r="BE38" s="797"/>
      <c r="BF38" s="797"/>
      <c r="BG38" s="797"/>
      <c r="BH38" s="797"/>
      <c r="BI38" s="797"/>
      <c r="BJ38" s="797"/>
      <c r="BK38" s="797"/>
      <c r="BL38" s="833"/>
      <c r="BM38" s="797"/>
      <c r="BN38" s="797"/>
      <c r="BO38" s="797"/>
      <c r="BP38" s="801"/>
      <c r="BQ38" s="833"/>
      <c r="BR38" s="833"/>
      <c r="BS38" s="797"/>
      <c r="BT38" s="797"/>
      <c r="BU38" s="797"/>
      <c r="BV38" s="797"/>
      <c r="BW38" s="798" t="s">
        <v>1630</v>
      </c>
      <c r="BX38" s="797"/>
      <c r="BY38" s="797"/>
      <c r="BZ38" s="797"/>
      <c r="CA38" s="797"/>
      <c r="CB38" s="797"/>
      <c r="CC38" s="797"/>
      <c r="CD38" s="797"/>
      <c r="CE38" s="797"/>
      <c r="CF38" s="818"/>
      <c r="CG38" s="818"/>
      <c r="CH38" s="818"/>
      <c r="CI38" s="818"/>
      <c r="CJ38" s="797"/>
      <c r="CK38" s="797"/>
      <c r="CL38" s="805"/>
      <c r="CM38" s="805"/>
      <c r="CN38" s="805"/>
      <c r="CO38" s="805"/>
      <c r="CP38" s="805"/>
      <c r="CQ38" s="805"/>
      <c r="CR38" s="805"/>
      <c r="CS38" s="805"/>
      <c r="CT38" s="797"/>
      <c r="CU38" s="797"/>
      <c r="CV38" s="797"/>
      <c r="CW38" s="797"/>
      <c r="CX38" s="797"/>
      <c r="CY38" s="797"/>
      <c r="CZ38" s="805"/>
      <c r="DD38" s="797"/>
      <c r="DE38" s="797"/>
    </row>
    <row r="39" spans="1:103" ht="12">
      <c r="A39" s="798"/>
      <c r="B39" s="798"/>
      <c r="C39" s="833"/>
      <c r="D39" s="833"/>
      <c r="E39" s="833"/>
      <c r="F39" s="833"/>
      <c r="G39" s="833"/>
      <c r="H39" s="833"/>
      <c r="I39" s="833"/>
      <c r="J39" s="833"/>
      <c r="K39" s="833"/>
      <c r="L39" s="833"/>
      <c r="M39" s="833"/>
      <c r="N39" s="833"/>
      <c r="O39" s="833"/>
      <c r="P39" s="833"/>
      <c r="Q39" s="833"/>
      <c r="R39" s="833"/>
      <c r="S39" s="833"/>
      <c r="T39" s="833"/>
      <c r="U39" s="833"/>
      <c r="V39" s="833"/>
      <c r="W39" s="833"/>
      <c r="X39" s="833"/>
      <c r="Y39" s="833"/>
      <c r="Z39" s="833"/>
      <c r="AA39" s="833"/>
      <c r="AB39" s="833"/>
      <c r="AC39" s="833"/>
      <c r="AD39" s="833"/>
      <c r="AE39" s="833"/>
      <c r="AF39" s="833"/>
      <c r="AG39" s="833"/>
      <c r="AH39" s="833"/>
      <c r="AI39" s="833"/>
      <c r="AJ39" s="833"/>
      <c r="AK39" s="833"/>
      <c r="AL39" s="833"/>
      <c r="AM39" s="833"/>
      <c r="AN39" s="833"/>
      <c r="AO39" s="833"/>
      <c r="AP39" s="833"/>
      <c r="AQ39" s="833"/>
      <c r="AR39" s="833"/>
      <c r="AS39" s="833"/>
      <c r="AT39" s="833"/>
      <c r="AU39" s="833"/>
      <c r="AV39" s="833"/>
      <c r="AW39" s="833"/>
      <c r="AX39" s="833"/>
      <c r="AY39" s="833"/>
      <c r="AZ39" s="833"/>
      <c r="BA39" s="833"/>
      <c r="BB39" s="833"/>
      <c r="BC39" s="833"/>
      <c r="BD39" s="833"/>
      <c r="BE39" s="833"/>
      <c r="BF39" s="833"/>
      <c r="BG39" s="833"/>
      <c r="BH39" s="833"/>
      <c r="BI39" s="833"/>
      <c r="BJ39" s="833"/>
      <c r="BK39" s="833"/>
      <c r="BL39" s="833"/>
      <c r="BM39" s="833"/>
      <c r="BN39" s="833"/>
      <c r="BO39" s="801"/>
      <c r="BP39" s="833"/>
      <c r="BQ39" s="833"/>
      <c r="BR39" s="797"/>
      <c r="BS39" s="798"/>
      <c r="BT39" s="833"/>
      <c r="BU39" s="833"/>
      <c r="BV39" s="798"/>
      <c r="BW39" s="797"/>
      <c r="BX39" s="797"/>
      <c r="BY39" s="797"/>
      <c r="BZ39" s="797"/>
      <c r="CA39" s="797"/>
      <c r="CB39" s="797"/>
      <c r="CD39" s="798"/>
      <c r="CE39" s="798"/>
      <c r="CF39" s="798"/>
      <c r="CG39" s="798"/>
      <c r="CH39" s="797"/>
      <c r="CI39" s="818"/>
      <c r="CJ39" s="818"/>
      <c r="CK39" s="805"/>
      <c r="CL39" s="805"/>
      <c r="CM39" s="805"/>
      <c r="CN39" s="805"/>
      <c r="CO39" s="805"/>
      <c r="CP39" s="805"/>
      <c r="CQ39" s="805"/>
      <c r="CR39" s="805"/>
      <c r="CS39" s="805"/>
      <c r="CT39" s="805"/>
      <c r="CU39" s="805"/>
      <c r="CV39" s="805"/>
      <c r="CW39" s="805"/>
      <c r="CX39" s="805"/>
      <c r="CY39" s="805"/>
    </row>
    <row r="40" spans="1:104" ht="12">
      <c r="A40" s="798"/>
      <c r="B40" s="798"/>
      <c r="C40" s="798"/>
      <c r="D40" s="798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797"/>
      <c r="P40" s="797">
        <v>24</v>
      </c>
      <c r="Q40" s="797"/>
      <c r="R40" s="797"/>
      <c r="S40" s="797"/>
      <c r="T40" s="797"/>
      <c r="U40" s="797"/>
      <c r="V40" s="797"/>
      <c r="W40" s="797"/>
      <c r="X40" s="797"/>
      <c r="Y40" s="797"/>
      <c r="Z40" s="797"/>
      <c r="AA40" s="797"/>
      <c r="AB40" s="797"/>
      <c r="AC40" s="797"/>
      <c r="AD40" s="797"/>
      <c r="AE40" s="797"/>
      <c r="AF40" s="797"/>
      <c r="AG40" s="797"/>
      <c r="AH40" s="797"/>
      <c r="AI40" s="797"/>
      <c r="AJ40" s="797">
        <v>25</v>
      </c>
      <c r="AK40" s="798"/>
      <c r="AL40" s="798"/>
      <c r="AM40" s="798"/>
      <c r="AN40" s="798"/>
      <c r="AO40" s="798"/>
      <c r="AP40" s="798"/>
      <c r="AQ40" s="798"/>
      <c r="AR40" s="798"/>
      <c r="AS40" s="797"/>
      <c r="AT40" s="797"/>
      <c r="AU40" s="798"/>
      <c r="AV40" s="798"/>
      <c r="AW40" s="798"/>
      <c r="AX40" s="798"/>
      <c r="AY40" s="798"/>
      <c r="AZ40" s="798"/>
      <c r="BA40" s="798">
        <v>26</v>
      </c>
      <c r="BB40" s="798"/>
      <c r="BC40" s="798"/>
      <c r="BD40" s="798"/>
      <c r="BE40" s="798"/>
      <c r="BF40" s="798"/>
      <c r="BG40" s="798"/>
      <c r="BH40" s="798"/>
      <c r="BI40" s="798"/>
      <c r="BJ40" s="798"/>
      <c r="BK40" s="798"/>
      <c r="BL40" s="798"/>
      <c r="BM40" s="798"/>
      <c r="BN40" s="798"/>
      <c r="BO40" s="798"/>
      <c r="BP40" s="881"/>
      <c r="BQ40" s="798"/>
      <c r="BR40" s="798"/>
      <c r="BS40" s="798">
        <v>27</v>
      </c>
      <c r="BT40" s="798"/>
      <c r="BU40" s="798"/>
      <c r="BV40" s="798"/>
      <c r="BW40" s="797"/>
      <c r="BX40" s="797"/>
      <c r="BY40" s="797"/>
      <c r="BZ40" s="833"/>
      <c r="CA40" s="833"/>
      <c r="CB40" s="797"/>
      <c r="CC40" s="797"/>
      <c r="CE40" s="798"/>
      <c r="CF40" s="798"/>
      <c r="CG40" s="798"/>
      <c r="CH40" s="798">
        <v>28</v>
      </c>
      <c r="CI40" s="797"/>
      <c r="CJ40" s="833"/>
      <c r="CK40" s="833"/>
      <c r="CL40" s="805"/>
      <c r="CM40" s="805"/>
      <c r="CN40" s="805"/>
      <c r="CO40" s="805"/>
      <c r="CP40" s="805"/>
      <c r="CQ40" s="805"/>
      <c r="CR40" s="805"/>
      <c r="CS40" s="805"/>
      <c r="CT40" s="805"/>
      <c r="CU40" s="805"/>
      <c r="CV40" s="805"/>
      <c r="CW40" s="805"/>
      <c r="CX40" s="805"/>
      <c r="CY40" s="805"/>
      <c r="CZ40" s="805"/>
    </row>
    <row r="41" spans="16:104" ht="12">
      <c r="P41" s="838"/>
      <c r="BQ41" s="838"/>
      <c r="BR41" s="838"/>
      <c r="BZ41" s="838"/>
      <c r="CA41" s="838"/>
      <c r="CF41" s="1328"/>
      <c r="CG41" s="1328"/>
      <c r="CH41" s="1328"/>
      <c r="CL41" s="805"/>
      <c r="CM41" s="805"/>
      <c r="CN41" s="805"/>
      <c r="CO41" s="805"/>
      <c r="CP41" s="805"/>
      <c r="CQ41" s="805"/>
      <c r="CR41" s="805"/>
      <c r="CS41" s="805"/>
      <c r="CT41" s="805"/>
      <c r="CU41" s="805"/>
      <c r="CV41" s="805"/>
      <c r="CW41" s="805"/>
      <c r="CX41" s="805"/>
      <c r="CY41" s="805"/>
      <c r="CZ41" s="805"/>
    </row>
    <row r="42" spans="15:104" ht="12">
      <c r="O42" s="832"/>
      <c r="P42" s="832"/>
      <c r="BR42" s="838"/>
      <c r="BZ42" s="838"/>
      <c r="CA42" s="838"/>
      <c r="CL42" s="805"/>
      <c r="CM42" s="805"/>
      <c r="CN42" s="805"/>
      <c r="CO42" s="805"/>
      <c r="CP42" s="805"/>
      <c r="CQ42" s="805"/>
      <c r="CR42" s="805"/>
      <c r="CS42" s="805"/>
      <c r="CT42" s="805"/>
      <c r="CU42" s="805"/>
      <c r="CV42" s="805"/>
      <c r="CW42" s="805"/>
      <c r="CX42" s="805"/>
      <c r="CY42" s="805"/>
      <c r="CZ42" s="805"/>
    </row>
    <row r="43" spans="19:104" ht="12">
      <c r="S43" s="832"/>
      <c r="BZ43" s="838"/>
      <c r="CA43" s="838"/>
      <c r="CL43" s="805"/>
      <c r="CM43" s="805"/>
      <c r="CN43" s="805"/>
      <c r="CO43" s="805"/>
      <c r="CP43" s="805"/>
      <c r="CQ43" s="805"/>
      <c r="CR43" s="805"/>
      <c r="CS43" s="805"/>
      <c r="CT43" s="805"/>
      <c r="CU43" s="805"/>
      <c r="CV43" s="805"/>
      <c r="CW43" s="805"/>
      <c r="CX43" s="805"/>
      <c r="CY43" s="805"/>
      <c r="CZ43" s="805"/>
    </row>
    <row r="44" spans="16:103" ht="12">
      <c r="P44" s="832"/>
      <c r="BO44" s="839"/>
      <c r="BP44" s="803"/>
      <c r="BZ44" s="838"/>
      <c r="CA44" s="838"/>
      <c r="CK44" s="805"/>
      <c r="CL44" s="805"/>
      <c r="CM44" s="805"/>
      <c r="CN44" s="805"/>
      <c r="CO44" s="805"/>
      <c r="CP44" s="805"/>
      <c r="CQ44" s="805"/>
      <c r="CR44" s="805"/>
      <c r="CS44" s="805"/>
      <c r="CT44" s="805"/>
      <c r="CU44" s="805"/>
      <c r="CV44" s="805"/>
      <c r="CW44" s="805"/>
      <c r="CX44" s="805"/>
      <c r="CY44" s="805"/>
    </row>
    <row r="45" spans="19:104" ht="12">
      <c r="S45" s="832"/>
      <c r="BZ45" s="838"/>
      <c r="CA45" s="838"/>
      <c r="CL45" s="805"/>
      <c r="CM45" s="805"/>
      <c r="CN45" s="805"/>
      <c r="CO45" s="805"/>
      <c r="CP45" s="805"/>
      <c r="CQ45" s="805"/>
      <c r="CR45" s="805"/>
      <c r="CS45" s="805"/>
      <c r="CT45" s="805"/>
      <c r="CU45" s="805"/>
      <c r="CV45" s="805"/>
      <c r="CW45" s="805"/>
      <c r="CX45" s="805"/>
      <c r="CY45" s="805"/>
      <c r="CZ45" s="805"/>
    </row>
    <row r="46" spans="19:104" ht="12">
      <c r="S46" s="832"/>
      <c r="T46" s="832"/>
      <c r="CL46" s="805"/>
      <c r="CM46" s="805"/>
      <c r="CN46" s="805"/>
      <c r="CO46" s="805"/>
      <c r="CP46" s="805"/>
      <c r="CQ46" s="805"/>
      <c r="CR46" s="805"/>
      <c r="CS46" s="805"/>
      <c r="CT46" s="805"/>
      <c r="CU46" s="805"/>
      <c r="CV46" s="805"/>
      <c r="CW46" s="805"/>
      <c r="CX46" s="805"/>
      <c r="CY46" s="805"/>
      <c r="CZ46" s="805"/>
    </row>
    <row r="47" spans="19:104" ht="12">
      <c r="S47" s="832"/>
      <c r="CL47" s="805"/>
      <c r="CM47" s="805"/>
      <c r="CN47" s="805"/>
      <c r="CO47" s="805"/>
      <c r="CP47" s="805"/>
      <c r="CQ47" s="805"/>
      <c r="CR47" s="805"/>
      <c r="CS47" s="805"/>
      <c r="CT47" s="805"/>
      <c r="CU47" s="805"/>
      <c r="CV47" s="805"/>
      <c r="CW47" s="805"/>
      <c r="CX47" s="805"/>
      <c r="CY47" s="805"/>
      <c r="CZ47" s="805"/>
    </row>
    <row r="48" spans="19:104" ht="12">
      <c r="S48" s="832"/>
      <c r="CL48" s="805"/>
      <c r="CM48" s="805"/>
      <c r="CN48" s="805"/>
      <c r="CO48" s="805"/>
      <c r="CP48" s="805"/>
      <c r="CQ48" s="805"/>
      <c r="CR48" s="805"/>
      <c r="CS48" s="805"/>
      <c r="CT48" s="805"/>
      <c r="CU48" s="805"/>
      <c r="CV48" s="805"/>
      <c r="CW48" s="805"/>
      <c r="CX48" s="805"/>
      <c r="CY48" s="805"/>
      <c r="CZ48" s="805"/>
    </row>
    <row r="49" spans="19:104" ht="12">
      <c r="S49" s="832"/>
      <c r="CL49" s="805"/>
      <c r="CM49" s="805"/>
      <c r="CN49" s="805"/>
      <c r="CO49" s="805"/>
      <c r="CP49" s="805"/>
      <c r="CQ49" s="805"/>
      <c r="CR49" s="805"/>
      <c r="CS49" s="805"/>
      <c r="CT49" s="805"/>
      <c r="CU49" s="805"/>
      <c r="CV49" s="805"/>
      <c r="CW49" s="805"/>
      <c r="CX49" s="805"/>
      <c r="CY49" s="805"/>
      <c r="CZ49" s="805"/>
    </row>
    <row r="50" spans="19:104" ht="12">
      <c r="S50" s="832"/>
      <c r="CL50" s="805"/>
      <c r="CM50" s="805"/>
      <c r="CN50" s="805"/>
      <c r="CO50" s="805"/>
      <c r="CP50" s="805"/>
      <c r="CQ50" s="805"/>
      <c r="CR50" s="805"/>
      <c r="CS50" s="805"/>
      <c r="CT50" s="805"/>
      <c r="CU50" s="805"/>
      <c r="CV50" s="805"/>
      <c r="CW50" s="805"/>
      <c r="CX50" s="805"/>
      <c r="CY50" s="805"/>
      <c r="CZ50" s="805"/>
    </row>
    <row r="51" spans="19:104" ht="12">
      <c r="S51" s="832"/>
      <c r="AU51" s="1323"/>
      <c r="AV51" s="1323"/>
      <c r="CL51" s="805"/>
      <c r="CM51" s="805"/>
      <c r="CN51" s="805"/>
      <c r="CO51" s="805"/>
      <c r="CP51" s="805"/>
      <c r="CQ51" s="805"/>
      <c r="CR51" s="805"/>
      <c r="CS51" s="805"/>
      <c r="CT51" s="805"/>
      <c r="CU51" s="805"/>
      <c r="CV51" s="805"/>
      <c r="CW51" s="805"/>
      <c r="CX51" s="805"/>
      <c r="CY51" s="805"/>
      <c r="CZ51" s="805"/>
    </row>
    <row r="52" spans="19:104" ht="12">
      <c r="S52" s="832"/>
      <c r="AU52" s="1323"/>
      <c r="AV52" s="1323"/>
      <c r="CL52" s="805"/>
      <c r="CM52" s="805"/>
      <c r="CN52" s="805"/>
      <c r="CO52" s="805"/>
      <c r="CP52" s="805"/>
      <c r="CQ52" s="805"/>
      <c r="CR52" s="805"/>
      <c r="CS52" s="805"/>
      <c r="CT52" s="805"/>
      <c r="CU52" s="805"/>
      <c r="CV52" s="805"/>
      <c r="CW52" s="805"/>
      <c r="CX52" s="805"/>
      <c r="CY52" s="805"/>
      <c r="CZ52" s="805"/>
    </row>
    <row r="53" spans="19:104" ht="12">
      <c r="S53" s="832"/>
      <c r="AU53" s="818"/>
      <c r="AV53" s="818"/>
      <c r="CL53" s="805"/>
      <c r="CM53" s="805"/>
      <c r="CN53" s="805"/>
      <c r="CO53" s="805"/>
      <c r="CP53" s="805"/>
      <c r="CQ53" s="805"/>
      <c r="CR53" s="805"/>
      <c r="CS53" s="805"/>
      <c r="CT53" s="805"/>
      <c r="CU53" s="805"/>
      <c r="CV53" s="805"/>
      <c r="CW53" s="805"/>
      <c r="CX53" s="805"/>
      <c r="CY53" s="805"/>
      <c r="CZ53" s="805"/>
    </row>
    <row r="54" spans="19:104" ht="12">
      <c r="S54" s="832"/>
      <c r="AU54" s="830"/>
      <c r="AV54" s="830"/>
      <c r="CL54" s="805"/>
      <c r="CM54" s="805"/>
      <c r="CN54" s="805"/>
      <c r="CO54" s="805"/>
      <c r="CP54" s="805"/>
      <c r="CQ54" s="805"/>
      <c r="CR54" s="805"/>
      <c r="CS54" s="805"/>
      <c r="CT54" s="805"/>
      <c r="CU54" s="805"/>
      <c r="CV54" s="805"/>
      <c r="CW54" s="805"/>
      <c r="CX54" s="805"/>
      <c r="CY54" s="805"/>
      <c r="CZ54" s="805"/>
    </row>
    <row r="55" spans="19:104" ht="12">
      <c r="S55" s="832"/>
      <c r="AU55" s="833"/>
      <c r="AV55" s="833"/>
      <c r="CL55" s="805"/>
      <c r="CM55" s="805"/>
      <c r="CN55" s="805"/>
      <c r="CO55" s="805"/>
      <c r="CP55" s="805"/>
      <c r="CQ55" s="805"/>
      <c r="CR55" s="805"/>
      <c r="CS55" s="805"/>
      <c r="CT55" s="805"/>
      <c r="CU55" s="805"/>
      <c r="CV55" s="805"/>
      <c r="CW55" s="805"/>
      <c r="CX55" s="805"/>
      <c r="CY55" s="805"/>
      <c r="CZ55" s="805"/>
    </row>
    <row r="56" spans="19:104" ht="12">
      <c r="S56" s="832"/>
      <c r="AU56" s="833"/>
      <c r="AV56" s="833"/>
      <c r="CL56" s="805"/>
      <c r="CM56" s="805"/>
      <c r="CN56" s="805"/>
      <c r="CO56" s="805"/>
      <c r="CP56" s="805"/>
      <c r="CQ56" s="805"/>
      <c r="CR56" s="805"/>
      <c r="CS56" s="805"/>
      <c r="CT56" s="805"/>
      <c r="CU56" s="805"/>
      <c r="CV56" s="805"/>
      <c r="CW56" s="805"/>
      <c r="CX56" s="805"/>
      <c r="CY56" s="805"/>
      <c r="CZ56" s="805"/>
    </row>
    <row r="57" spans="19:104" ht="12">
      <c r="S57" s="832"/>
      <c r="AU57" s="833"/>
      <c r="AV57" s="833"/>
      <c r="CL57" s="805"/>
      <c r="CM57" s="805"/>
      <c r="CN57" s="805"/>
      <c r="CO57" s="805"/>
      <c r="CP57" s="805"/>
      <c r="CQ57" s="805"/>
      <c r="CR57" s="805"/>
      <c r="CS57" s="805"/>
      <c r="CT57" s="805"/>
      <c r="CU57" s="805"/>
      <c r="CV57" s="805"/>
      <c r="CW57" s="805"/>
      <c r="CX57" s="805"/>
      <c r="CY57" s="805"/>
      <c r="CZ57" s="805"/>
    </row>
    <row r="58" spans="19:48" ht="12">
      <c r="S58" s="832"/>
      <c r="AU58" s="833"/>
      <c r="AV58" s="833"/>
    </row>
    <row r="59" spans="19:48" ht="12">
      <c r="S59" s="832"/>
      <c r="AU59" s="833"/>
      <c r="AV59" s="833"/>
    </row>
    <row r="60" spans="19:48" ht="12">
      <c r="S60" s="832"/>
      <c r="AU60" s="833"/>
      <c r="AV60" s="833"/>
    </row>
    <row r="61" spans="19:48" ht="12">
      <c r="S61" s="832"/>
      <c r="AU61" s="833"/>
      <c r="AV61" s="833"/>
    </row>
    <row r="62" spans="19:48" ht="12">
      <c r="S62" s="832"/>
      <c r="AU62" s="833"/>
      <c r="AV62" s="833"/>
    </row>
    <row r="63" spans="19:48" ht="12">
      <c r="S63" s="832"/>
      <c r="AU63" s="833"/>
      <c r="AV63" s="833"/>
    </row>
    <row r="64" spans="19:48" ht="12">
      <c r="S64" s="832"/>
      <c r="AU64" s="833"/>
      <c r="AV64" s="833"/>
    </row>
    <row r="65" spans="19:48" ht="12">
      <c r="S65" s="832"/>
      <c r="AU65" s="833"/>
      <c r="AV65" s="833"/>
    </row>
    <row r="66" spans="19:48" ht="12">
      <c r="S66" s="832"/>
      <c r="AU66" s="833"/>
      <c r="AV66" s="833"/>
    </row>
    <row r="67" spans="47:48" ht="12">
      <c r="AU67" s="833"/>
      <c r="AV67" s="833"/>
    </row>
    <row r="68" spans="47:48" ht="12">
      <c r="AU68" s="833"/>
      <c r="AV68" s="833"/>
    </row>
    <row r="69" spans="47:48" ht="12">
      <c r="AU69" s="833"/>
      <c r="AV69" s="833"/>
    </row>
    <row r="70" spans="47:48" ht="12">
      <c r="AU70" s="833"/>
      <c r="AV70" s="833"/>
    </row>
    <row r="71" spans="47:48" ht="12">
      <c r="AU71" s="833"/>
      <c r="AV71" s="833"/>
    </row>
    <row r="72" spans="47:48" ht="12">
      <c r="AU72" s="833"/>
      <c r="AV72" s="833"/>
    </row>
    <row r="73" spans="47:48" ht="12">
      <c r="AU73" s="833"/>
      <c r="AV73" s="833"/>
    </row>
    <row r="74" spans="47:48" ht="12">
      <c r="AU74" s="833"/>
      <c r="AV74" s="833"/>
    </row>
    <row r="75" spans="47:48" ht="12">
      <c r="AU75" s="833"/>
      <c r="AV75" s="833"/>
    </row>
    <row r="76" spans="47:48" ht="12">
      <c r="AU76" s="833"/>
      <c r="AV76" s="833"/>
    </row>
    <row r="77" spans="47:48" ht="12">
      <c r="AU77" s="833"/>
      <c r="AV77" s="833"/>
    </row>
    <row r="78" spans="47:48" ht="12">
      <c r="AU78" s="833"/>
      <c r="AV78" s="833"/>
    </row>
    <row r="79" spans="47:48" ht="12">
      <c r="AU79" s="833"/>
      <c r="AV79" s="833"/>
    </row>
    <row r="80" spans="47:48" ht="12">
      <c r="AU80" s="833"/>
      <c r="AV80" s="833"/>
    </row>
  </sheetData>
  <sheetProtection/>
  <mergeCells count="87">
    <mergeCell ref="CF9:CG9"/>
    <mergeCell ref="A10:B10"/>
    <mergeCell ref="CF41:CH41"/>
    <mergeCell ref="AU51:AV52"/>
    <mergeCell ref="BN9:BO9"/>
    <mergeCell ref="BQ9:BR9"/>
    <mergeCell ref="BV9:BW9"/>
    <mergeCell ref="BX9:BY9"/>
    <mergeCell ref="BZ9:CA9"/>
    <mergeCell ref="CD9:CE9"/>
    <mergeCell ref="AZ9:BA9"/>
    <mergeCell ref="BD9:BE9"/>
    <mergeCell ref="BF9:BG9"/>
    <mergeCell ref="BH9:BI9"/>
    <mergeCell ref="BJ9:BK9"/>
    <mergeCell ref="BL9:BM9"/>
    <mergeCell ref="Y9:Z9"/>
    <mergeCell ref="AC9:AD9"/>
    <mergeCell ref="AE9:AF9"/>
    <mergeCell ref="AI9:AJ9"/>
    <mergeCell ref="AM9:AN9"/>
    <mergeCell ref="AO9:AP9"/>
    <mergeCell ref="CT8:CU8"/>
    <mergeCell ref="C9:D9"/>
    <mergeCell ref="E9:F9"/>
    <mergeCell ref="G9:H9"/>
    <mergeCell ref="K9:L9"/>
    <mergeCell ref="M9:N9"/>
    <mergeCell ref="O9:P9"/>
    <mergeCell ref="S9:T9"/>
    <mergeCell ref="U9:V9"/>
    <mergeCell ref="W9:X9"/>
    <mergeCell ref="AC8:AD8"/>
    <mergeCell ref="AE8:AF8"/>
    <mergeCell ref="AG8:AH8"/>
    <mergeCell ref="BJ8:BK8"/>
    <mergeCell ref="BL8:BM8"/>
    <mergeCell ref="CR8:CS8"/>
    <mergeCell ref="CD7:CE8"/>
    <mergeCell ref="CF7:CH8"/>
    <mergeCell ref="CL7:CM8"/>
    <mergeCell ref="BX7:BY8"/>
    <mergeCell ref="CT7:CU7"/>
    <mergeCell ref="CX7:CZ8"/>
    <mergeCell ref="E8:F8"/>
    <mergeCell ref="G8:H8"/>
    <mergeCell ref="I8:J8"/>
    <mergeCell ref="K8:L8"/>
    <mergeCell ref="S8:T8"/>
    <mergeCell ref="BT7:BT11"/>
    <mergeCell ref="BU7:BU11"/>
    <mergeCell ref="BV7:BW8"/>
    <mergeCell ref="BZ7:CA8"/>
    <mergeCell ref="CB7:CC8"/>
    <mergeCell ref="BD7:BE8"/>
    <mergeCell ref="BF7:BG8"/>
    <mergeCell ref="BH7:BI8"/>
    <mergeCell ref="BJ7:BM7"/>
    <mergeCell ref="BN7:BP8"/>
    <mergeCell ref="BQ7:BS8"/>
    <mergeCell ref="AS7:AT8"/>
    <mergeCell ref="AU7:AW8"/>
    <mergeCell ref="AX7:AY8"/>
    <mergeCell ref="AZ7:BA8"/>
    <mergeCell ref="BB7:BB11"/>
    <mergeCell ref="BC7:BC11"/>
    <mergeCell ref="AS9:AT9"/>
    <mergeCell ref="AU9:AV9"/>
    <mergeCell ref="AW9:AW11"/>
    <mergeCell ref="AX9:AY9"/>
    <mergeCell ref="AI7:AJ8"/>
    <mergeCell ref="AK7:AK11"/>
    <mergeCell ref="AL7:AL11"/>
    <mergeCell ref="AM7:AN8"/>
    <mergeCell ref="AO7:AP8"/>
    <mergeCell ref="AQ7:AR8"/>
    <mergeCell ref="AQ9:AR9"/>
    <mergeCell ref="C7:D8"/>
    <mergeCell ref="E7:L7"/>
    <mergeCell ref="M7:N8"/>
    <mergeCell ref="O7:P8"/>
    <mergeCell ref="S7:V7"/>
    <mergeCell ref="W7:AH7"/>
    <mergeCell ref="U8:V8"/>
    <mergeCell ref="W8:X8"/>
    <mergeCell ref="Y8:Z8"/>
    <mergeCell ref="AA8:AB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14.375" style="228" customWidth="1"/>
    <col min="2" max="2" width="13.00390625" style="49" customWidth="1"/>
    <col min="3" max="3" width="7.625" style="49" customWidth="1"/>
    <col min="4" max="4" width="8.00390625" style="49" customWidth="1"/>
    <col min="5" max="5" width="8.125" style="49" customWidth="1"/>
    <col min="6" max="6" width="5.375" style="49" customWidth="1"/>
    <col min="7" max="7" width="8.375" style="49" customWidth="1"/>
    <col min="8" max="8" width="7.25390625" style="49" customWidth="1"/>
    <col min="9" max="9" width="6.875" style="49" customWidth="1"/>
    <col min="10" max="10" width="6.00390625" style="49" customWidth="1"/>
    <col min="11" max="13" width="6.25390625" style="49" customWidth="1"/>
    <col min="14" max="14" width="6.625" style="49" customWidth="1"/>
    <col min="15" max="15" width="6.00390625" style="49" customWidth="1"/>
    <col min="16" max="16" width="4.875" style="49" customWidth="1"/>
    <col min="17" max="17" width="6.625" style="49" customWidth="1"/>
    <col min="18" max="16384" width="9.125" style="49" customWidth="1"/>
  </cols>
  <sheetData>
    <row r="1" spans="2:19" ht="10.5">
      <c r="B1" s="92" t="s">
        <v>1631</v>
      </c>
      <c r="C1" s="92"/>
      <c r="D1" s="92"/>
      <c r="E1" s="92"/>
      <c r="F1" s="92"/>
      <c r="R1" s="882"/>
      <c r="S1" s="882"/>
    </row>
    <row r="2" spans="2:19" ht="10.5">
      <c r="B2" s="125" t="s">
        <v>1632</v>
      </c>
      <c r="C2" s="92"/>
      <c r="D2" s="92"/>
      <c r="E2" s="92"/>
      <c r="F2" s="92"/>
      <c r="R2" s="882"/>
      <c r="S2" s="882"/>
    </row>
    <row r="3" spans="2:19" ht="10.5">
      <c r="B3" s="125"/>
      <c r="C3" s="92"/>
      <c r="D3" s="52"/>
      <c r="E3" s="92"/>
      <c r="F3" s="92"/>
      <c r="R3" s="882"/>
      <c r="S3" s="882"/>
    </row>
    <row r="4" spans="1:19" ht="9" customHeight="1">
      <c r="A4" s="883"/>
      <c r="B4" s="884"/>
      <c r="C4" s="50"/>
      <c r="D4" s="50"/>
      <c r="E4" s="50"/>
      <c r="F4" s="50"/>
      <c r="G4" s="50"/>
      <c r="H4" s="50"/>
      <c r="I4" s="50"/>
      <c r="J4" s="50"/>
      <c r="K4" s="50" t="s">
        <v>1633</v>
      </c>
      <c r="L4" s="50"/>
      <c r="M4" s="884"/>
      <c r="N4" s="884"/>
      <c r="O4" s="884"/>
      <c r="P4" s="884"/>
      <c r="Q4" s="52"/>
      <c r="R4" s="882"/>
      <c r="S4" s="882"/>
    </row>
    <row r="5" spans="2:19" ht="10.5" customHeight="1">
      <c r="B5" s="214"/>
      <c r="C5" s="1330" t="s">
        <v>1634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210"/>
      <c r="R5" s="882"/>
      <c r="S5" s="882"/>
    </row>
    <row r="6" spans="1:19" ht="10.5">
      <c r="A6" s="885"/>
      <c r="B6" s="283"/>
      <c r="C6" s="1331"/>
      <c r="D6" s="214" t="s">
        <v>1635</v>
      </c>
      <c r="E6" s="215" t="s">
        <v>1636</v>
      </c>
      <c r="F6" s="215" t="s">
        <v>1637</v>
      </c>
      <c r="G6" s="215" t="s">
        <v>1638</v>
      </c>
      <c r="H6" s="213" t="s">
        <v>1639</v>
      </c>
      <c r="I6" s="886" t="s">
        <v>1640</v>
      </c>
      <c r="J6" s="215" t="s">
        <v>1641</v>
      </c>
      <c r="K6" s="215" t="s">
        <v>1642</v>
      </c>
      <c r="L6" s="215" t="s">
        <v>1643</v>
      </c>
      <c r="M6" s="215" t="s">
        <v>532</v>
      </c>
      <c r="N6" s="220" t="s">
        <v>1644</v>
      </c>
      <c r="O6" s="887" t="s">
        <v>1645</v>
      </c>
      <c r="P6" s="382" t="s">
        <v>1646</v>
      </c>
      <c r="Q6" s="200" t="s">
        <v>650</v>
      </c>
      <c r="R6" s="882"/>
      <c r="S6" s="882"/>
    </row>
    <row r="7" spans="1:19" ht="10.5">
      <c r="A7" s="885"/>
      <c r="B7" s="283"/>
      <c r="C7" s="1331"/>
      <c r="D7" s="286" t="s">
        <v>1647</v>
      </c>
      <c r="E7" s="286" t="s">
        <v>1648</v>
      </c>
      <c r="F7" s="286" t="s">
        <v>1649</v>
      </c>
      <c r="G7" s="888" t="s">
        <v>1650</v>
      </c>
      <c r="H7" s="882" t="s">
        <v>1651</v>
      </c>
      <c r="I7" s="889" t="s">
        <v>1652</v>
      </c>
      <c r="J7" s="284" t="s">
        <v>1653</v>
      </c>
      <c r="K7" s="890" t="s">
        <v>1654</v>
      </c>
      <c r="L7" s="888" t="s">
        <v>1655</v>
      </c>
      <c r="M7" s="890" t="s">
        <v>1656</v>
      </c>
      <c r="N7" s="891"/>
      <c r="O7" s="192" t="s">
        <v>1657</v>
      </c>
      <c r="P7" s="892" t="s">
        <v>1658</v>
      </c>
      <c r="Q7" s="893" t="s">
        <v>1461</v>
      </c>
      <c r="R7" s="882"/>
      <c r="S7" s="882"/>
    </row>
    <row r="8" spans="1:19" ht="10.5">
      <c r="A8" s="885"/>
      <c r="B8" s="283"/>
      <c r="C8" s="1331"/>
      <c r="D8" s="283"/>
      <c r="E8" s="894" t="s">
        <v>1659</v>
      </c>
      <c r="F8" s="894" t="s">
        <v>1659</v>
      </c>
      <c r="G8" s="890" t="s">
        <v>1660</v>
      </c>
      <c r="H8" s="895" t="s">
        <v>1661</v>
      </c>
      <c r="I8" s="896" t="s">
        <v>1662</v>
      </c>
      <c r="J8" s="890" t="s">
        <v>1663</v>
      </c>
      <c r="K8" s="283"/>
      <c r="L8" s="283"/>
      <c r="M8" s="283"/>
      <c r="N8" s="192"/>
      <c r="O8" s="897"/>
      <c r="P8" s="194"/>
      <c r="Q8" s="54"/>
      <c r="R8" s="898"/>
      <c r="S8" s="898"/>
    </row>
    <row r="9" spans="1:19" ht="10.5">
      <c r="A9" s="885"/>
      <c r="B9" s="211"/>
      <c r="C9" s="1332"/>
      <c r="D9" s="211"/>
      <c r="E9" s="211"/>
      <c r="F9" s="211"/>
      <c r="G9" s="211"/>
      <c r="H9" s="899" t="s">
        <v>1664</v>
      </c>
      <c r="I9" s="900" t="s">
        <v>1665</v>
      </c>
      <c r="J9" s="224" t="s">
        <v>1666</v>
      </c>
      <c r="K9" s="211"/>
      <c r="L9" s="211"/>
      <c r="M9" s="211"/>
      <c r="N9" s="189"/>
      <c r="O9" s="189"/>
      <c r="P9" s="193"/>
      <c r="Q9" s="101"/>
      <c r="R9" s="898"/>
      <c r="S9" s="898"/>
    </row>
    <row r="10" spans="1:19" ht="30.75" customHeight="1">
      <c r="A10" s="901" t="s">
        <v>1667</v>
      </c>
      <c r="B10" s="902" t="s">
        <v>1668</v>
      </c>
      <c r="C10" s="100">
        <f>SUM(D10:Q10)</f>
        <v>135958.9</v>
      </c>
      <c r="D10" s="100">
        <v>14846</v>
      </c>
      <c r="E10" s="100">
        <v>859.2</v>
      </c>
      <c r="F10" s="100"/>
      <c r="G10" s="100">
        <v>1556.3</v>
      </c>
      <c r="H10" s="100">
        <v>66216.4</v>
      </c>
      <c r="I10" s="100">
        <v>19575.2</v>
      </c>
      <c r="J10" s="100">
        <v>672.2</v>
      </c>
      <c r="K10" s="100">
        <v>13867.2</v>
      </c>
      <c r="L10" s="100">
        <v>356.3</v>
      </c>
      <c r="M10" s="100">
        <v>11430</v>
      </c>
      <c r="N10" s="100">
        <v>1479.6</v>
      </c>
      <c r="O10" s="100">
        <v>203</v>
      </c>
      <c r="P10" s="100"/>
      <c r="Q10" s="100">
        <v>4897.5</v>
      </c>
      <c r="R10" s="898"/>
      <c r="S10" s="898"/>
    </row>
    <row r="11" spans="1:19" ht="30.75" customHeight="1">
      <c r="A11" s="903" t="s">
        <v>1669</v>
      </c>
      <c r="B11" s="902" t="s">
        <v>1670</v>
      </c>
      <c r="C11" s="100">
        <f>SUM(D11:Q11)</f>
        <v>58269.7</v>
      </c>
      <c r="D11" s="100">
        <v>19228.7</v>
      </c>
      <c r="E11" s="100">
        <v>549.6</v>
      </c>
      <c r="F11" s="100"/>
      <c r="G11" s="100">
        <v>786.5</v>
      </c>
      <c r="H11" s="100">
        <v>3385</v>
      </c>
      <c r="I11" s="100">
        <v>6495.4</v>
      </c>
      <c r="J11" s="100"/>
      <c r="K11" s="100">
        <v>10541.5</v>
      </c>
      <c r="L11" s="100">
        <v>346</v>
      </c>
      <c r="M11" s="100">
        <v>5421.3</v>
      </c>
      <c r="N11" s="100">
        <v>2948.6</v>
      </c>
      <c r="O11" s="100">
        <v>120</v>
      </c>
      <c r="P11" s="100"/>
      <c r="Q11" s="100">
        <v>8447.1</v>
      </c>
      <c r="R11" s="898"/>
      <c r="S11" s="898"/>
    </row>
    <row r="12" spans="1:19" ht="30.75" customHeight="1">
      <c r="A12" s="903" t="s">
        <v>1671</v>
      </c>
      <c r="B12" s="902" t="s">
        <v>1672</v>
      </c>
      <c r="C12" s="100">
        <f>SUM(D12:Q12)</f>
        <v>39498.40000000001</v>
      </c>
      <c r="D12" s="76">
        <v>4226.5</v>
      </c>
      <c r="E12" s="76">
        <v>282.1</v>
      </c>
      <c r="F12" s="76"/>
      <c r="G12" s="76">
        <v>88</v>
      </c>
      <c r="H12" s="76">
        <v>24176.8</v>
      </c>
      <c r="I12" s="76"/>
      <c r="J12" s="76">
        <v>568</v>
      </c>
      <c r="K12" s="76">
        <v>4302.8</v>
      </c>
      <c r="L12" s="76">
        <v>292.9</v>
      </c>
      <c r="M12" s="76">
        <v>3710</v>
      </c>
      <c r="N12" s="76">
        <v>958.4</v>
      </c>
      <c r="O12" s="76"/>
      <c r="P12" s="76"/>
      <c r="Q12" s="100">
        <v>892.9</v>
      </c>
      <c r="R12" s="882"/>
      <c r="S12" s="898"/>
    </row>
    <row r="13" spans="1:19" ht="30.75" customHeight="1">
      <c r="A13" s="903" t="s">
        <v>1673</v>
      </c>
      <c r="B13" s="902" t="s">
        <v>1674</v>
      </c>
      <c r="C13" s="100">
        <f>SUM(D13:Q13)</f>
        <v>154730.19999999998</v>
      </c>
      <c r="D13" s="100">
        <f>D10+D11-D12</f>
        <v>29848.199999999997</v>
      </c>
      <c r="E13" s="100">
        <f>E10+E11-E12</f>
        <v>1126.7000000000003</v>
      </c>
      <c r="F13" s="100">
        <f aca="true" t="shared" si="0" ref="F13:Q13">F10+F11-F12</f>
        <v>0</v>
      </c>
      <c r="G13" s="100">
        <f t="shared" si="0"/>
        <v>2254.8</v>
      </c>
      <c r="H13" s="100">
        <f t="shared" si="0"/>
        <v>45424.59999999999</v>
      </c>
      <c r="I13" s="98">
        <f t="shared" si="0"/>
        <v>26070.6</v>
      </c>
      <c r="J13" s="100">
        <f t="shared" si="0"/>
        <v>104.20000000000005</v>
      </c>
      <c r="K13" s="100">
        <f t="shared" si="0"/>
        <v>20105.9</v>
      </c>
      <c r="L13" s="100">
        <f t="shared" si="0"/>
        <v>409.4</v>
      </c>
      <c r="M13" s="100">
        <f t="shared" si="0"/>
        <v>13141.3</v>
      </c>
      <c r="N13" s="100">
        <f t="shared" si="0"/>
        <v>3469.7999999999997</v>
      </c>
      <c r="O13" s="100">
        <f t="shared" si="0"/>
        <v>323</v>
      </c>
      <c r="P13" s="100"/>
      <c r="Q13" s="100">
        <f t="shared" si="0"/>
        <v>12451.7</v>
      </c>
      <c r="R13" s="882"/>
      <c r="S13" s="898"/>
    </row>
    <row r="14" spans="1:19" ht="30.75" customHeight="1">
      <c r="A14" s="903" t="s">
        <v>1675</v>
      </c>
      <c r="B14" s="902" t="s">
        <v>1676</v>
      </c>
      <c r="C14" s="100">
        <f>D14+E14+F14+G14+H14+J14+K14+M14+Q14+I14+P14+N14+L14+O14</f>
        <v>154730.19999999998</v>
      </c>
      <c r="D14" s="100">
        <f>D13</f>
        <v>29848.199999999997</v>
      </c>
      <c r="E14" s="100">
        <f aca="true" t="shared" si="1" ref="E14:Q14">E13</f>
        <v>1126.7000000000003</v>
      </c>
      <c r="F14" s="100">
        <f t="shared" si="1"/>
        <v>0</v>
      </c>
      <c r="G14" s="100">
        <f t="shared" si="1"/>
        <v>2254.8</v>
      </c>
      <c r="H14" s="100">
        <f t="shared" si="1"/>
        <v>45424.59999999999</v>
      </c>
      <c r="I14" s="98">
        <f t="shared" si="1"/>
        <v>26070.6</v>
      </c>
      <c r="J14" s="100">
        <f t="shared" si="1"/>
        <v>104.20000000000005</v>
      </c>
      <c r="K14" s="100">
        <f t="shared" si="1"/>
        <v>20105.9</v>
      </c>
      <c r="L14" s="100">
        <f t="shared" si="1"/>
        <v>409.4</v>
      </c>
      <c r="M14" s="100">
        <f t="shared" si="1"/>
        <v>13141.3</v>
      </c>
      <c r="N14" s="100">
        <f t="shared" si="1"/>
        <v>3469.7999999999997</v>
      </c>
      <c r="O14" s="100">
        <f t="shared" si="1"/>
        <v>323</v>
      </c>
      <c r="P14" s="100">
        <f t="shared" si="1"/>
        <v>0</v>
      </c>
      <c r="Q14" s="100">
        <f t="shared" si="1"/>
        <v>12451.7</v>
      </c>
      <c r="R14" s="882"/>
      <c r="S14" s="898"/>
    </row>
    <row r="15" spans="1:19" ht="0.75" customHeight="1">
      <c r="A15" s="904" t="s">
        <v>1677</v>
      </c>
      <c r="B15" s="905" t="s">
        <v>1678</v>
      </c>
      <c r="C15" s="195">
        <f>D15+E15+F15+G15+H15+J15+K15+M15+Q15+I15+P15+N15+L15+O15</f>
        <v>0</v>
      </c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882"/>
      <c r="S15" s="906"/>
    </row>
    <row r="16" spans="1:19" ht="1.5" customHeight="1">
      <c r="A16" s="903"/>
      <c r="B16" s="902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882"/>
      <c r="S16" s="898"/>
    </row>
    <row r="17" spans="1:19" ht="9" customHeight="1">
      <c r="A17" s="903"/>
      <c r="B17" s="907"/>
      <c r="C17" s="882"/>
      <c r="D17" s="291" t="s">
        <v>1679</v>
      </c>
      <c r="E17" s="908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898"/>
      <c r="S17" s="882"/>
    </row>
    <row r="18" spans="1:19" ht="9" customHeight="1">
      <c r="A18" s="909"/>
      <c r="B18" s="910"/>
      <c r="C18" s="911"/>
      <c r="D18" s="911"/>
      <c r="E18" s="911"/>
      <c r="F18" s="911"/>
      <c r="G18" s="911"/>
      <c r="H18" s="911"/>
      <c r="I18" s="911"/>
      <c r="J18" s="911"/>
      <c r="K18" s="911"/>
      <c r="L18" s="911"/>
      <c r="M18" s="911"/>
      <c r="N18" s="911"/>
      <c r="O18" s="911"/>
      <c r="P18" s="912"/>
      <c r="Q18" s="912"/>
      <c r="R18" s="898"/>
      <c r="S18" s="898"/>
    </row>
    <row r="19" spans="1:19" ht="15" customHeight="1">
      <c r="A19" s="1333" t="s">
        <v>1680</v>
      </c>
      <c r="B19" s="1334"/>
      <c r="C19" s="100">
        <f aca="true" t="shared" si="2" ref="C19:C26">SUM(D19:Q19)</f>
        <v>0</v>
      </c>
      <c r="D19" s="913"/>
      <c r="E19" s="898"/>
      <c r="F19" s="898"/>
      <c r="G19" s="898"/>
      <c r="H19" s="898"/>
      <c r="I19" s="898"/>
      <c r="J19" s="898"/>
      <c r="K19" s="898"/>
      <c r="L19" s="898"/>
      <c r="M19" s="898"/>
      <c r="N19" s="898"/>
      <c r="O19" s="898"/>
      <c r="P19" s="898"/>
      <c r="Q19" s="898"/>
      <c r="R19" s="898"/>
      <c r="S19" s="898"/>
    </row>
    <row r="20" spans="1:19" ht="15" customHeight="1">
      <c r="A20" s="1333" t="s">
        <v>1681</v>
      </c>
      <c r="B20" s="1333"/>
      <c r="C20" s="100">
        <f t="shared" si="2"/>
        <v>5516.799999999999</v>
      </c>
      <c r="D20" s="914">
        <v>4843.7</v>
      </c>
      <c r="E20" s="914">
        <v>3.8</v>
      </c>
      <c r="F20" s="914"/>
      <c r="G20" s="914"/>
      <c r="H20" s="914"/>
      <c r="I20" s="914"/>
      <c r="J20" s="914"/>
      <c r="K20" s="914"/>
      <c r="L20" s="914"/>
      <c r="M20" s="914"/>
      <c r="N20" s="914">
        <v>461.4</v>
      </c>
      <c r="O20" s="914"/>
      <c r="P20" s="914"/>
      <c r="Q20" s="914">
        <v>207.9</v>
      </c>
      <c r="R20" s="898"/>
      <c r="S20" s="898"/>
    </row>
    <row r="21" spans="1:19" ht="15" customHeight="1">
      <c r="A21" s="1333" t="s">
        <v>1682</v>
      </c>
      <c r="B21" s="1333"/>
      <c r="C21" s="100">
        <f t="shared" si="2"/>
        <v>0</v>
      </c>
      <c r="D21" s="915"/>
      <c r="E21" s="898"/>
      <c r="F21" s="898"/>
      <c r="G21" s="898"/>
      <c r="H21" s="898"/>
      <c r="I21" s="898"/>
      <c r="J21" s="898"/>
      <c r="K21" s="898"/>
      <c r="L21" s="898"/>
      <c r="M21" s="898"/>
      <c r="N21" s="898"/>
      <c r="O21" s="898"/>
      <c r="P21" s="898"/>
      <c r="Q21" s="898"/>
      <c r="R21" s="898"/>
      <c r="S21" s="898"/>
    </row>
    <row r="22" spans="1:19" ht="15" customHeight="1">
      <c r="A22" s="1329" t="s">
        <v>1683</v>
      </c>
      <c r="B22" s="1329"/>
      <c r="C22" s="100">
        <f t="shared" si="2"/>
        <v>0</v>
      </c>
      <c r="D22" s="914"/>
      <c r="E22" s="914"/>
      <c r="F22" s="914"/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882"/>
      <c r="S22" s="882"/>
    </row>
    <row r="23" spans="1:19" ht="15" customHeight="1">
      <c r="A23" s="1329" t="s">
        <v>1684</v>
      </c>
      <c r="B23" s="1329"/>
      <c r="C23" s="100">
        <f t="shared" si="2"/>
        <v>0</v>
      </c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882"/>
      <c r="S23" s="882"/>
    </row>
    <row r="24" spans="1:19" ht="15" customHeight="1">
      <c r="A24" s="1329" t="s">
        <v>1685</v>
      </c>
      <c r="B24" s="1329"/>
      <c r="C24" s="100">
        <f t="shared" si="2"/>
        <v>134657.69999999998</v>
      </c>
      <c r="D24" s="914">
        <v>25004.5</v>
      </c>
      <c r="E24" s="914">
        <v>1122.9</v>
      </c>
      <c r="F24" s="914"/>
      <c r="G24" s="914">
        <v>2171.2</v>
      </c>
      <c r="H24" s="914">
        <v>45424.6</v>
      </c>
      <c r="I24" s="914">
        <v>26070.6</v>
      </c>
      <c r="J24" s="914"/>
      <c r="K24" s="914">
        <v>19534.2</v>
      </c>
      <c r="L24" s="914">
        <v>409.4</v>
      </c>
      <c r="M24" s="914">
        <v>2.7</v>
      </c>
      <c r="N24" s="914">
        <v>2648</v>
      </c>
      <c r="O24" s="914">
        <v>323</v>
      </c>
      <c r="P24" s="914"/>
      <c r="Q24" s="914">
        <v>11946.6</v>
      </c>
      <c r="R24" s="882"/>
      <c r="S24" s="882"/>
    </row>
    <row r="25" spans="1:19" ht="15" customHeight="1">
      <c r="A25" s="1329" t="s">
        <v>1686</v>
      </c>
      <c r="B25" s="1329"/>
      <c r="C25" s="100">
        <f t="shared" si="2"/>
        <v>14555.7</v>
      </c>
      <c r="D25" s="914"/>
      <c r="E25" s="914"/>
      <c r="F25" s="914"/>
      <c r="G25" s="914">
        <v>83.6</v>
      </c>
      <c r="H25" s="914"/>
      <c r="I25" s="914"/>
      <c r="J25" s="914">
        <v>104.2</v>
      </c>
      <c r="K25" s="914">
        <v>571.7</v>
      </c>
      <c r="L25" s="914"/>
      <c r="M25" s="914">
        <v>13138.6</v>
      </c>
      <c r="N25" s="914">
        <v>360.4</v>
      </c>
      <c r="O25" s="914"/>
      <c r="P25" s="914"/>
      <c r="Q25" s="914">
        <v>297.2</v>
      </c>
      <c r="R25" s="882"/>
      <c r="S25" s="882"/>
    </row>
    <row r="26" spans="1:19" ht="15" customHeight="1">
      <c r="A26" s="1329" t="s">
        <v>1687</v>
      </c>
      <c r="B26" s="1329"/>
      <c r="C26" s="100">
        <f t="shared" si="2"/>
        <v>0</v>
      </c>
      <c r="D26" s="914"/>
      <c r="E26" s="914"/>
      <c r="F26" s="914"/>
      <c r="G26" s="914"/>
      <c r="H26" s="914"/>
      <c r="I26" s="914"/>
      <c r="J26" s="914"/>
      <c r="K26" s="914"/>
      <c r="L26" s="914"/>
      <c r="M26" s="914"/>
      <c r="N26" s="914"/>
      <c r="O26" s="914"/>
      <c r="P26" s="914"/>
      <c r="Q26" s="914"/>
      <c r="R26" s="882"/>
      <c r="S26" s="882"/>
    </row>
    <row r="27" spans="1:19" ht="15" customHeight="1">
      <c r="A27" s="916" t="s">
        <v>805</v>
      </c>
      <c r="B27" s="917"/>
      <c r="C27" s="195">
        <f aca="true" t="shared" si="3" ref="C27:Q27">SUM(C19:C26)</f>
        <v>154730.19999999998</v>
      </c>
      <c r="D27" s="195">
        <f t="shared" si="3"/>
        <v>29848.2</v>
      </c>
      <c r="E27" s="195">
        <f t="shared" si="3"/>
        <v>1126.7</v>
      </c>
      <c r="F27" s="195">
        <f t="shared" si="3"/>
        <v>0</v>
      </c>
      <c r="G27" s="195">
        <f t="shared" si="3"/>
        <v>2254.7999999999997</v>
      </c>
      <c r="H27" s="195">
        <f t="shared" si="3"/>
        <v>45424.6</v>
      </c>
      <c r="I27" s="195">
        <f t="shared" si="3"/>
        <v>26070.6</v>
      </c>
      <c r="J27" s="195">
        <f t="shared" si="3"/>
        <v>104.2</v>
      </c>
      <c r="K27" s="195">
        <f t="shared" si="3"/>
        <v>20105.9</v>
      </c>
      <c r="L27" s="195">
        <f t="shared" si="3"/>
        <v>409.4</v>
      </c>
      <c r="M27" s="195">
        <f t="shared" si="3"/>
        <v>13141.300000000001</v>
      </c>
      <c r="N27" s="195">
        <f t="shared" si="3"/>
        <v>3469.8</v>
      </c>
      <c r="O27" s="195">
        <f t="shared" si="3"/>
        <v>323</v>
      </c>
      <c r="P27" s="195">
        <f t="shared" si="3"/>
        <v>0</v>
      </c>
      <c r="Q27" s="195">
        <f t="shared" si="3"/>
        <v>12451.7</v>
      </c>
      <c r="R27" s="882"/>
      <c r="S27" s="882"/>
    </row>
    <row r="28" spans="1:19" ht="10.5" customHeight="1" hidden="1">
      <c r="A28" s="918"/>
      <c r="B28" s="85"/>
      <c r="C28" s="100"/>
      <c r="D28" s="291" t="s">
        <v>1688</v>
      </c>
      <c r="E28" s="882"/>
      <c r="F28" s="882"/>
      <c r="G28" s="882"/>
      <c r="H28" s="882"/>
      <c r="I28" s="882"/>
      <c r="J28" s="882"/>
      <c r="K28" s="882"/>
      <c r="L28" s="882"/>
      <c r="M28" s="882"/>
      <c r="N28" s="882"/>
      <c r="O28" s="882"/>
      <c r="P28" s="882"/>
      <c r="Q28" s="882"/>
      <c r="R28" s="882"/>
      <c r="S28" s="882"/>
    </row>
    <row r="29" spans="1:19" ht="10.5" customHeight="1" hidden="1">
      <c r="A29" s="919"/>
      <c r="B29" s="920"/>
      <c r="C29" s="911"/>
      <c r="D29" s="911"/>
      <c r="E29" s="911"/>
      <c r="F29" s="911"/>
      <c r="G29" s="911"/>
      <c r="H29" s="911"/>
      <c r="I29" s="911"/>
      <c r="J29" s="911"/>
      <c r="K29" s="911"/>
      <c r="L29" s="911"/>
      <c r="M29" s="911"/>
      <c r="N29" s="911"/>
      <c r="O29" s="911"/>
      <c r="P29" s="911"/>
      <c r="Q29" s="911"/>
      <c r="R29" s="898"/>
      <c r="S29" s="898"/>
    </row>
    <row r="30" spans="1:19" ht="10.5" customHeight="1" hidden="1">
      <c r="A30" s="918" t="s">
        <v>1689</v>
      </c>
      <c r="B30" s="85" t="s">
        <v>218</v>
      </c>
      <c r="C30" s="100">
        <f aca="true" t="shared" si="4" ref="C30:C38">D30+E30+F30+G30+H30+X37+J30+K30+M30+Q30+I30+P30+N30+L30+O30</f>
        <v>0</v>
      </c>
      <c r="D30" s="882"/>
      <c r="E30" s="882"/>
      <c r="F30" s="882"/>
      <c r="G30" s="882"/>
      <c r="H30" s="882"/>
      <c r="I30" s="882"/>
      <c r="J30" s="882"/>
      <c r="K30" s="882"/>
      <c r="L30" s="882"/>
      <c r="M30" s="882"/>
      <c r="N30" s="882"/>
      <c r="O30" s="882"/>
      <c r="P30" s="882"/>
      <c r="Q30" s="882"/>
      <c r="R30" s="882">
        <v>1</v>
      </c>
      <c r="S30" s="882"/>
    </row>
    <row r="31" spans="1:19" ht="10.5" customHeight="1" hidden="1">
      <c r="A31" s="918" t="s">
        <v>37</v>
      </c>
      <c r="B31" s="85" t="s">
        <v>219</v>
      </c>
      <c r="C31" s="100">
        <f t="shared" si="4"/>
        <v>1784.8</v>
      </c>
      <c r="D31" s="882"/>
      <c r="E31" s="882"/>
      <c r="F31" s="882"/>
      <c r="G31" s="882"/>
      <c r="H31" s="882">
        <v>1238</v>
      </c>
      <c r="I31" s="882"/>
      <c r="J31" s="882"/>
      <c r="K31" s="882"/>
      <c r="L31" s="882">
        <v>389.7</v>
      </c>
      <c r="M31" s="882"/>
      <c r="N31" s="882"/>
      <c r="O31" s="882"/>
      <c r="P31" s="882"/>
      <c r="Q31" s="882">
        <v>157.1</v>
      </c>
      <c r="R31" s="882">
        <f>R30+1</f>
        <v>2</v>
      </c>
      <c r="S31" s="882"/>
    </row>
    <row r="32" spans="1:19" ht="10.5" customHeight="1" hidden="1">
      <c r="A32" s="918" t="s">
        <v>477</v>
      </c>
      <c r="B32" s="85" t="s">
        <v>220</v>
      </c>
      <c r="C32" s="100">
        <f t="shared" si="4"/>
        <v>0</v>
      </c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>
        <f aca="true" t="shared" si="5" ref="R32:R53">R31+1</f>
        <v>3</v>
      </c>
      <c r="S32" s="882"/>
    </row>
    <row r="33" spans="1:19" ht="10.5" customHeight="1" hidden="1">
      <c r="A33" s="918" t="s">
        <v>38</v>
      </c>
      <c r="B33" s="85" t="s">
        <v>221</v>
      </c>
      <c r="C33" s="100">
        <f t="shared" si="4"/>
        <v>629.7</v>
      </c>
      <c r="D33" s="882"/>
      <c r="E33" s="882"/>
      <c r="F33" s="882"/>
      <c r="G33" s="882"/>
      <c r="H33" s="882"/>
      <c r="I33" s="882"/>
      <c r="J33" s="882"/>
      <c r="K33" s="882"/>
      <c r="L33" s="882"/>
      <c r="M33" s="882"/>
      <c r="N33" s="882">
        <v>629.7</v>
      </c>
      <c r="O33" s="882"/>
      <c r="P33" s="882"/>
      <c r="Q33" s="882"/>
      <c r="R33" s="882">
        <f t="shared" si="5"/>
        <v>4</v>
      </c>
      <c r="S33" s="882"/>
    </row>
    <row r="34" spans="1:19" ht="10.5" customHeight="1" hidden="1">
      <c r="A34" s="918"/>
      <c r="B34" s="85"/>
      <c r="C34" s="100"/>
      <c r="D34" s="882"/>
      <c r="E34" s="882"/>
      <c r="F34" s="882"/>
      <c r="G34" s="882"/>
      <c r="H34" s="882"/>
      <c r="I34" s="882"/>
      <c r="J34" s="882"/>
      <c r="K34" s="882"/>
      <c r="L34" s="882"/>
      <c r="M34" s="882"/>
      <c r="N34" s="882"/>
      <c r="O34" s="882"/>
      <c r="P34" s="882"/>
      <c r="Q34" s="882"/>
      <c r="R34" s="882">
        <f t="shared" si="5"/>
        <v>5</v>
      </c>
      <c r="S34" s="882"/>
    </row>
    <row r="35" spans="1:19" ht="10.5" customHeight="1" hidden="1">
      <c r="A35" s="918" t="s">
        <v>1690</v>
      </c>
      <c r="B35" s="85" t="s">
        <v>1691</v>
      </c>
      <c r="C35" s="100">
        <f t="shared" si="4"/>
        <v>0</v>
      </c>
      <c r="D35" s="882"/>
      <c r="E35" s="882"/>
      <c r="F35" s="882"/>
      <c r="G35" s="882"/>
      <c r="H35" s="882"/>
      <c r="I35" s="882"/>
      <c r="J35" s="882"/>
      <c r="K35" s="882"/>
      <c r="L35" s="882"/>
      <c r="M35" s="882"/>
      <c r="N35" s="882"/>
      <c r="O35" s="882"/>
      <c r="P35" s="882"/>
      <c r="Q35" s="882"/>
      <c r="R35" s="882">
        <f t="shared" si="5"/>
        <v>6</v>
      </c>
      <c r="S35" s="882"/>
    </row>
    <row r="36" spans="1:19" ht="10.5" customHeight="1" hidden="1">
      <c r="A36" s="918" t="s">
        <v>559</v>
      </c>
      <c r="B36" s="85" t="s">
        <v>222</v>
      </c>
      <c r="C36" s="100">
        <f t="shared" si="4"/>
        <v>0</v>
      </c>
      <c r="D36" s="882"/>
      <c r="E36" s="882">
        <v>0</v>
      </c>
      <c r="F36" s="882"/>
      <c r="G36" s="882"/>
      <c r="H36" s="882"/>
      <c r="I36" s="882"/>
      <c r="J36" s="882"/>
      <c r="K36" s="882"/>
      <c r="L36" s="882"/>
      <c r="M36" s="882"/>
      <c r="N36" s="882"/>
      <c r="O36" s="882"/>
      <c r="P36" s="882"/>
      <c r="Q36" s="882"/>
      <c r="R36" s="882">
        <f t="shared" si="5"/>
        <v>7</v>
      </c>
      <c r="S36" s="882"/>
    </row>
    <row r="37" spans="1:19" ht="10.5" customHeight="1" hidden="1">
      <c r="A37" s="918" t="s">
        <v>429</v>
      </c>
      <c r="B37" s="85" t="s">
        <v>1692</v>
      </c>
      <c r="C37" s="100">
        <f t="shared" si="4"/>
        <v>0</v>
      </c>
      <c r="D37" s="882"/>
      <c r="E37" s="882"/>
      <c r="F37" s="882"/>
      <c r="G37" s="882"/>
      <c r="H37" s="882"/>
      <c r="I37" s="882"/>
      <c r="J37" s="882"/>
      <c r="K37" s="882"/>
      <c r="L37" s="882"/>
      <c r="M37" s="882"/>
      <c r="N37" s="882"/>
      <c r="O37" s="882"/>
      <c r="P37" s="882"/>
      <c r="Q37" s="882"/>
      <c r="R37" s="882">
        <f t="shared" si="5"/>
        <v>8</v>
      </c>
      <c r="S37" s="882"/>
    </row>
    <row r="38" spans="1:19" ht="10.5" customHeight="1" hidden="1">
      <c r="A38" s="918" t="s">
        <v>16</v>
      </c>
      <c r="B38" s="85" t="s">
        <v>459</v>
      </c>
      <c r="C38" s="100">
        <f t="shared" si="4"/>
        <v>0</v>
      </c>
      <c r="D38" s="882"/>
      <c r="E38" s="882"/>
      <c r="F38" s="882"/>
      <c r="G38" s="882"/>
      <c r="H38" s="882"/>
      <c r="I38" s="882"/>
      <c r="J38" s="882"/>
      <c r="K38" s="882"/>
      <c r="L38" s="882"/>
      <c r="M38" s="882"/>
      <c r="N38" s="882"/>
      <c r="O38" s="882"/>
      <c r="P38" s="882"/>
      <c r="Q38" s="882"/>
      <c r="R38" s="882">
        <f t="shared" si="5"/>
        <v>9</v>
      </c>
      <c r="S38" s="882"/>
    </row>
    <row r="39" spans="1:19" ht="10.5" customHeight="1" hidden="1">
      <c r="A39" s="918"/>
      <c r="B39" s="85"/>
      <c r="C39" s="100"/>
      <c r="D39" s="882"/>
      <c r="E39" s="882"/>
      <c r="F39" s="882"/>
      <c r="G39" s="882"/>
      <c r="H39" s="882"/>
      <c r="I39" s="882"/>
      <c r="J39" s="882"/>
      <c r="K39" s="882"/>
      <c r="L39" s="882"/>
      <c r="M39" s="882"/>
      <c r="N39" s="882"/>
      <c r="O39" s="882"/>
      <c r="P39" s="882"/>
      <c r="Q39" s="882"/>
      <c r="R39" s="882">
        <f t="shared" si="5"/>
        <v>10</v>
      </c>
      <c r="S39" s="882"/>
    </row>
    <row r="40" spans="1:19" ht="10.5" customHeight="1" hidden="1">
      <c r="A40" s="903" t="s">
        <v>17</v>
      </c>
      <c r="B40" s="921" t="s">
        <v>157</v>
      </c>
      <c r="C40" s="100">
        <f>D40+E40+F40+G40+H40+X46+J40+K40+M40+Q40+I40+P40+N40+L40</f>
        <v>1688</v>
      </c>
      <c r="D40" s="100"/>
      <c r="E40" s="100"/>
      <c r="F40" s="100"/>
      <c r="G40" s="100">
        <v>458</v>
      </c>
      <c r="H40" s="100">
        <v>1230</v>
      </c>
      <c r="I40" s="100"/>
      <c r="J40" s="100"/>
      <c r="K40" s="100"/>
      <c r="L40" s="100"/>
      <c r="M40" s="100"/>
      <c r="N40" s="914"/>
      <c r="O40" s="100"/>
      <c r="P40" s="100"/>
      <c r="Q40" s="100"/>
      <c r="R40" s="882">
        <f t="shared" si="5"/>
        <v>11</v>
      </c>
      <c r="S40" s="882"/>
    </row>
    <row r="41" spans="1:19" ht="10.5" customHeight="1" hidden="1">
      <c r="A41" s="918" t="s">
        <v>18</v>
      </c>
      <c r="B41" s="85" t="s">
        <v>158</v>
      </c>
      <c r="C41" s="100">
        <f>D41+E41+F41+G41+H41+X47+J41+K41+M41+Q41+I41+P41+N41+L41</f>
        <v>0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882">
        <f t="shared" si="5"/>
        <v>12</v>
      </c>
      <c r="S41" s="882"/>
    </row>
    <row r="42" spans="1:19" ht="10.5" customHeight="1" hidden="1">
      <c r="A42" s="918" t="s">
        <v>402</v>
      </c>
      <c r="B42" s="85" t="s">
        <v>25</v>
      </c>
      <c r="C42" s="100">
        <f>D42+E42+F42+G42+H42+X48+J42+K42+M42+Q42+I42+P42+N42+L42</f>
        <v>0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882">
        <f t="shared" si="5"/>
        <v>13</v>
      </c>
      <c r="S42" s="882"/>
    </row>
    <row r="43" spans="1:19" ht="10.5" customHeight="1" hidden="1">
      <c r="A43" s="918" t="s">
        <v>19</v>
      </c>
      <c r="B43" s="85" t="s">
        <v>159</v>
      </c>
      <c r="C43" s="100">
        <f>D43+E43+F43+G43+H43+X49+J43+K43+M43+Q43+I43+P43+N43+L43</f>
        <v>0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882">
        <f t="shared" si="5"/>
        <v>14</v>
      </c>
      <c r="S43" s="882"/>
    </row>
    <row r="44" spans="1:19" ht="10.5" customHeight="1" hidden="1">
      <c r="A44" s="918"/>
      <c r="B44" s="85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882">
        <f t="shared" si="5"/>
        <v>15</v>
      </c>
      <c r="S44" s="882"/>
    </row>
    <row r="45" spans="1:19" ht="10.5" customHeight="1" hidden="1">
      <c r="A45" s="918" t="s">
        <v>20</v>
      </c>
      <c r="B45" s="85" t="s">
        <v>160</v>
      </c>
      <c r="C45" s="100">
        <f>D45+E45+F45+G45+H45+X51+J45+K45+M45+Q45+I45+P45+N45+L45</f>
        <v>0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882">
        <f t="shared" si="5"/>
        <v>16</v>
      </c>
      <c r="S45" s="882"/>
    </row>
    <row r="46" spans="1:19" ht="10.5" customHeight="1" hidden="1">
      <c r="A46" s="918" t="s">
        <v>34</v>
      </c>
      <c r="B46" s="85" t="s">
        <v>161</v>
      </c>
      <c r="C46" s="100">
        <f>D46+E46+F46+G46+H46+X52+J46+K46+M46+Q46+I46+P46+N46+L46</f>
        <v>1500</v>
      </c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>
        <v>1500</v>
      </c>
      <c r="O46" s="100"/>
      <c r="P46" s="100"/>
      <c r="Q46" s="100"/>
      <c r="R46" s="882">
        <f t="shared" si="5"/>
        <v>17</v>
      </c>
      <c r="S46" s="882"/>
    </row>
    <row r="47" spans="1:19" ht="10.5" customHeight="1" hidden="1">
      <c r="A47" s="918" t="s">
        <v>430</v>
      </c>
      <c r="B47" s="85" t="s">
        <v>162</v>
      </c>
      <c r="C47" s="100">
        <f>D47+E47+F47+G47+H47+X53+J47+K47+M47+Q47+I47+P47+N47+L47</f>
        <v>0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882">
        <f t="shared" si="5"/>
        <v>18</v>
      </c>
      <c r="S47" s="882"/>
    </row>
    <row r="48" spans="1:19" ht="10.5" customHeight="1" hidden="1">
      <c r="A48" s="918" t="s">
        <v>35</v>
      </c>
      <c r="B48" s="85" t="s">
        <v>163</v>
      </c>
      <c r="C48" s="100">
        <f>D48+E48+F48+G48+H48+X54+J48+K48+M48+Q48+I48+P48+N48+L48</f>
        <v>1172</v>
      </c>
      <c r="D48" s="100">
        <v>0</v>
      </c>
      <c r="E48" s="100">
        <v>0</v>
      </c>
      <c r="F48" s="100"/>
      <c r="G48" s="100"/>
      <c r="H48" s="100"/>
      <c r="I48" s="100"/>
      <c r="J48" s="100"/>
      <c r="K48" s="100"/>
      <c r="L48" s="100">
        <v>622</v>
      </c>
      <c r="M48" s="100"/>
      <c r="N48" s="100">
        <v>550</v>
      </c>
      <c r="O48" s="100"/>
      <c r="P48" s="100"/>
      <c r="Q48" s="100"/>
      <c r="R48" s="882">
        <f t="shared" si="5"/>
        <v>19</v>
      </c>
      <c r="S48" s="882"/>
    </row>
    <row r="49" spans="1:19" ht="10.5" customHeight="1" hidden="1">
      <c r="A49" s="918"/>
      <c r="B49" s="85"/>
      <c r="C49" s="100" t="e">
        <f>D49+E49+F49+G49+H49+#REF!+J49+K49+M49+Q49+I49+P49+N49+L49</f>
        <v>#REF!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882">
        <f t="shared" si="5"/>
        <v>20</v>
      </c>
      <c r="S49" s="882"/>
    </row>
    <row r="50" spans="1:19" ht="10.5" customHeight="1" hidden="1">
      <c r="A50" s="918" t="s">
        <v>21</v>
      </c>
      <c r="B50" s="85" t="s">
        <v>164</v>
      </c>
      <c r="C50" s="100" t="e">
        <f>D50+E50+F50+G50+H50+#REF!+J50+K50+M50+Q50+I50+P50+N50+L50</f>
        <v>#REF!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882">
        <f t="shared" si="5"/>
        <v>21</v>
      </c>
      <c r="S50" s="882"/>
    </row>
    <row r="51" spans="1:19" ht="10.5" customHeight="1" hidden="1">
      <c r="A51" s="918" t="s">
        <v>36</v>
      </c>
      <c r="B51" s="85" t="s">
        <v>165</v>
      </c>
      <c r="C51" s="100" t="e">
        <f>D51+E51+F51+G51+H51+#REF!+J51+K51+M51+Q51+I51+P51+N51+L51</f>
        <v>#REF!</v>
      </c>
      <c r="D51" s="100">
        <v>0</v>
      </c>
      <c r="E51" s="100">
        <v>0</v>
      </c>
      <c r="F51" s="100"/>
      <c r="G51" s="100">
        <v>0</v>
      </c>
      <c r="H51" s="100">
        <v>0</v>
      </c>
      <c r="I51" s="100">
        <v>0</v>
      </c>
      <c r="J51" s="100"/>
      <c r="K51" s="100"/>
      <c r="L51" s="100"/>
      <c r="M51" s="100"/>
      <c r="N51" s="100">
        <v>3108</v>
      </c>
      <c r="O51" s="100"/>
      <c r="P51" s="100"/>
      <c r="Q51" s="100">
        <v>1500</v>
      </c>
      <c r="R51" s="882">
        <f t="shared" si="5"/>
        <v>22</v>
      </c>
      <c r="S51" s="882"/>
    </row>
    <row r="52" spans="1:19" ht="10.5" customHeight="1" hidden="1">
      <c r="A52" s="918" t="s">
        <v>22</v>
      </c>
      <c r="B52" s="85" t="s">
        <v>166</v>
      </c>
      <c r="C52" s="100" t="e">
        <f>D52+E52+F52+G52+H52+#REF!+J52+K52+M52+Q52+I52+P52+N52+L52</f>
        <v>#REF!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882">
        <f t="shared" si="5"/>
        <v>23</v>
      </c>
      <c r="S52" s="882"/>
    </row>
    <row r="53" spans="1:19" ht="10.5" customHeight="1" hidden="1">
      <c r="A53" s="902" t="s">
        <v>1693</v>
      </c>
      <c r="B53" s="922" t="s">
        <v>1693</v>
      </c>
      <c r="C53" s="100">
        <f>SUM(D53:Q53)</f>
        <v>32561.5</v>
      </c>
      <c r="D53" s="100"/>
      <c r="E53" s="100">
        <v>1968.2</v>
      </c>
      <c r="F53" s="100"/>
      <c r="G53" s="100">
        <v>600</v>
      </c>
      <c r="H53" s="100">
        <v>18513.3</v>
      </c>
      <c r="I53" s="100">
        <v>500</v>
      </c>
      <c r="J53" s="100">
        <v>2000</v>
      </c>
      <c r="K53" s="100"/>
      <c r="L53" s="100">
        <v>3000</v>
      </c>
      <c r="M53" s="100"/>
      <c r="N53" s="100">
        <v>1000</v>
      </c>
      <c r="O53" s="100">
        <v>1800</v>
      </c>
      <c r="P53" s="100"/>
      <c r="Q53" s="100">
        <v>3180</v>
      </c>
      <c r="R53" s="882">
        <f t="shared" si="5"/>
        <v>24</v>
      </c>
      <c r="S53" s="882"/>
    </row>
    <row r="54" spans="1:19" ht="10.5" customHeight="1" hidden="1">
      <c r="A54" s="904" t="s">
        <v>82</v>
      </c>
      <c r="B54" s="923" t="s">
        <v>73</v>
      </c>
      <c r="C54" s="567">
        <f>SUM(D54:Q54)</f>
        <v>43944</v>
      </c>
      <c r="D54" s="924">
        <f aca="true" t="shared" si="6" ref="D54:Q54">SUM(D30:D53)</f>
        <v>0</v>
      </c>
      <c r="E54" s="924">
        <f t="shared" si="6"/>
        <v>1968.2</v>
      </c>
      <c r="F54" s="924">
        <f t="shared" si="6"/>
        <v>0</v>
      </c>
      <c r="G54" s="924">
        <f t="shared" si="6"/>
        <v>1058</v>
      </c>
      <c r="H54" s="924">
        <f t="shared" si="6"/>
        <v>20981.3</v>
      </c>
      <c r="I54" s="924">
        <f t="shared" si="6"/>
        <v>500</v>
      </c>
      <c r="J54" s="924">
        <f t="shared" si="6"/>
        <v>2000</v>
      </c>
      <c r="K54" s="924">
        <f t="shared" si="6"/>
        <v>0</v>
      </c>
      <c r="L54" s="924">
        <f t="shared" si="6"/>
        <v>4011.7</v>
      </c>
      <c r="M54" s="924">
        <f t="shared" si="6"/>
        <v>0</v>
      </c>
      <c r="N54" s="924">
        <f t="shared" si="6"/>
        <v>6787.7</v>
      </c>
      <c r="O54" s="924">
        <f t="shared" si="6"/>
        <v>1800</v>
      </c>
      <c r="P54" s="924">
        <f t="shared" si="6"/>
        <v>0</v>
      </c>
      <c r="Q54" s="924">
        <f t="shared" si="6"/>
        <v>4837.1</v>
      </c>
      <c r="R54" s="882"/>
      <c r="S54" s="882"/>
    </row>
    <row r="55" spans="1:19" ht="10.5" customHeight="1" hidden="1">
      <c r="A55" s="903"/>
      <c r="B55" s="922"/>
      <c r="C55" s="567"/>
      <c r="D55" s="567"/>
      <c r="E55" s="567"/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882"/>
      <c r="S55" s="882"/>
    </row>
    <row r="56" spans="1:19" ht="10.5" customHeight="1" hidden="1">
      <c r="A56" s="903"/>
      <c r="B56" s="922"/>
      <c r="C56" s="567"/>
      <c r="D56" s="925"/>
      <c r="E56" s="925"/>
      <c r="F56" s="925"/>
      <c r="G56" s="925"/>
      <c r="H56" s="925"/>
      <c r="I56" s="925"/>
      <c r="J56" s="925"/>
      <c r="K56" s="925"/>
      <c r="L56" s="925"/>
      <c r="M56" s="925"/>
      <c r="N56" s="925"/>
      <c r="O56" s="925"/>
      <c r="P56" s="925"/>
      <c r="Q56" s="925"/>
      <c r="R56" s="882"/>
      <c r="S56" s="882"/>
    </row>
    <row r="57" spans="1:19" ht="10.5" customHeight="1" hidden="1">
      <c r="A57" s="903"/>
      <c r="B57" s="922"/>
      <c r="C57" s="567"/>
      <c r="D57" s="925"/>
      <c r="E57" s="925"/>
      <c r="F57" s="925"/>
      <c r="G57" s="925"/>
      <c r="H57" s="925"/>
      <c r="I57" s="925"/>
      <c r="J57" s="925"/>
      <c r="K57" s="925"/>
      <c r="L57" s="925"/>
      <c r="M57" s="925"/>
      <c r="N57" s="925"/>
      <c r="O57" s="925"/>
      <c r="P57" s="925"/>
      <c r="Q57" s="925"/>
      <c r="R57" s="882"/>
      <c r="S57" s="882"/>
    </row>
    <row r="58" spans="1:19" ht="10.5" customHeight="1" hidden="1">
      <c r="A58" s="903"/>
      <c r="B58" s="922"/>
      <c r="C58" s="567"/>
      <c r="D58" s="925"/>
      <c r="E58" s="925"/>
      <c r="F58" s="925"/>
      <c r="G58" s="925"/>
      <c r="H58" s="925"/>
      <c r="I58" s="925"/>
      <c r="J58" s="925"/>
      <c r="K58" s="925"/>
      <c r="L58" s="925"/>
      <c r="M58" s="925"/>
      <c r="N58" s="925"/>
      <c r="O58" s="925"/>
      <c r="P58" s="925"/>
      <c r="Q58" s="925"/>
      <c r="R58" s="882"/>
      <c r="S58" s="882"/>
    </row>
    <row r="59" spans="1:19" ht="10.5" customHeight="1" hidden="1">
      <c r="A59" s="903"/>
      <c r="B59" s="922"/>
      <c r="C59" s="567"/>
      <c r="D59" s="925"/>
      <c r="E59" s="925"/>
      <c r="F59" s="925"/>
      <c r="G59" s="925"/>
      <c r="H59" s="925"/>
      <c r="I59" s="925"/>
      <c r="J59" s="925"/>
      <c r="K59" s="925"/>
      <c r="L59" s="925"/>
      <c r="M59" s="925"/>
      <c r="N59" s="925"/>
      <c r="O59" s="925"/>
      <c r="P59" s="925"/>
      <c r="Q59" s="925"/>
      <c r="R59" s="882"/>
      <c r="S59" s="882"/>
    </row>
    <row r="60" spans="1:19" ht="10.5" customHeight="1" hidden="1">
      <c r="A60" s="903"/>
      <c r="B60" s="922"/>
      <c r="C60" s="567"/>
      <c r="D60" s="925"/>
      <c r="E60" s="925"/>
      <c r="F60" s="925"/>
      <c r="G60" s="925"/>
      <c r="H60" s="925"/>
      <c r="I60" s="925"/>
      <c r="J60" s="925"/>
      <c r="K60" s="925"/>
      <c r="L60" s="925"/>
      <c r="M60" s="925"/>
      <c r="N60" s="925"/>
      <c r="O60" s="925"/>
      <c r="P60" s="925"/>
      <c r="Q60" s="925"/>
      <c r="R60" s="882"/>
      <c r="S60" s="882"/>
    </row>
    <row r="61" spans="1:19" ht="10.5" customHeight="1" hidden="1">
      <c r="A61" s="903"/>
      <c r="B61" s="922"/>
      <c r="C61" s="567"/>
      <c r="D61" s="925"/>
      <c r="E61" s="925"/>
      <c r="F61" s="925"/>
      <c r="G61" s="925"/>
      <c r="H61" s="925"/>
      <c r="I61" s="925"/>
      <c r="J61" s="925"/>
      <c r="K61" s="925"/>
      <c r="L61" s="925"/>
      <c r="M61" s="925"/>
      <c r="N61" s="925"/>
      <c r="O61" s="925"/>
      <c r="P61" s="925"/>
      <c r="Q61" s="925"/>
      <c r="R61" s="882"/>
      <c r="S61" s="882"/>
    </row>
    <row r="62" spans="1:19" ht="10.5" customHeight="1" hidden="1">
      <c r="A62" s="903"/>
      <c r="B62" s="922"/>
      <c r="C62" s="567"/>
      <c r="D62" s="925"/>
      <c r="E62" s="925"/>
      <c r="F62" s="925"/>
      <c r="G62" s="925"/>
      <c r="H62" s="925"/>
      <c r="I62" s="925"/>
      <c r="J62" s="925"/>
      <c r="K62" s="925"/>
      <c r="L62" s="925"/>
      <c r="M62" s="925"/>
      <c r="N62" s="925"/>
      <c r="O62" s="925"/>
      <c r="P62" s="925"/>
      <c r="Q62" s="925"/>
      <c r="R62" s="882"/>
      <c r="S62" s="882"/>
    </row>
    <row r="63" spans="1:19" ht="10.5" customHeight="1" hidden="1">
      <c r="A63" s="903"/>
      <c r="B63" s="922"/>
      <c r="C63" s="567"/>
      <c r="D63" s="925"/>
      <c r="E63" s="925"/>
      <c r="F63" s="925"/>
      <c r="G63" s="925"/>
      <c r="H63" s="925"/>
      <c r="I63" s="925"/>
      <c r="J63" s="925"/>
      <c r="K63" s="925"/>
      <c r="L63" s="925"/>
      <c r="M63" s="925"/>
      <c r="N63" s="925"/>
      <c r="O63" s="925"/>
      <c r="P63" s="925"/>
      <c r="Q63" s="925"/>
      <c r="R63" s="882"/>
      <c r="S63" s="882"/>
    </row>
    <row r="64" spans="1:19" ht="10.5" customHeight="1" hidden="1">
      <c r="A64" s="903"/>
      <c r="B64" s="922"/>
      <c r="C64" s="567"/>
      <c r="D64" s="925"/>
      <c r="E64" s="925"/>
      <c r="F64" s="925"/>
      <c r="G64" s="925"/>
      <c r="H64" s="925"/>
      <c r="I64" s="925"/>
      <c r="J64" s="925"/>
      <c r="K64" s="925"/>
      <c r="L64" s="925"/>
      <c r="M64" s="925"/>
      <c r="N64" s="925"/>
      <c r="O64" s="925"/>
      <c r="P64" s="925"/>
      <c r="Q64" s="925"/>
      <c r="R64" s="882"/>
      <c r="S64" s="882"/>
    </row>
    <row r="65" spans="1:19" ht="10.5" customHeight="1" hidden="1">
      <c r="A65" s="903"/>
      <c r="B65" s="922"/>
      <c r="C65" s="567"/>
      <c r="D65" s="925"/>
      <c r="E65" s="925"/>
      <c r="F65" s="925"/>
      <c r="G65" s="925"/>
      <c r="H65" s="925"/>
      <c r="I65" s="925"/>
      <c r="J65" s="925"/>
      <c r="K65" s="925"/>
      <c r="L65" s="925"/>
      <c r="M65" s="925"/>
      <c r="N65" s="925"/>
      <c r="O65" s="925"/>
      <c r="P65" s="925"/>
      <c r="Q65" s="925"/>
      <c r="R65" s="882"/>
      <c r="S65" s="882"/>
    </row>
    <row r="66" spans="1:19" ht="10.5" customHeight="1" hidden="1">
      <c r="A66" s="903"/>
      <c r="B66" s="922"/>
      <c r="C66" s="567"/>
      <c r="D66" s="925"/>
      <c r="E66" s="925"/>
      <c r="F66" s="925"/>
      <c r="G66" s="925"/>
      <c r="H66" s="925"/>
      <c r="I66" s="925"/>
      <c r="J66" s="925"/>
      <c r="K66" s="925"/>
      <c r="L66" s="925"/>
      <c r="M66" s="925"/>
      <c r="N66" s="925"/>
      <c r="O66" s="925"/>
      <c r="P66" s="925"/>
      <c r="Q66" s="925"/>
      <c r="R66" s="882"/>
      <c r="S66" s="882"/>
    </row>
    <row r="67" spans="1:19" ht="10.5" customHeight="1" hidden="1">
      <c r="A67" s="903"/>
      <c r="B67" s="922"/>
      <c r="C67" s="567"/>
      <c r="D67" s="925"/>
      <c r="E67" s="925"/>
      <c r="F67" s="925"/>
      <c r="G67" s="925"/>
      <c r="H67" s="925"/>
      <c r="I67" s="925"/>
      <c r="J67" s="925"/>
      <c r="K67" s="925"/>
      <c r="L67" s="925"/>
      <c r="M67" s="925"/>
      <c r="N67" s="925"/>
      <c r="O67" s="925"/>
      <c r="P67" s="925"/>
      <c r="Q67" s="925"/>
      <c r="R67" s="882"/>
      <c r="S67" s="882"/>
    </row>
    <row r="68" spans="1:19" ht="10.5" customHeight="1" hidden="1">
      <c r="A68" s="903"/>
      <c r="B68" s="922"/>
      <c r="C68" s="567"/>
      <c r="D68" s="925"/>
      <c r="E68" s="925"/>
      <c r="F68" s="925"/>
      <c r="G68" s="925"/>
      <c r="H68" s="925"/>
      <c r="I68" s="925"/>
      <c r="J68" s="925"/>
      <c r="K68" s="925"/>
      <c r="L68" s="925"/>
      <c r="M68" s="925"/>
      <c r="N68" s="925"/>
      <c r="O68" s="925"/>
      <c r="P68" s="925"/>
      <c r="Q68" s="925"/>
      <c r="R68" s="882"/>
      <c r="S68" s="882"/>
    </row>
    <row r="69" spans="1:19" ht="10.5" customHeight="1" hidden="1">
      <c r="A69" s="903"/>
      <c r="B69" s="922"/>
      <c r="C69" s="567"/>
      <c r="D69" s="925"/>
      <c r="E69" s="925"/>
      <c r="F69" s="925"/>
      <c r="G69" s="925"/>
      <c r="H69" s="925"/>
      <c r="I69" s="925"/>
      <c r="J69" s="925"/>
      <c r="K69" s="925"/>
      <c r="L69" s="925"/>
      <c r="M69" s="925"/>
      <c r="N69" s="925"/>
      <c r="O69" s="925"/>
      <c r="P69" s="925"/>
      <c r="Q69" s="925"/>
      <c r="R69" s="882"/>
      <c r="S69" s="882"/>
    </row>
    <row r="70" spans="1:19" ht="11.25" customHeight="1" hidden="1">
      <c r="A70" s="903"/>
      <c r="B70" s="922"/>
      <c r="C70" s="567"/>
      <c r="D70" s="925"/>
      <c r="E70" s="925"/>
      <c r="F70" s="925"/>
      <c r="G70" s="925"/>
      <c r="H70" s="925"/>
      <c r="I70" s="925"/>
      <c r="J70" s="925"/>
      <c r="K70" s="925"/>
      <c r="L70" s="925"/>
      <c r="M70" s="925"/>
      <c r="N70" s="925"/>
      <c r="O70" s="925"/>
      <c r="P70" s="925"/>
      <c r="Q70" s="925"/>
      <c r="R70" s="882"/>
      <c r="S70" s="882"/>
    </row>
    <row r="71" spans="1:19" ht="10.5" customHeight="1" hidden="1">
      <c r="A71" s="903"/>
      <c r="B71" s="922"/>
      <c r="C71" s="567"/>
      <c r="D71" s="925"/>
      <c r="E71" s="925"/>
      <c r="F71" s="925"/>
      <c r="G71" s="925"/>
      <c r="H71" s="925"/>
      <c r="I71" s="925"/>
      <c r="J71" s="925"/>
      <c r="K71" s="925"/>
      <c r="L71" s="925"/>
      <c r="M71" s="925"/>
      <c r="N71" s="925"/>
      <c r="O71" s="925"/>
      <c r="P71" s="925"/>
      <c r="Q71" s="925"/>
      <c r="R71" s="882"/>
      <c r="S71" s="882"/>
    </row>
    <row r="72" spans="1:19" ht="10.5" customHeight="1" hidden="1">
      <c r="A72" s="903"/>
      <c r="B72" s="922"/>
      <c r="C72" s="567"/>
      <c r="D72" s="925"/>
      <c r="E72" s="925"/>
      <c r="F72" s="925"/>
      <c r="G72" s="925"/>
      <c r="H72" s="925"/>
      <c r="I72" s="925"/>
      <c r="J72" s="925"/>
      <c r="K72" s="925"/>
      <c r="L72" s="925"/>
      <c r="M72" s="925"/>
      <c r="N72" s="925"/>
      <c r="O72" s="925"/>
      <c r="P72" s="925"/>
      <c r="Q72" s="925"/>
      <c r="R72" s="882"/>
      <c r="S72" s="882"/>
    </row>
    <row r="73" spans="1:19" ht="10.5" customHeight="1" hidden="1">
      <c r="A73" s="903"/>
      <c r="B73" s="922"/>
      <c r="C73" s="567"/>
      <c r="D73" s="925"/>
      <c r="E73" s="925"/>
      <c r="F73" s="925"/>
      <c r="G73" s="925"/>
      <c r="H73" s="925"/>
      <c r="I73" s="925"/>
      <c r="J73" s="925"/>
      <c r="K73" s="925"/>
      <c r="L73" s="925"/>
      <c r="M73" s="925"/>
      <c r="N73" s="925"/>
      <c r="O73" s="925"/>
      <c r="P73" s="925"/>
      <c r="Q73" s="925"/>
      <c r="R73" s="882"/>
      <c r="S73" s="882"/>
    </row>
    <row r="74" spans="1:19" ht="10.5" customHeight="1" hidden="1">
      <c r="A74" s="903"/>
      <c r="B74" s="922"/>
      <c r="C74" s="567"/>
      <c r="D74" s="925"/>
      <c r="E74" s="925"/>
      <c r="F74" s="925"/>
      <c r="G74" s="925"/>
      <c r="H74" s="925"/>
      <c r="I74" s="925"/>
      <c r="J74" s="925"/>
      <c r="K74" s="925"/>
      <c r="L74" s="925"/>
      <c r="M74" s="925"/>
      <c r="N74" s="925"/>
      <c r="O74" s="925"/>
      <c r="P74" s="925"/>
      <c r="Q74" s="925"/>
      <c r="R74" s="882"/>
      <c r="S74" s="882"/>
    </row>
    <row r="75" spans="1:19" ht="10.5" customHeight="1" hidden="1">
      <c r="A75" s="903"/>
      <c r="B75" s="922"/>
      <c r="C75" s="567"/>
      <c r="D75" s="925"/>
      <c r="E75" s="925"/>
      <c r="F75" s="925"/>
      <c r="G75" s="925"/>
      <c r="H75" s="925"/>
      <c r="I75" s="925"/>
      <c r="J75" s="925"/>
      <c r="K75" s="925"/>
      <c r="L75" s="925"/>
      <c r="M75" s="925"/>
      <c r="N75" s="925"/>
      <c r="O75" s="925"/>
      <c r="P75" s="925"/>
      <c r="Q75" s="925"/>
      <c r="R75" s="882"/>
      <c r="S75" s="882"/>
    </row>
    <row r="76" spans="1:19" ht="10.5" customHeight="1" hidden="1">
      <c r="A76" s="903"/>
      <c r="B76" s="922"/>
      <c r="C76" s="567"/>
      <c r="D76" s="925"/>
      <c r="E76" s="925"/>
      <c r="F76" s="925"/>
      <c r="G76" s="925"/>
      <c r="H76" s="925"/>
      <c r="I76" s="925"/>
      <c r="J76" s="925"/>
      <c r="K76" s="925"/>
      <c r="L76" s="925"/>
      <c r="M76" s="925"/>
      <c r="N76" s="925"/>
      <c r="O76" s="925"/>
      <c r="P76" s="925"/>
      <c r="Q76" s="925"/>
      <c r="R76" s="882"/>
      <c r="S76" s="882"/>
    </row>
    <row r="77" spans="1:19" ht="12.75" customHeight="1" hidden="1">
      <c r="A77" s="903"/>
      <c r="B77" s="922"/>
      <c r="C77" s="567"/>
      <c r="D77" s="925"/>
      <c r="E77" s="925"/>
      <c r="F77" s="925"/>
      <c r="G77" s="925"/>
      <c r="H77" s="925"/>
      <c r="I77" s="925"/>
      <c r="J77" s="925"/>
      <c r="K77" s="925"/>
      <c r="L77" s="925"/>
      <c r="M77" s="925"/>
      <c r="N77" s="925"/>
      <c r="O77" s="925"/>
      <c r="P77" s="925"/>
      <c r="Q77" s="925"/>
      <c r="R77" s="882"/>
      <c r="S77" s="882"/>
    </row>
    <row r="78" spans="1:19" ht="12.75" customHeight="1" hidden="1">
      <c r="A78" s="903"/>
      <c r="B78" s="922"/>
      <c r="C78" s="567"/>
      <c r="D78" s="925"/>
      <c r="E78" s="925"/>
      <c r="F78" s="925"/>
      <c r="G78" s="925"/>
      <c r="H78" s="925"/>
      <c r="I78" s="925"/>
      <c r="J78" s="925"/>
      <c r="K78" s="925"/>
      <c r="L78" s="925"/>
      <c r="M78" s="925"/>
      <c r="N78" s="925"/>
      <c r="O78" s="925"/>
      <c r="P78" s="925"/>
      <c r="Q78" s="925"/>
      <c r="R78" s="882"/>
      <c r="S78" s="882"/>
    </row>
    <row r="79" spans="1:19" ht="10.5" customHeight="1" hidden="1">
      <c r="A79" s="903"/>
      <c r="B79" s="922"/>
      <c r="C79" s="567"/>
      <c r="D79" s="925"/>
      <c r="E79" s="925"/>
      <c r="F79" s="925"/>
      <c r="G79" s="925"/>
      <c r="H79" s="925"/>
      <c r="I79" s="925"/>
      <c r="J79" s="925"/>
      <c r="K79" s="925"/>
      <c r="L79" s="925"/>
      <c r="M79" s="925"/>
      <c r="N79" s="925"/>
      <c r="O79" s="925"/>
      <c r="P79" s="925"/>
      <c r="Q79" s="925"/>
      <c r="R79" s="882"/>
      <c r="S79" s="882"/>
    </row>
    <row r="80" spans="1:19" ht="16.5" customHeight="1">
      <c r="A80" s="903"/>
      <c r="B80" s="922"/>
      <c r="C80" s="567"/>
      <c r="D80" s="567"/>
      <c r="E80" s="567"/>
      <c r="F80" s="567"/>
      <c r="G80" s="567"/>
      <c r="H80" s="567"/>
      <c r="I80" s="567"/>
      <c r="J80" s="567"/>
      <c r="K80" s="567"/>
      <c r="L80" s="567"/>
      <c r="M80" s="567"/>
      <c r="N80" s="567"/>
      <c r="O80" s="567"/>
      <c r="P80" s="567"/>
      <c r="Q80" s="567"/>
      <c r="R80" s="882"/>
      <c r="S80" s="882"/>
    </row>
    <row r="81" spans="1:19" ht="10.5">
      <c r="A81" s="926"/>
      <c r="B81" s="927"/>
      <c r="C81" s="914"/>
      <c r="D81" s="914"/>
      <c r="E81" s="914"/>
      <c r="F81" s="914"/>
      <c r="G81" s="914"/>
      <c r="H81" s="914"/>
      <c r="I81" s="914"/>
      <c r="J81" s="914"/>
      <c r="K81" s="914"/>
      <c r="L81" s="914"/>
      <c r="M81" s="914"/>
      <c r="N81" s="914"/>
      <c r="O81" s="914"/>
      <c r="P81" s="914"/>
      <c r="Q81" s="914"/>
      <c r="R81" s="882"/>
      <c r="S81" s="882"/>
    </row>
    <row r="82" spans="1:19" ht="10.5">
      <c r="A82" s="926"/>
      <c r="B82" s="927"/>
      <c r="C82" s="882"/>
      <c r="D82" s="882"/>
      <c r="E82" s="882"/>
      <c r="F82" s="882"/>
      <c r="G82" s="882"/>
      <c r="H82" s="882"/>
      <c r="I82" s="882"/>
      <c r="J82" s="882"/>
      <c r="K82" s="882"/>
      <c r="L82" s="882"/>
      <c r="M82" s="882"/>
      <c r="P82" s="882"/>
      <c r="Q82" s="882"/>
      <c r="R82" s="882"/>
      <c r="S82" s="882"/>
    </row>
    <row r="83" spans="1:19" ht="10.5">
      <c r="A83" s="926"/>
      <c r="B83" s="927"/>
      <c r="C83" s="882"/>
      <c r="D83" s="882"/>
      <c r="E83" s="882"/>
      <c r="F83" s="882"/>
      <c r="G83" s="882"/>
      <c r="H83" s="882"/>
      <c r="I83" s="882"/>
      <c r="J83" s="882"/>
      <c r="K83" s="882"/>
      <c r="L83" s="882"/>
      <c r="M83" s="882"/>
      <c r="P83" s="882"/>
      <c r="Q83" s="882"/>
      <c r="R83" s="882"/>
      <c r="S83" s="882"/>
    </row>
    <row r="84" spans="1:19" ht="10.5">
      <c r="A84" s="926"/>
      <c r="B84" s="927"/>
      <c r="C84" s="882"/>
      <c r="D84" s="882"/>
      <c r="E84" s="882"/>
      <c r="F84" s="882"/>
      <c r="G84" s="882"/>
      <c r="H84" s="882"/>
      <c r="I84" s="882"/>
      <c r="J84" s="882"/>
      <c r="K84" s="882"/>
      <c r="L84" s="882"/>
      <c r="M84" s="882"/>
      <c r="N84" s="882"/>
      <c r="O84" s="882"/>
      <c r="P84" s="882"/>
      <c r="Q84" s="882"/>
      <c r="R84" s="882"/>
      <c r="S84" s="882"/>
    </row>
    <row r="85" spans="1:19" ht="10.5">
      <c r="A85" s="928"/>
      <c r="B85" s="882"/>
      <c r="C85" s="882"/>
      <c r="D85" s="882"/>
      <c r="E85" s="882"/>
      <c r="F85" s="882"/>
      <c r="G85" s="882"/>
      <c r="H85" s="882"/>
      <c r="I85" s="882"/>
      <c r="J85" s="882"/>
      <c r="K85" s="882"/>
      <c r="L85" s="882"/>
      <c r="M85" s="882"/>
      <c r="N85" s="882"/>
      <c r="O85" s="882"/>
      <c r="P85" s="882"/>
      <c r="Q85" s="882"/>
      <c r="R85" s="882"/>
      <c r="S85" s="882"/>
    </row>
    <row r="86" spans="1:19" ht="10.5">
      <c r="A86" s="928"/>
      <c r="B86" s="882"/>
      <c r="C86" s="882"/>
      <c r="D86" s="882"/>
      <c r="E86" s="882"/>
      <c r="F86" s="882"/>
      <c r="G86" s="882"/>
      <c r="H86" s="882"/>
      <c r="I86" s="882"/>
      <c r="J86" s="882"/>
      <c r="K86" s="882"/>
      <c r="L86" s="882"/>
      <c r="M86" s="882"/>
      <c r="N86" s="882"/>
      <c r="O86" s="882"/>
      <c r="P86" s="882"/>
      <c r="Q86" s="882"/>
      <c r="R86" s="882"/>
      <c r="S86" s="882"/>
    </row>
    <row r="87" spans="1:19" ht="10.5">
      <c r="A87" s="928"/>
      <c r="B87" s="882"/>
      <c r="C87" s="882"/>
      <c r="D87" s="882"/>
      <c r="E87" s="882"/>
      <c r="F87" s="882"/>
      <c r="G87" s="882"/>
      <c r="H87" s="882"/>
      <c r="I87" s="882"/>
      <c r="J87" s="882"/>
      <c r="K87" s="882"/>
      <c r="L87" s="882"/>
      <c r="M87" s="882"/>
      <c r="N87" s="882"/>
      <c r="O87" s="882"/>
      <c r="P87" s="882"/>
      <c r="Q87" s="882"/>
      <c r="R87" s="882"/>
      <c r="S87" s="882"/>
    </row>
    <row r="88" spans="1:19" ht="10.5">
      <c r="A88" s="928"/>
      <c r="B88" s="882"/>
      <c r="C88" s="882"/>
      <c r="D88" s="882"/>
      <c r="E88" s="882"/>
      <c r="F88" s="882"/>
      <c r="G88" s="882"/>
      <c r="H88" s="882"/>
      <c r="I88" s="882"/>
      <c r="J88" s="882"/>
      <c r="K88" s="882"/>
      <c r="L88" s="882"/>
      <c r="M88" s="882"/>
      <c r="N88" s="882"/>
      <c r="O88" s="882"/>
      <c r="P88" s="882"/>
      <c r="Q88" s="882"/>
      <c r="R88" s="882"/>
      <c r="S88" s="882"/>
    </row>
    <row r="89" spans="1:19" ht="10.5">
      <c r="A89" s="928"/>
      <c r="B89" s="882"/>
      <c r="C89" s="882"/>
      <c r="D89" s="882"/>
      <c r="E89" s="882"/>
      <c r="F89" s="882"/>
      <c r="G89" s="882"/>
      <c r="H89" s="882"/>
      <c r="I89" s="882"/>
      <c r="J89" s="882"/>
      <c r="K89" s="882"/>
      <c r="L89" s="882"/>
      <c r="M89" s="882"/>
      <c r="N89" s="882"/>
      <c r="O89" s="882"/>
      <c r="P89" s="882"/>
      <c r="Q89" s="882"/>
      <c r="R89" s="882"/>
      <c r="S89" s="882"/>
    </row>
  </sheetData>
  <sheetProtection/>
  <mergeCells count="9">
    <mergeCell ref="A24:B24"/>
    <mergeCell ref="A25:B25"/>
    <mergeCell ref="A26:B26"/>
    <mergeCell ref="C5:C9"/>
    <mergeCell ref="A19:B19"/>
    <mergeCell ref="A20:B20"/>
    <mergeCell ref="A21:B21"/>
    <mergeCell ref="A22:B22"/>
    <mergeCell ref="A23:B2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U80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77.00390625" style="930" customWidth="1"/>
    <col min="2" max="2" width="10.125" style="267" customWidth="1"/>
    <col min="3" max="3" width="10.375" style="267" bestFit="1" customWidth="1"/>
    <col min="4" max="4" width="10.75390625" style="880" customWidth="1"/>
    <col min="5" max="5" width="8.625" style="267" customWidth="1"/>
    <col min="6" max="6" width="10.375" style="267" customWidth="1"/>
    <col min="7" max="7" width="11.375" style="276" customWidth="1"/>
    <col min="8" max="8" width="11.75390625" style="276" customWidth="1"/>
    <col min="9" max="99" width="9.125" style="276" customWidth="1"/>
    <col min="100" max="16384" width="9.125" style="930" customWidth="1"/>
  </cols>
  <sheetData>
    <row r="1" spans="1:99" ht="12">
      <c r="A1" s="929" t="s">
        <v>1694</v>
      </c>
      <c r="B1" s="324"/>
      <c r="G1" s="930"/>
      <c r="H1" s="930"/>
      <c r="I1" s="930"/>
      <c r="J1" s="930"/>
      <c r="K1" s="930"/>
      <c r="L1" s="930"/>
      <c r="M1" s="930"/>
      <c r="N1" s="930"/>
      <c r="O1" s="930"/>
      <c r="P1" s="930"/>
      <c r="Q1" s="930"/>
      <c r="R1" s="930"/>
      <c r="S1" s="930"/>
      <c r="T1" s="930"/>
      <c r="U1" s="930"/>
      <c r="V1" s="930"/>
      <c r="W1" s="930"/>
      <c r="X1" s="930"/>
      <c r="Y1" s="930"/>
      <c r="Z1" s="930"/>
      <c r="AA1" s="930"/>
      <c r="AB1" s="930"/>
      <c r="AC1" s="930"/>
      <c r="AD1" s="930"/>
      <c r="AE1" s="930"/>
      <c r="AF1" s="930"/>
      <c r="AG1" s="930"/>
      <c r="AH1" s="930"/>
      <c r="AI1" s="930"/>
      <c r="AJ1" s="930"/>
      <c r="AK1" s="930"/>
      <c r="AL1" s="930"/>
      <c r="AM1" s="930"/>
      <c r="AN1" s="930"/>
      <c r="AO1" s="930"/>
      <c r="AP1" s="930"/>
      <c r="AQ1" s="930"/>
      <c r="AR1" s="930"/>
      <c r="AS1" s="930"/>
      <c r="AT1" s="930"/>
      <c r="AU1" s="930"/>
      <c r="AV1" s="930"/>
      <c r="AW1" s="930"/>
      <c r="AX1" s="930"/>
      <c r="AY1" s="930"/>
      <c r="AZ1" s="930"/>
      <c r="BA1" s="930"/>
      <c r="BB1" s="930"/>
      <c r="BC1" s="930"/>
      <c r="BD1" s="930"/>
      <c r="BE1" s="930"/>
      <c r="BF1" s="930"/>
      <c r="BG1" s="930"/>
      <c r="BH1" s="930"/>
      <c r="BI1" s="930"/>
      <c r="BJ1" s="930"/>
      <c r="BK1" s="930"/>
      <c r="BL1" s="930"/>
      <c r="BM1" s="930"/>
      <c r="BN1" s="930"/>
      <c r="BO1" s="930"/>
      <c r="BP1" s="930"/>
      <c r="BQ1" s="930"/>
      <c r="BR1" s="930"/>
      <c r="BS1" s="930"/>
      <c r="BT1" s="930"/>
      <c r="BU1" s="930"/>
      <c r="BV1" s="930"/>
      <c r="BW1" s="930"/>
      <c r="BX1" s="930"/>
      <c r="BY1" s="930"/>
      <c r="BZ1" s="930"/>
      <c r="CA1" s="930"/>
      <c r="CB1" s="930"/>
      <c r="CC1" s="930"/>
      <c r="CD1" s="930"/>
      <c r="CE1" s="930"/>
      <c r="CF1" s="930"/>
      <c r="CG1" s="930"/>
      <c r="CH1" s="930"/>
      <c r="CI1" s="930"/>
      <c r="CJ1" s="930"/>
      <c r="CK1" s="930"/>
      <c r="CL1" s="930"/>
      <c r="CM1" s="930"/>
      <c r="CN1" s="930"/>
      <c r="CO1" s="930"/>
      <c r="CP1" s="930"/>
      <c r="CQ1" s="930"/>
      <c r="CR1" s="930"/>
      <c r="CS1" s="930"/>
      <c r="CT1" s="930"/>
      <c r="CU1" s="930"/>
    </row>
    <row r="2" spans="1:99" ht="12">
      <c r="A2" s="318" t="s">
        <v>1695</v>
      </c>
      <c r="B2" s="277"/>
      <c r="C2" s="277"/>
      <c r="D2" s="931"/>
      <c r="E2" s="27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  <c r="R2" s="930"/>
      <c r="S2" s="930"/>
      <c r="T2" s="930"/>
      <c r="U2" s="930"/>
      <c r="V2" s="930"/>
      <c r="W2" s="930"/>
      <c r="X2" s="930"/>
      <c r="Y2" s="930"/>
      <c r="Z2" s="930"/>
      <c r="AA2" s="930"/>
      <c r="AB2" s="930"/>
      <c r="AC2" s="930"/>
      <c r="AD2" s="930"/>
      <c r="AE2" s="930"/>
      <c r="AF2" s="930"/>
      <c r="AG2" s="930"/>
      <c r="AH2" s="930"/>
      <c r="AI2" s="930"/>
      <c r="AJ2" s="930"/>
      <c r="AK2" s="930"/>
      <c r="AL2" s="930"/>
      <c r="AM2" s="930"/>
      <c r="AN2" s="930"/>
      <c r="AO2" s="930"/>
      <c r="AP2" s="930"/>
      <c r="AQ2" s="930"/>
      <c r="AR2" s="930"/>
      <c r="AS2" s="930"/>
      <c r="AT2" s="930"/>
      <c r="AU2" s="930"/>
      <c r="AV2" s="930"/>
      <c r="AW2" s="930"/>
      <c r="AX2" s="930"/>
      <c r="AY2" s="930"/>
      <c r="AZ2" s="930"/>
      <c r="BA2" s="930"/>
      <c r="BB2" s="930"/>
      <c r="BC2" s="930"/>
      <c r="BD2" s="930"/>
      <c r="BE2" s="930"/>
      <c r="BF2" s="930"/>
      <c r="BG2" s="930"/>
      <c r="BH2" s="930"/>
      <c r="BI2" s="930"/>
      <c r="BJ2" s="930"/>
      <c r="BK2" s="930"/>
      <c r="BL2" s="930"/>
      <c r="BM2" s="930"/>
      <c r="BN2" s="930"/>
      <c r="BO2" s="930"/>
      <c r="BP2" s="930"/>
      <c r="BQ2" s="930"/>
      <c r="BR2" s="930"/>
      <c r="BS2" s="930"/>
      <c r="BT2" s="930"/>
      <c r="BU2" s="930"/>
      <c r="BV2" s="930"/>
      <c r="BW2" s="930"/>
      <c r="BX2" s="930"/>
      <c r="BY2" s="930"/>
      <c r="BZ2" s="930"/>
      <c r="CA2" s="930"/>
      <c r="CB2" s="930"/>
      <c r="CC2" s="930"/>
      <c r="CD2" s="930"/>
      <c r="CE2" s="930"/>
      <c r="CF2" s="930"/>
      <c r="CG2" s="930"/>
      <c r="CH2" s="930"/>
      <c r="CI2" s="930"/>
      <c r="CJ2" s="930"/>
      <c r="CK2" s="930"/>
      <c r="CL2" s="930"/>
      <c r="CM2" s="930"/>
      <c r="CN2" s="930"/>
      <c r="CO2" s="930"/>
      <c r="CP2" s="930"/>
      <c r="CQ2" s="930"/>
      <c r="CR2" s="930"/>
      <c r="CS2" s="930"/>
      <c r="CT2" s="930"/>
      <c r="CU2" s="930"/>
    </row>
    <row r="3" spans="1:5" ht="12">
      <c r="A3" s="932"/>
      <c r="B3" s="933"/>
      <c r="C3" s="933"/>
      <c r="D3" s="934"/>
      <c r="E3" s="267" t="s">
        <v>1696</v>
      </c>
    </row>
    <row r="4" spans="1:6" ht="15" customHeight="1">
      <c r="A4" s="935"/>
      <c r="B4" s="936" t="s">
        <v>1190</v>
      </c>
      <c r="C4" s="1335" t="s">
        <v>1697</v>
      </c>
      <c r="D4" s="1336"/>
      <c r="E4" s="1337"/>
      <c r="F4" s="937"/>
    </row>
    <row r="5" spans="1:6" ht="10.5" customHeight="1">
      <c r="A5" s="938" t="s">
        <v>1698</v>
      </c>
      <c r="B5" s="939" t="s">
        <v>1699</v>
      </c>
      <c r="C5" s="763" t="s">
        <v>1700</v>
      </c>
      <c r="D5" s="940" t="s">
        <v>1699</v>
      </c>
      <c r="E5" s="941" t="s">
        <v>1537</v>
      </c>
      <c r="F5" s="942"/>
    </row>
    <row r="6" spans="1:6" ht="10.5" customHeight="1">
      <c r="A6" s="943"/>
      <c r="B6" s="944" t="s">
        <v>1701</v>
      </c>
      <c r="C6" s="769" t="s">
        <v>1702</v>
      </c>
      <c r="D6" s="945" t="s">
        <v>1701</v>
      </c>
      <c r="E6" s="946" t="s">
        <v>1540</v>
      </c>
      <c r="F6" s="947"/>
    </row>
    <row r="7" spans="1:6" ht="12.75" customHeight="1">
      <c r="A7" s="948" t="s">
        <v>1703</v>
      </c>
      <c r="B7" s="949"/>
      <c r="D7" s="950"/>
      <c r="E7" s="313"/>
      <c r="F7" s="951" t="s">
        <v>1704</v>
      </c>
    </row>
    <row r="8" spans="1:7" ht="12.75" customHeight="1">
      <c r="A8" s="938" t="s">
        <v>1705</v>
      </c>
      <c r="B8" s="952">
        <v>1132601.8</v>
      </c>
      <c r="C8" s="953"/>
      <c r="D8" s="954">
        <v>410576.6</v>
      </c>
      <c r="E8" s="953"/>
      <c r="F8" s="953"/>
      <c r="G8" s="554"/>
    </row>
    <row r="9" spans="1:7" ht="12.75" customHeight="1">
      <c r="A9" s="938" t="s">
        <v>1706</v>
      </c>
      <c r="B9" s="938">
        <v>9371445.3</v>
      </c>
      <c r="C9" s="952">
        <v>11409085.5</v>
      </c>
      <c r="D9" s="955">
        <v>9187093.9</v>
      </c>
      <c r="E9" s="952">
        <f>D9/C9*100</f>
        <v>80.52436718087527</v>
      </c>
      <c r="F9" s="952">
        <f>+D9/B9*100</f>
        <v>98.03283918223372</v>
      </c>
      <c r="G9" s="554"/>
    </row>
    <row r="10" spans="1:7" ht="12.75" customHeight="1">
      <c r="A10" s="938" t="s">
        <v>1707</v>
      </c>
      <c r="B10" s="956">
        <v>8116862.6</v>
      </c>
      <c r="C10" s="952">
        <v>11409085.5</v>
      </c>
      <c r="D10" s="955">
        <v>8472878.9</v>
      </c>
      <c r="E10" s="952">
        <f aca="true" t="shared" si="0" ref="E10:E15">D10/C10*100</f>
        <v>74.26431242013219</v>
      </c>
      <c r="F10" s="952">
        <f aca="true" t="shared" si="1" ref="F10:F17">+D10/B10*100</f>
        <v>104.38613190273789</v>
      </c>
      <c r="G10" s="554"/>
    </row>
    <row r="11" spans="1:7" ht="15" customHeight="1">
      <c r="A11" s="938" t="s">
        <v>1708</v>
      </c>
      <c r="B11" s="952">
        <v>8116862.6</v>
      </c>
      <c r="C11" s="952">
        <f>+C12</f>
        <v>11409085.5</v>
      </c>
      <c r="D11" s="955">
        <f>+D12</f>
        <v>8472878.9</v>
      </c>
      <c r="E11" s="952">
        <f t="shared" si="0"/>
        <v>74.26431242013219</v>
      </c>
      <c r="F11" s="952">
        <f t="shared" si="1"/>
        <v>104.38613190273789</v>
      </c>
      <c r="G11" s="554"/>
    </row>
    <row r="12" spans="1:7" ht="15" customHeight="1">
      <c r="A12" s="938" t="s">
        <v>1709</v>
      </c>
      <c r="B12" s="952">
        <f>SUM(B13:B15)</f>
        <v>8116862.6</v>
      </c>
      <c r="C12" s="952">
        <f>C13+C14+C15</f>
        <v>11409085.5</v>
      </c>
      <c r="D12" s="955">
        <f>D13+D14+D15</f>
        <v>8472878.9</v>
      </c>
      <c r="E12" s="952">
        <f t="shared" si="0"/>
        <v>74.26431242013219</v>
      </c>
      <c r="F12" s="952">
        <f t="shared" si="1"/>
        <v>104.38613190273789</v>
      </c>
      <c r="G12" s="554"/>
    </row>
    <row r="13" spans="1:7" ht="15" customHeight="1">
      <c r="A13" s="938" t="s">
        <v>1710</v>
      </c>
      <c r="B13" s="952">
        <v>2200278.6</v>
      </c>
      <c r="C13" s="952">
        <v>2728030.6</v>
      </c>
      <c r="D13" s="955">
        <v>2562931.4</v>
      </c>
      <c r="E13" s="952">
        <f t="shared" si="0"/>
        <v>93.94804442442836</v>
      </c>
      <c r="F13" s="952">
        <f t="shared" si="1"/>
        <v>116.48213094469035</v>
      </c>
      <c r="G13" s="554"/>
    </row>
    <row r="14" spans="1:7" ht="15" customHeight="1">
      <c r="A14" s="938" t="s">
        <v>1711</v>
      </c>
      <c r="B14" s="952">
        <v>235788.7</v>
      </c>
      <c r="C14" s="952">
        <v>299787.7</v>
      </c>
      <c r="D14" s="955">
        <v>276105.2</v>
      </c>
      <c r="E14" s="952">
        <f t="shared" si="0"/>
        <v>92.1002429385862</v>
      </c>
      <c r="F14" s="952">
        <f t="shared" si="1"/>
        <v>117.0985717296885</v>
      </c>
      <c r="G14" s="554"/>
    </row>
    <row r="15" spans="1:8" ht="15" customHeight="1">
      <c r="A15" s="938" t="s">
        <v>1712</v>
      </c>
      <c r="B15" s="952">
        <v>5680795.3</v>
      </c>
      <c r="C15" s="952">
        <v>8381267.2</v>
      </c>
      <c r="D15" s="955">
        <v>5633842.3</v>
      </c>
      <c r="E15" s="952">
        <f t="shared" si="0"/>
        <v>67.21945698139776</v>
      </c>
      <c r="F15" s="952">
        <f t="shared" si="1"/>
        <v>99.17347840363126</v>
      </c>
      <c r="G15" s="554">
        <f>+C10-C13-C14</f>
        <v>8381267.2</v>
      </c>
      <c r="H15" s="554">
        <f>+D10-D13-D14</f>
        <v>5633842.3</v>
      </c>
    </row>
    <row r="16" spans="1:7" ht="15" customHeight="1">
      <c r="A16" s="938" t="s">
        <v>1713</v>
      </c>
      <c r="B16" s="938"/>
      <c r="C16" s="938"/>
      <c r="D16" s="957"/>
      <c r="E16" s="952"/>
      <c r="F16" s="952"/>
      <c r="G16" s="554"/>
    </row>
    <row r="17" spans="1:7" ht="15" customHeight="1">
      <c r="A17" s="943" t="s">
        <v>1714</v>
      </c>
      <c r="B17" s="952">
        <f>+B8+B9-B10</f>
        <v>2387184.500000002</v>
      </c>
      <c r="C17" s="938"/>
      <c r="D17" s="955">
        <f>D8+D9-D10</f>
        <v>1124791.5999999996</v>
      </c>
      <c r="E17" s="952"/>
      <c r="F17" s="952">
        <f t="shared" si="1"/>
        <v>47.11791652467577</v>
      </c>
      <c r="G17" s="554"/>
    </row>
    <row r="18" spans="1:7" ht="12.75" customHeight="1">
      <c r="A18" s="948" t="s">
        <v>1715</v>
      </c>
      <c r="B18" s="948"/>
      <c r="C18" s="958"/>
      <c r="D18" s="959"/>
      <c r="E18" s="958"/>
      <c r="F18" s="958"/>
      <c r="G18" s="554"/>
    </row>
    <row r="19" spans="1:7" ht="14.25" customHeight="1">
      <c r="A19" s="938" t="s">
        <v>1705</v>
      </c>
      <c r="B19" s="960">
        <v>2</v>
      </c>
      <c r="C19" s="953"/>
      <c r="D19" s="954"/>
      <c r="E19" s="953"/>
      <c r="F19" s="953"/>
      <c r="G19" s="554"/>
    </row>
    <row r="20" spans="1:7" ht="14.25" customHeight="1">
      <c r="A20" s="938" t="s">
        <v>1716</v>
      </c>
      <c r="B20" s="956">
        <v>13510015.3</v>
      </c>
      <c r="C20" s="952">
        <v>13460212.9</v>
      </c>
      <c r="D20" s="955">
        <v>13313280.3</v>
      </c>
      <c r="E20" s="952">
        <f>D20/C20*100</f>
        <v>98.90839319488029</v>
      </c>
      <c r="F20" s="952">
        <f aca="true" t="shared" si="2" ref="F20:F26">+D20/B20*100</f>
        <v>98.54378403257618</v>
      </c>
      <c r="G20" s="554"/>
    </row>
    <row r="21" spans="1:7" ht="14.25" customHeight="1">
      <c r="A21" s="938" t="s">
        <v>1707</v>
      </c>
      <c r="B21" s="956">
        <v>11736780</v>
      </c>
      <c r="C21" s="952">
        <v>13460229.9</v>
      </c>
      <c r="D21" s="961">
        <v>12089484.6</v>
      </c>
      <c r="E21" s="952">
        <f aca="true" t="shared" si="3" ref="E21:E26">D21/C21*100</f>
        <v>89.81633070026538</v>
      </c>
      <c r="F21" s="952">
        <f t="shared" si="2"/>
        <v>103.00512235894341</v>
      </c>
      <c r="G21" s="554"/>
    </row>
    <row r="22" spans="1:7" ht="14.25" customHeight="1">
      <c r="A22" s="938" t="s">
        <v>1708</v>
      </c>
      <c r="B22" s="956">
        <v>11736780</v>
      </c>
      <c r="C22" s="952">
        <f>+C23</f>
        <v>13460229.9</v>
      </c>
      <c r="D22" s="955">
        <f>+D23</f>
        <v>12089484.6</v>
      </c>
      <c r="E22" s="952">
        <f t="shared" si="3"/>
        <v>89.81633070026538</v>
      </c>
      <c r="F22" s="952">
        <f t="shared" si="2"/>
        <v>103.00512235894341</v>
      </c>
      <c r="G22" s="554"/>
    </row>
    <row r="23" spans="1:8" ht="14.25" customHeight="1">
      <c r="A23" s="938" t="s">
        <v>1717</v>
      </c>
      <c r="B23" s="952">
        <f>SUM(B24:B26)</f>
        <v>11736780</v>
      </c>
      <c r="C23" s="952">
        <f>C24+C25+C26</f>
        <v>13460229.9</v>
      </c>
      <c r="D23" s="955">
        <f>D24+D25+D26</f>
        <v>12089484.6</v>
      </c>
      <c r="E23" s="952">
        <f t="shared" si="3"/>
        <v>89.81633070026538</v>
      </c>
      <c r="F23" s="952">
        <f t="shared" si="2"/>
        <v>103.00512235894341</v>
      </c>
      <c r="G23" s="554">
        <f>+C21-C24-C25</f>
        <v>4181392.9000000004</v>
      </c>
      <c r="H23" s="554">
        <f>+D21-D24-D25</f>
        <v>3449094.9999999995</v>
      </c>
    </row>
    <row r="24" spans="1:7" ht="14.25" customHeight="1">
      <c r="A24" s="938" t="s">
        <v>1718</v>
      </c>
      <c r="B24" s="962">
        <v>6597169.5</v>
      </c>
      <c r="C24" s="952">
        <v>8359307.2</v>
      </c>
      <c r="D24" s="955">
        <v>7796973.5</v>
      </c>
      <c r="E24" s="952">
        <f t="shared" si="3"/>
        <v>93.27296285988868</v>
      </c>
      <c r="F24" s="952">
        <f t="shared" si="2"/>
        <v>118.186648076876</v>
      </c>
      <c r="G24" s="554"/>
    </row>
    <row r="25" spans="1:7" ht="14.25" customHeight="1">
      <c r="A25" s="938" t="s">
        <v>1719</v>
      </c>
      <c r="B25" s="956">
        <v>725717.2</v>
      </c>
      <c r="C25" s="952">
        <v>919529.8</v>
      </c>
      <c r="D25" s="955">
        <v>843416.1</v>
      </c>
      <c r="E25" s="952">
        <f t="shared" si="3"/>
        <v>91.72254123792398</v>
      </c>
      <c r="F25" s="952">
        <f t="shared" si="2"/>
        <v>116.21828723364969</v>
      </c>
      <c r="G25" s="554"/>
    </row>
    <row r="26" spans="1:7" ht="14.25" customHeight="1">
      <c r="A26" s="938" t="s">
        <v>1712</v>
      </c>
      <c r="B26" s="956">
        <v>4413893.3</v>
      </c>
      <c r="C26" s="952">
        <v>4181392.9</v>
      </c>
      <c r="D26" s="955">
        <v>3449095</v>
      </c>
      <c r="E26" s="952">
        <f t="shared" si="3"/>
        <v>82.48674741854562</v>
      </c>
      <c r="F26" s="952">
        <f t="shared" si="2"/>
        <v>78.14178471418872</v>
      </c>
      <c r="G26" s="554"/>
    </row>
    <row r="27" spans="1:7" ht="17.25" customHeight="1">
      <c r="A27" s="938" t="s">
        <v>1720</v>
      </c>
      <c r="B27" s="938"/>
      <c r="C27" s="938"/>
      <c r="D27" s="957"/>
      <c r="E27" s="952"/>
      <c r="F27" s="952"/>
      <c r="G27" s="554"/>
    </row>
    <row r="28" spans="1:7" ht="14.25" customHeight="1">
      <c r="A28" s="938" t="s">
        <v>1721</v>
      </c>
      <c r="B28" s="952">
        <f>+B19+B20-B21</f>
        <v>1773237.3000000007</v>
      </c>
      <c r="C28" s="938"/>
      <c r="D28" s="955">
        <f>D19+D20-D21</f>
        <v>1223795.7000000011</v>
      </c>
      <c r="E28" s="952"/>
      <c r="F28" s="952">
        <f>+D28/B28*100</f>
        <v>69.01477314965125</v>
      </c>
      <c r="G28" s="554"/>
    </row>
    <row r="29" spans="1:7" ht="11.25" customHeight="1">
      <c r="A29" s="948" t="s">
        <v>1722</v>
      </c>
      <c r="B29" s="948"/>
      <c r="C29" s="958"/>
      <c r="D29" s="959"/>
      <c r="E29" s="958"/>
      <c r="F29" s="958"/>
      <c r="G29" s="554"/>
    </row>
    <row r="30" spans="1:7" ht="14.25" customHeight="1">
      <c r="A30" s="938" t="s">
        <v>1705</v>
      </c>
      <c r="B30" s="952"/>
      <c r="C30" s="953"/>
      <c r="D30" s="954"/>
      <c r="E30" s="953"/>
      <c r="F30" s="953"/>
      <c r="G30" s="554"/>
    </row>
    <row r="31" spans="1:7" ht="14.25" customHeight="1">
      <c r="A31" s="938" t="s">
        <v>1716</v>
      </c>
      <c r="B31" s="952">
        <v>2123184.8</v>
      </c>
      <c r="C31" s="952">
        <v>2425201.8</v>
      </c>
      <c r="D31" s="955">
        <v>2308012.8</v>
      </c>
      <c r="E31" s="952">
        <f aca="true" t="shared" si="4" ref="E31:E37">D31/C31*100</f>
        <v>95.16786603077732</v>
      </c>
      <c r="F31" s="952">
        <f aca="true" t="shared" si="5" ref="F31:F39">+D31/B31*100</f>
        <v>108.70522434034004</v>
      </c>
      <c r="G31" s="554"/>
    </row>
    <row r="32" spans="1:7" ht="12" customHeight="1">
      <c r="A32" s="938" t="s">
        <v>1707</v>
      </c>
      <c r="B32" s="956">
        <v>1969738.5</v>
      </c>
      <c r="C32" s="952">
        <v>2425201.8</v>
      </c>
      <c r="D32" s="961">
        <v>2149281.1</v>
      </c>
      <c r="E32" s="952">
        <f t="shared" si="4"/>
        <v>88.6227735770277</v>
      </c>
      <c r="F32" s="952">
        <f t="shared" si="5"/>
        <v>109.11504750503684</v>
      </c>
      <c r="G32" s="554"/>
    </row>
    <row r="33" spans="1:7" ht="12" customHeight="1">
      <c r="A33" s="938" t="s">
        <v>1723</v>
      </c>
      <c r="B33" s="952">
        <v>1969738.5</v>
      </c>
      <c r="C33" s="952">
        <f>+C32</f>
        <v>2425201.8</v>
      </c>
      <c r="D33" s="955">
        <f>+D32</f>
        <v>2149281.1</v>
      </c>
      <c r="E33" s="952">
        <f t="shared" si="4"/>
        <v>88.6227735770277</v>
      </c>
      <c r="F33" s="952">
        <f t="shared" si="5"/>
        <v>109.11504750503684</v>
      </c>
      <c r="G33" s="554"/>
    </row>
    <row r="34" spans="1:7" ht="12.75" customHeight="1">
      <c r="A34" s="938" t="s">
        <v>1717</v>
      </c>
      <c r="B34" s="956">
        <f>SUM(B35:B37)</f>
        <v>1969738.5</v>
      </c>
      <c r="C34" s="956">
        <f>C35+C36+C37</f>
        <v>2425201.8</v>
      </c>
      <c r="D34" s="961">
        <f>D35+D36+D37</f>
        <v>2149281.1</v>
      </c>
      <c r="E34" s="952">
        <f t="shared" si="4"/>
        <v>88.6227735770277</v>
      </c>
      <c r="F34" s="952">
        <f t="shared" si="5"/>
        <v>109.11504750503684</v>
      </c>
      <c r="G34" s="554"/>
    </row>
    <row r="35" spans="1:7" ht="15.75" customHeight="1">
      <c r="A35" s="938" t="s">
        <v>1718</v>
      </c>
      <c r="B35" s="952">
        <v>1393543.4</v>
      </c>
      <c r="C35" s="952">
        <v>1662118.7</v>
      </c>
      <c r="D35" s="955">
        <v>1623115.8</v>
      </c>
      <c r="E35" s="952">
        <f t="shared" si="4"/>
        <v>97.65342270681391</v>
      </c>
      <c r="F35" s="952">
        <f t="shared" si="5"/>
        <v>116.47400432595067</v>
      </c>
      <c r="G35" s="554"/>
    </row>
    <row r="36" spans="1:7" ht="15.75" customHeight="1">
      <c r="A36" s="938" t="s">
        <v>1719</v>
      </c>
      <c r="B36" s="952">
        <v>152647.3</v>
      </c>
      <c r="C36" s="952">
        <v>182834.3</v>
      </c>
      <c r="D36" s="955">
        <v>176506.8</v>
      </c>
      <c r="E36" s="952">
        <f t="shared" si="4"/>
        <v>96.53921610988748</v>
      </c>
      <c r="F36" s="952">
        <f t="shared" si="5"/>
        <v>115.63047626784098</v>
      </c>
      <c r="G36" s="554"/>
    </row>
    <row r="37" spans="1:8" ht="15.75" customHeight="1">
      <c r="A37" s="938" t="s">
        <v>1712</v>
      </c>
      <c r="B37" s="952">
        <v>423547.8</v>
      </c>
      <c r="C37" s="963">
        <f>+C33-C35-C36</f>
        <v>580248.7999999998</v>
      </c>
      <c r="D37" s="963">
        <f>+D33-D35-D36</f>
        <v>349658.50000000006</v>
      </c>
      <c r="E37" s="952">
        <f t="shared" si="4"/>
        <v>60.2600987714236</v>
      </c>
      <c r="F37" s="952">
        <f t="shared" si="5"/>
        <v>82.55467269573825</v>
      </c>
      <c r="G37" s="554">
        <f>+C33-C35-C36</f>
        <v>580248.7999999998</v>
      </c>
      <c r="H37" s="554">
        <f>+D33-D35-D36</f>
        <v>349658.50000000006</v>
      </c>
    </row>
    <row r="38" spans="1:7" ht="12" customHeight="1">
      <c r="A38" s="276" t="s">
        <v>1720</v>
      </c>
      <c r="B38" s="964"/>
      <c r="C38" s="276"/>
      <c r="D38" s="955"/>
      <c r="E38" s="952"/>
      <c r="F38" s="952"/>
      <c r="G38" s="554"/>
    </row>
    <row r="39" spans="1:7" ht="12" customHeight="1">
      <c r="A39" s="938" t="s">
        <v>1721</v>
      </c>
      <c r="B39" s="952">
        <f>+B30+B31-B32</f>
        <v>153446.2999999998</v>
      </c>
      <c r="C39" s="938"/>
      <c r="D39" s="955">
        <f>D30+D31-D32</f>
        <v>158731.69999999972</v>
      </c>
      <c r="E39" s="952"/>
      <c r="F39" s="952">
        <f t="shared" si="5"/>
        <v>103.44446232981825</v>
      </c>
      <c r="G39" s="554"/>
    </row>
    <row r="40" spans="1:7" ht="12" customHeight="1">
      <c r="A40" s="938" t="s">
        <v>1724</v>
      </c>
      <c r="B40" s="938"/>
      <c r="C40" s="938"/>
      <c r="D40" s="957"/>
      <c r="E40" s="938"/>
      <c r="F40" s="938"/>
      <c r="G40" s="554"/>
    </row>
    <row r="41" spans="1:7" ht="13.5" customHeight="1">
      <c r="A41" s="943" t="s">
        <v>1725</v>
      </c>
      <c r="B41" s="943"/>
      <c r="C41" s="943"/>
      <c r="D41" s="965"/>
      <c r="E41" s="943"/>
      <c r="F41" s="943"/>
      <c r="G41" s="554"/>
    </row>
    <row r="42" spans="1:7" ht="14.25" customHeight="1">
      <c r="A42" s="948" t="s">
        <v>1726</v>
      </c>
      <c r="B42" s="948"/>
      <c r="C42" s="958"/>
      <c r="D42" s="959"/>
      <c r="E42" s="958"/>
      <c r="F42" s="958"/>
      <c r="G42" s="554"/>
    </row>
    <row r="43" spans="1:7" ht="12" customHeight="1">
      <c r="A43" s="938" t="s">
        <v>1705</v>
      </c>
      <c r="B43" s="952"/>
      <c r="C43" s="953"/>
      <c r="D43" s="954"/>
      <c r="E43" s="953"/>
      <c r="F43" s="953"/>
      <c r="G43" s="554"/>
    </row>
    <row r="44" spans="1:7" ht="12" customHeight="1">
      <c r="A44" s="938" t="s">
        <v>1716</v>
      </c>
      <c r="B44" s="952">
        <v>118526</v>
      </c>
      <c r="C44" s="952">
        <v>105010.7</v>
      </c>
      <c r="D44" s="955">
        <v>109855.7</v>
      </c>
      <c r="E44" s="952">
        <f>D44/C44*100</f>
        <v>104.61381554451117</v>
      </c>
      <c r="F44" s="952">
        <f aca="true" t="shared" si="6" ref="F44:F52">+D44/B44*100</f>
        <v>92.6848961409311</v>
      </c>
      <c r="G44" s="554"/>
    </row>
    <row r="45" spans="1:7" ht="12" customHeight="1">
      <c r="A45" s="938" t="s">
        <v>1707</v>
      </c>
      <c r="B45" s="956">
        <v>109433</v>
      </c>
      <c r="C45" s="952">
        <v>105010.7</v>
      </c>
      <c r="D45" s="961">
        <v>100011.1</v>
      </c>
      <c r="E45" s="952">
        <f aca="true" t="shared" si="7" ref="E45:E50">D45/C45*100</f>
        <v>95.23896136298492</v>
      </c>
      <c r="F45" s="952">
        <f t="shared" si="6"/>
        <v>91.3902570522603</v>
      </c>
      <c r="G45" s="554"/>
    </row>
    <row r="46" spans="1:7" ht="12" customHeight="1">
      <c r="A46" s="938" t="s">
        <v>1723</v>
      </c>
      <c r="B46" s="952">
        <v>109433</v>
      </c>
      <c r="C46" s="952">
        <v>84008.5</v>
      </c>
      <c r="D46" s="955">
        <v>81193.4</v>
      </c>
      <c r="E46" s="952">
        <f t="shared" si="7"/>
        <v>96.64902956248474</v>
      </c>
      <c r="F46" s="952">
        <f t="shared" si="6"/>
        <v>74.19462136649821</v>
      </c>
      <c r="G46" s="554"/>
    </row>
    <row r="47" spans="1:7" ht="12" customHeight="1">
      <c r="A47" s="938" t="s">
        <v>1717</v>
      </c>
      <c r="B47" s="952">
        <f>B48+B49+B50</f>
        <v>109343</v>
      </c>
      <c r="C47" s="955">
        <f>C48+C49+C50</f>
        <v>84008.5</v>
      </c>
      <c r="D47" s="955">
        <f>D48+D49+D50</f>
        <v>81193.4</v>
      </c>
      <c r="E47" s="952">
        <f t="shared" si="7"/>
        <v>96.64902956248474</v>
      </c>
      <c r="F47" s="952">
        <f t="shared" si="6"/>
        <v>74.25569080782492</v>
      </c>
      <c r="G47" s="554"/>
    </row>
    <row r="48" spans="1:7" ht="12" customHeight="1">
      <c r="A48" s="938" t="s">
        <v>1718</v>
      </c>
      <c r="B48" s="952">
        <v>60812.9</v>
      </c>
      <c r="C48" s="952">
        <v>65309</v>
      </c>
      <c r="D48" s="955">
        <v>65309</v>
      </c>
      <c r="E48" s="952">
        <f t="shared" si="7"/>
        <v>100</v>
      </c>
      <c r="F48" s="952">
        <f t="shared" si="6"/>
        <v>107.39333266461557</v>
      </c>
      <c r="G48" s="554"/>
    </row>
    <row r="49" spans="1:7" ht="12" customHeight="1">
      <c r="A49" s="938" t="s">
        <v>1719</v>
      </c>
      <c r="B49" s="952">
        <v>6744</v>
      </c>
      <c r="C49" s="952">
        <v>7183.5</v>
      </c>
      <c r="D49" s="955">
        <v>7095.2</v>
      </c>
      <c r="E49" s="952">
        <f t="shared" si="7"/>
        <v>98.7707941811095</v>
      </c>
      <c r="F49" s="952">
        <f t="shared" si="6"/>
        <v>105.20759193357058</v>
      </c>
      <c r="G49" s="554"/>
    </row>
    <row r="50" spans="1:8" ht="12" customHeight="1">
      <c r="A50" s="938" t="s">
        <v>1712</v>
      </c>
      <c r="B50" s="938">
        <v>41786.1</v>
      </c>
      <c r="C50" s="952">
        <f>+G50</f>
        <v>11516</v>
      </c>
      <c r="D50" s="955">
        <f>+H50</f>
        <v>8789.199999999993</v>
      </c>
      <c r="E50" s="952">
        <f t="shared" si="7"/>
        <v>76.32163945814513</v>
      </c>
      <c r="F50" s="952">
        <f t="shared" si="6"/>
        <v>21.03378874793291</v>
      </c>
      <c r="G50" s="554">
        <f>+C46-C48-C49</f>
        <v>11516</v>
      </c>
      <c r="H50" s="554">
        <f>+D46-D48-D49</f>
        <v>8789.199999999993</v>
      </c>
    </row>
    <row r="51" spans="1:7" ht="10.5" customHeight="1">
      <c r="A51" s="938" t="s">
        <v>1720</v>
      </c>
      <c r="B51" s="938"/>
      <c r="C51" s="952"/>
      <c r="D51" s="955"/>
      <c r="E51" s="952"/>
      <c r="F51" s="952"/>
      <c r="G51" s="554"/>
    </row>
    <row r="52" spans="1:7" ht="10.5" customHeight="1">
      <c r="A52" s="938" t="s">
        <v>1721</v>
      </c>
      <c r="B52" s="952">
        <f>+B43+B44-B45</f>
        <v>9093</v>
      </c>
      <c r="C52" s="938"/>
      <c r="D52" s="955">
        <f>D43+D44-D45</f>
        <v>9844.599999999991</v>
      </c>
      <c r="E52" s="952"/>
      <c r="F52" s="952">
        <f t="shared" si="6"/>
        <v>108.26569888925536</v>
      </c>
      <c r="G52" s="554"/>
    </row>
    <row r="53" spans="1:7" ht="17.25" customHeight="1">
      <c r="A53" s="966" t="s">
        <v>1727</v>
      </c>
      <c r="B53" s="948"/>
      <c r="C53" s="958"/>
      <c r="D53" s="959"/>
      <c r="E53" s="958"/>
      <c r="F53" s="958"/>
      <c r="G53" s="554"/>
    </row>
    <row r="54" spans="1:7" ht="13.5" customHeight="1">
      <c r="A54" s="938" t="s">
        <v>1705</v>
      </c>
      <c r="B54" s="930">
        <v>0.02</v>
      </c>
      <c r="C54" s="953"/>
      <c r="D54" s="954"/>
      <c r="E54" s="953"/>
      <c r="F54" s="952"/>
      <c r="G54" s="554"/>
    </row>
    <row r="55" spans="1:7" ht="13.5" customHeight="1">
      <c r="A55" s="938" t="s">
        <v>1716</v>
      </c>
      <c r="B55" s="967">
        <v>66921.7</v>
      </c>
      <c r="C55" s="952">
        <v>72032</v>
      </c>
      <c r="D55" s="955">
        <v>75873.5</v>
      </c>
      <c r="E55" s="952">
        <f aca="true" t="shared" si="8" ref="E55:E61">D55/C55*100</f>
        <v>105.33304642381165</v>
      </c>
      <c r="F55" s="952">
        <f aca="true" t="shared" si="9" ref="F55:F61">+D55/B55*100</f>
        <v>113.37652809178489</v>
      </c>
      <c r="G55" s="554"/>
    </row>
    <row r="56" spans="1:7" ht="13.5" customHeight="1">
      <c r="A56" s="938" t="s">
        <v>1707</v>
      </c>
      <c r="B56" s="967">
        <v>55053.8</v>
      </c>
      <c r="C56" s="952">
        <v>72032</v>
      </c>
      <c r="D56" s="961">
        <v>70963</v>
      </c>
      <c r="E56" s="952">
        <f t="shared" si="8"/>
        <v>98.51593736117282</v>
      </c>
      <c r="F56" s="952">
        <f t="shared" si="9"/>
        <v>128.89755112271993</v>
      </c>
      <c r="G56" s="554"/>
    </row>
    <row r="57" spans="1:7" ht="13.5" customHeight="1">
      <c r="A57" s="938" t="s">
        <v>1723</v>
      </c>
      <c r="B57" s="967">
        <v>55053.8</v>
      </c>
      <c r="C57" s="952">
        <f>+C56</f>
        <v>72032</v>
      </c>
      <c r="D57" s="955">
        <f>+D56</f>
        <v>70963</v>
      </c>
      <c r="E57" s="952">
        <f t="shared" si="8"/>
        <v>98.51593736117282</v>
      </c>
      <c r="F57" s="952">
        <f t="shared" si="9"/>
        <v>128.89755112271993</v>
      </c>
      <c r="G57" s="554"/>
    </row>
    <row r="58" spans="1:7" ht="15" customHeight="1">
      <c r="A58" s="938" t="s">
        <v>1717</v>
      </c>
      <c r="B58" s="952">
        <f>SUM(B59:B61)</f>
        <v>55053.8</v>
      </c>
      <c r="C58" s="952">
        <f>+C59+C60+C61</f>
        <v>72032</v>
      </c>
      <c r="D58" s="955">
        <f>+D59+D60+D61</f>
        <v>70963</v>
      </c>
      <c r="E58" s="952">
        <f t="shared" si="8"/>
        <v>98.51593736117282</v>
      </c>
      <c r="F58" s="952">
        <f t="shared" si="9"/>
        <v>128.89755112271993</v>
      </c>
      <c r="G58" s="554"/>
    </row>
    <row r="59" spans="1:7" ht="15" customHeight="1">
      <c r="A59" s="938" t="s">
        <v>1718</v>
      </c>
      <c r="B59" s="930">
        <v>40892.1</v>
      </c>
      <c r="C59" s="952">
        <v>46856.5</v>
      </c>
      <c r="D59" s="955">
        <v>45710.4</v>
      </c>
      <c r="E59" s="952">
        <f t="shared" si="8"/>
        <v>97.55402132041446</v>
      </c>
      <c r="F59" s="952">
        <f t="shared" si="9"/>
        <v>111.78296052293719</v>
      </c>
      <c r="G59" s="554"/>
    </row>
    <row r="60" spans="1:7" ht="15" customHeight="1">
      <c r="A60" s="938" t="s">
        <v>1719</v>
      </c>
      <c r="B60" s="930">
        <v>4411.5</v>
      </c>
      <c r="C60" s="952">
        <v>5154</v>
      </c>
      <c r="D60" s="955">
        <v>5102.2</v>
      </c>
      <c r="E60" s="952">
        <f t="shared" si="8"/>
        <v>98.99495537446643</v>
      </c>
      <c r="F60" s="952">
        <f t="shared" si="9"/>
        <v>115.65680607503117</v>
      </c>
      <c r="G60" s="554"/>
    </row>
    <row r="61" spans="1:8" ht="15" customHeight="1">
      <c r="A61" s="964" t="s">
        <v>1712</v>
      </c>
      <c r="B61" s="930">
        <v>9750.2</v>
      </c>
      <c r="C61" s="952">
        <f>+C57-C59-C60</f>
        <v>20021.5</v>
      </c>
      <c r="D61" s="955">
        <f>+D57-D59-D60</f>
        <v>20150.399999999998</v>
      </c>
      <c r="E61" s="952">
        <f t="shared" si="8"/>
        <v>100.6438079065005</v>
      </c>
      <c r="F61" s="952">
        <f t="shared" si="9"/>
        <v>206.666529917335</v>
      </c>
      <c r="G61" s="554"/>
      <c r="H61" s="554"/>
    </row>
    <row r="62" spans="1:7" ht="10.5" customHeight="1">
      <c r="A62" s="962" t="s">
        <v>1720</v>
      </c>
      <c r="B62" s="962"/>
      <c r="C62" s="962"/>
      <c r="D62" s="957"/>
      <c r="E62" s="963"/>
      <c r="F62" s="952"/>
      <c r="G62" s="554"/>
    </row>
    <row r="63" spans="1:7" ht="13.5" customHeight="1">
      <c r="A63" s="962" t="s">
        <v>1721</v>
      </c>
      <c r="B63" s="952">
        <f>+B54+B55-B56</f>
        <v>11867.919999999998</v>
      </c>
      <c r="C63" s="938"/>
      <c r="D63" s="955">
        <f>+D54+D55-D56</f>
        <v>4910.5</v>
      </c>
      <c r="E63" s="938"/>
      <c r="F63" s="952">
        <f>+D63/B63*100</f>
        <v>41.376247901907</v>
      </c>
      <c r="G63" s="554"/>
    </row>
    <row r="64" spans="1:8" ht="13.5" customHeight="1">
      <c r="A64" s="966" t="s">
        <v>1728</v>
      </c>
      <c r="B64" s="968"/>
      <c r="C64" s="969"/>
      <c r="D64" s="970"/>
      <c r="E64" s="969"/>
      <c r="F64" s="969"/>
      <c r="G64" s="554"/>
      <c r="H64" s="554"/>
    </row>
    <row r="65" spans="1:11" ht="13.5" customHeight="1">
      <c r="A65" s="962" t="s">
        <v>1705</v>
      </c>
      <c r="B65" s="971">
        <f>+B8+B19+B30+B43+B54</f>
        <v>1132603.82</v>
      </c>
      <c r="C65" s="971"/>
      <c r="D65" s="972">
        <f>+D8+D19+D30+D43+D54</f>
        <v>410576.6</v>
      </c>
      <c r="E65" s="952"/>
      <c r="F65" s="952">
        <f aca="true" t="shared" si="10" ref="F65:F74">+D65/B65*100</f>
        <v>36.25068119583068</v>
      </c>
      <c r="G65" s="554"/>
      <c r="H65" s="554"/>
      <c r="I65" s="554"/>
      <c r="J65" s="554"/>
      <c r="K65" s="554"/>
    </row>
    <row r="66" spans="1:11" ht="17.25" customHeight="1">
      <c r="A66" s="962" t="s">
        <v>1716</v>
      </c>
      <c r="B66" s="971">
        <f aca="true" t="shared" si="11" ref="B66:D74">+B9+B20+B31+B44+B55</f>
        <v>25190093.1</v>
      </c>
      <c r="C66" s="971">
        <f t="shared" si="11"/>
        <v>27471542.9</v>
      </c>
      <c r="D66" s="972">
        <f t="shared" si="11"/>
        <v>24994116.200000003</v>
      </c>
      <c r="E66" s="952">
        <f aca="true" t="shared" si="12" ref="E66:E72">D66/C66*100</f>
        <v>90.98184361534352</v>
      </c>
      <c r="F66" s="952">
        <f t="shared" si="10"/>
        <v>99.22200803616721</v>
      </c>
      <c r="G66" s="554"/>
      <c r="H66" s="554"/>
      <c r="I66" s="554"/>
      <c r="J66" s="554"/>
      <c r="K66" s="554"/>
    </row>
    <row r="67" spans="1:11" ht="17.25" customHeight="1">
      <c r="A67" s="962" t="s">
        <v>1707</v>
      </c>
      <c r="B67" s="971">
        <f t="shared" si="11"/>
        <v>21987867.900000002</v>
      </c>
      <c r="C67" s="971">
        <f t="shared" si="11"/>
        <v>27471559.9</v>
      </c>
      <c r="D67" s="972">
        <f t="shared" si="11"/>
        <v>22882618.700000003</v>
      </c>
      <c r="E67" s="952">
        <f t="shared" si="12"/>
        <v>83.29566571135993</v>
      </c>
      <c r="F67" s="952">
        <f t="shared" si="10"/>
        <v>104.06929313960451</v>
      </c>
      <c r="G67" s="554"/>
      <c r="H67" s="554"/>
      <c r="I67" s="554"/>
      <c r="J67" s="554"/>
      <c r="K67" s="554"/>
    </row>
    <row r="68" spans="1:11" ht="17.25" customHeight="1">
      <c r="A68" s="962" t="s">
        <v>1723</v>
      </c>
      <c r="B68" s="971">
        <f t="shared" si="11"/>
        <v>21987867.900000002</v>
      </c>
      <c r="C68" s="971">
        <f t="shared" si="11"/>
        <v>27450557.7</v>
      </c>
      <c r="D68" s="972">
        <f t="shared" si="11"/>
        <v>22863801</v>
      </c>
      <c r="E68" s="952">
        <f t="shared" si="12"/>
        <v>83.29084330406883</v>
      </c>
      <c r="F68" s="952">
        <f t="shared" si="10"/>
        <v>103.98371094452499</v>
      </c>
      <c r="G68" s="554"/>
      <c r="H68" s="554"/>
      <c r="I68" s="554"/>
      <c r="J68" s="554"/>
      <c r="K68" s="554"/>
    </row>
    <row r="69" spans="1:11" ht="17.25" customHeight="1">
      <c r="A69" s="962" t="s">
        <v>1717</v>
      </c>
      <c r="B69" s="971">
        <f t="shared" si="11"/>
        <v>21987777.900000002</v>
      </c>
      <c r="C69" s="971">
        <f t="shared" si="11"/>
        <v>27450557.7</v>
      </c>
      <c r="D69" s="972">
        <f t="shared" si="11"/>
        <v>22863801</v>
      </c>
      <c r="E69" s="952">
        <f t="shared" si="12"/>
        <v>83.29084330406883</v>
      </c>
      <c r="F69" s="952">
        <f t="shared" si="10"/>
        <v>103.98413656888901</v>
      </c>
      <c r="G69" s="554"/>
      <c r="H69" s="554"/>
      <c r="I69" s="554"/>
      <c r="J69" s="554"/>
      <c r="K69" s="554"/>
    </row>
    <row r="70" spans="1:11" ht="17.25" customHeight="1">
      <c r="A70" s="962" t="s">
        <v>1718</v>
      </c>
      <c r="B70" s="971">
        <f t="shared" si="11"/>
        <v>10292696.5</v>
      </c>
      <c r="C70" s="971">
        <f t="shared" si="11"/>
        <v>12861622</v>
      </c>
      <c r="D70" s="972">
        <f t="shared" si="11"/>
        <v>12094040.100000001</v>
      </c>
      <c r="E70" s="952">
        <f t="shared" si="12"/>
        <v>94.03199767494334</v>
      </c>
      <c r="F70" s="952">
        <f t="shared" si="10"/>
        <v>117.50118251325104</v>
      </c>
      <c r="G70" s="554"/>
      <c r="H70" s="554"/>
      <c r="I70" s="554"/>
      <c r="J70" s="554"/>
      <c r="K70" s="554"/>
    </row>
    <row r="71" spans="1:11" ht="17.25" customHeight="1">
      <c r="A71" s="962" t="s">
        <v>1719</v>
      </c>
      <c r="B71" s="971">
        <f t="shared" si="11"/>
        <v>1125308.7</v>
      </c>
      <c r="C71" s="971">
        <f t="shared" si="11"/>
        <v>1414489.3</v>
      </c>
      <c r="D71" s="972">
        <f t="shared" si="11"/>
        <v>1308225.5</v>
      </c>
      <c r="E71" s="952">
        <f t="shared" si="12"/>
        <v>92.48747940334367</v>
      </c>
      <c r="F71" s="952">
        <f t="shared" si="10"/>
        <v>116.25481079103007</v>
      </c>
      <c r="G71" s="554"/>
      <c r="H71" s="554"/>
      <c r="I71" s="554"/>
      <c r="J71" s="554"/>
      <c r="K71" s="554"/>
    </row>
    <row r="72" spans="1:11" ht="17.25" customHeight="1">
      <c r="A72" s="962" t="s">
        <v>1712</v>
      </c>
      <c r="B72" s="971">
        <f t="shared" si="11"/>
        <v>10569772.7</v>
      </c>
      <c r="C72" s="971">
        <f t="shared" si="11"/>
        <v>13174446.399999999</v>
      </c>
      <c r="D72" s="972">
        <f t="shared" si="11"/>
        <v>9461535.4</v>
      </c>
      <c r="E72" s="952">
        <f t="shared" si="12"/>
        <v>71.81732812697163</v>
      </c>
      <c r="F72" s="952">
        <f t="shared" si="10"/>
        <v>89.51503186061892</v>
      </c>
      <c r="G72" s="554"/>
      <c r="H72" s="554"/>
      <c r="I72" s="554"/>
      <c r="J72" s="554"/>
      <c r="K72" s="554"/>
    </row>
    <row r="73" spans="1:11" ht="17.25" customHeight="1">
      <c r="A73" s="962" t="s">
        <v>1720</v>
      </c>
      <c r="B73" s="971"/>
      <c r="C73" s="971"/>
      <c r="D73" s="972"/>
      <c r="E73" s="952"/>
      <c r="F73" s="952"/>
      <c r="G73" s="554"/>
      <c r="H73" s="554"/>
      <c r="J73" s="554"/>
      <c r="K73" s="554"/>
    </row>
    <row r="74" spans="1:11" ht="13.5" customHeight="1">
      <c r="A74" s="962" t="s">
        <v>1721</v>
      </c>
      <c r="B74" s="971">
        <f t="shared" si="11"/>
        <v>4334829.020000002</v>
      </c>
      <c r="C74" s="971"/>
      <c r="D74" s="972">
        <f t="shared" si="11"/>
        <v>2522074.1000000006</v>
      </c>
      <c r="E74" s="952"/>
      <c r="F74" s="952">
        <f t="shared" si="10"/>
        <v>58.181628118748705</v>
      </c>
      <c r="G74" s="554"/>
      <c r="H74" s="554"/>
      <c r="I74" s="554"/>
      <c r="J74" s="554"/>
      <c r="K74" s="554"/>
    </row>
    <row r="75" spans="1:99" s="267" customFormat="1" ht="10.5" customHeight="1">
      <c r="A75" s="973" t="s">
        <v>1724</v>
      </c>
      <c r="B75" s="971"/>
      <c r="C75" s="971"/>
      <c r="D75" s="972"/>
      <c r="E75" s="974"/>
      <c r="F75" s="974"/>
      <c r="G75" s="271"/>
      <c r="H75" s="271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0"/>
      <c r="AJ75" s="270"/>
      <c r="AK75" s="270"/>
      <c r="AL75" s="270"/>
      <c r="AM75" s="270"/>
      <c r="AN75" s="270"/>
      <c r="AO75" s="270"/>
      <c r="AP75" s="270"/>
      <c r="AQ75" s="270"/>
      <c r="AR75" s="270"/>
      <c r="AS75" s="270"/>
      <c r="AT75" s="270"/>
      <c r="AU75" s="270"/>
      <c r="AV75" s="270"/>
      <c r="AW75" s="270"/>
      <c r="AX75" s="270"/>
      <c r="AY75" s="270"/>
      <c r="AZ75" s="270"/>
      <c r="BA75" s="270"/>
      <c r="BB75" s="270"/>
      <c r="BC75" s="270"/>
      <c r="BD75" s="270"/>
      <c r="BE75" s="270"/>
      <c r="BF75" s="270"/>
      <c r="BG75" s="270"/>
      <c r="BH75" s="270"/>
      <c r="BI75" s="270"/>
      <c r="BJ75" s="270"/>
      <c r="BK75" s="270"/>
      <c r="BL75" s="270"/>
      <c r="BM75" s="270"/>
      <c r="BN75" s="270"/>
      <c r="BO75" s="270"/>
      <c r="BP75" s="270"/>
      <c r="BQ75" s="270"/>
      <c r="BR75" s="270"/>
      <c r="BS75" s="270"/>
      <c r="BT75" s="270"/>
      <c r="BU75" s="270"/>
      <c r="BV75" s="270"/>
      <c r="BW75" s="270"/>
      <c r="BX75" s="270"/>
      <c r="BY75" s="270"/>
      <c r="BZ75" s="270"/>
      <c r="CA75" s="270"/>
      <c r="CB75" s="270"/>
      <c r="CC75" s="270"/>
      <c r="CD75" s="270"/>
      <c r="CE75" s="270"/>
      <c r="CF75" s="270"/>
      <c r="CG75" s="270"/>
      <c r="CH75" s="270"/>
      <c r="CI75" s="270"/>
      <c r="CJ75" s="270"/>
      <c r="CK75" s="270"/>
      <c r="CL75" s="270"/>
      <c r="CM75" s="270"/>
      <c r="CN75" s="270"/>
      <c r="CO75" s="270"/>
      <c r="CP75" s="270"/>
      <c r="CQ75" s="270"/>
      <c r="CR75" s="270"/>
      <c r="CS75" s="270"/>
      <c r="CT75" s="270"/>
      <c r="CU75" s="270"/>
    </row>
    <row r="76" spans="1:99" s="267" customFormat="1" ht="10.5" customHeight="1">
      <c r="A76" s="975" t="s">
        <v>1725</v>
      </c>
      <c r="B76" s="976"/>
      <c r="C76" s="976"/>
      <c r="D76" s="977"/>
      <c r="E76" s="978"/>
      <c r="F76" s="978"/>
      <c r="G76" s="271"/>
      <c r="H76" s="271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O76" s="270"/>
      <c r="AP76" s="270"/>
      <c r="AQ76" s="270"/>
      <c r="AR76" s="270"/>
      <c r="AS76" s="270"/>
      <c r="AT76" s="270"/>
      <c r="AU76" s="270"/>
      <c r="AV76" s="270"/>
      <c r="AW76" s="270"/>
      <c r="AX76" s="270"/>
      <c r="AY76" s="270"/>
      <c r="AZ76" s="270"/>
      <c r="BA76" s="270"/>
      <c r="BB76" s="270"/>
      <c r="BC76" s="270"/>
      <c r="BD76" s="270"/>
      <c r="BE76" s="270"/>
      <c r="BF76" s="270"/>
      <c r="BG76" s="270"/>
      <c r="BH76" s="270"/>
      <c r="BI76" s="270"/>
      <c r="BJ76" s="270"/>
      <c r="BK76" s="270"/>
      <c r="BL76" s="270"/>
      <c r="BM76" s="270"/>
      <c r="BN76" s="270"/>
      <c r="BO76" s="270"/>
      <c r="BP76" s="270"/>
      <c r="BQ76" s="270"/>
      <c r="BR76" s="270"/>
      <c r="BS76" s="270"/>
      <c r="BT76" s="270"/>
      <c r="BU76" s="270"/>
      <c r="BV76" s="270"/>
      <c r="BW76" s="270"/>
      <c r="BX76" s="270"/>
      <c r="BY76" s="270"/>
      <c r="BZ76" s="270"/>
      <c r="CA76" s="270"/>
      <c r="CB76" s="270"/>
      <c r="CC76" s="270"/>
      <c r="CD76" s="270"/>
      <c r="CE76" s="270"/>
      <c r="CF76" s="270"/>
      <c r="CG76" s="270"/>
      <c r="CH76" s="270"/>
      <c r="CI76" s="270"/>
      <c r="CJ76" s="270"/>
      <c r="CK76" s="270"/>
      <c r="CL76" s="270"/>
      <c r="CM76" s="270"/>
      <c r="CN76" s="270"/>
      <c r="CO76" s="270"/>
      <c r="CP76" s="270"/>
      <c r="CQ76" s="270"/>
      <c r="CR76" s="270"/>
      <c r="CS76" s="270"/>
      <c r="CT76" s="270"/>
      <c r="CU76" s="270"/>
    </row>
    <row r="77" spans="1:8" ht="12">
      <c r="A77" s="930" t="s">
        <v>1729</v>
      </c>
      <c r="B77" s="979"/>
      <c r="G77" s="554"/>
      <c r="H77" s="554"/>
    </row>
    <row r="78" spans="1:4" ht="12">
      <c r="A78" s="980" t="s">
        <v>1730</v>
      </c>
      <c r="B78" s="981"/>
      <c r="C78" s="979"/>
      <c r="D78" s="982"/>
    </row>
    <row r="79" ht="12">
      <c r="D79" s="982"/>
    </row>
    <row r="80" spans="1:2" ht="12">
      <c r="A80" s="805"/>
      <c r="B80" s="983"/>
    </row>
  </sheetData>
  <sheetProtection/>
  <mergeCells count="1">
    <mergeCell ref="C4:E4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B35" sqref="B35"/>
    </sheetView>
  </sheetViews>
  <sheetFormatPr defaultColWidth="9.00390625" defaultRowHeight="12.75"/>
  <cols>
    <col min="2" max="2" width="23.125" style="0" customWidth="1"/>
    <col min="4" max="4" width="15.75390625" style="0" customWidth="1"/>
    <col min="5" max="5" width="13.875" style="1022" customWidth="1"/>
    <col min="6" max="6" width="12.125" style="1022" customWidth="1"/>
    <col min="7" max="7" width="13.875" style="1022" customWidth="1"/>
    <col min="8" max="8" width="10.75390625" style="0" customWidth="1"/>
    <col min="9" max="9" width="9.25390625" style="0" customWidth="1"/>
    <col min="10" max="11" width="10.00390625" style="0" bestFit="1" customWidth="1"/>
    <col min="17" max="17" width="10.25390625" style="0" customWidth="1"/>
  </cols>
  <sheetData>
    <row r="1" spans="1:18" ht="12.75">
      <c r="A1" s="49"/>
      <c r="B1" s="49"/>
      <c r="C1" s="49"/>
      <c r="D1" s="49"/>
      <c r="E1" s="984"/>
      <c r="F1" s="984"/>
      <c r="G1" s="984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2.75">
      <c r="A2" s="49"/>
      <c r="B2" s="49"/>
      <c r="C2" s="49"/>
      <c r="D2" s="49"/>
      <c r="E2" s="984"/>
      <c r="F2" s="984"/>
      <c r="G2" s="984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2.75">
      <c r="A3" s="49"/>
      <c r="B3" s="49"/>
      <c r="C3" s="49"/>
      <c r="D3" s="49"/>
      <c r="E3" s="984"/>
      <c r="F3" s="984"/>
      <c r="G3" s="984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2.75">
      <c r="A4" s="882"/>
      <c r="B4" s="49"/>
      <c r="C4" s="985" t="s">
        <v>1731</v>
      </c>
      <c r="D4" s="49"/>
      <c r="E4" s="986"/>
      <c r="F4" s="986"/>
      <c r="G4" s="986"/>
      <c r="H4" s="987"/>
      <c r="I4" s="987"/>
      <c r="J4" s="882"/>
      <c r="K4" s="898"/>
      <c r="L4" s="898"/>
      <c r="M4" s="882"/>
      <c r="N4" s="882"/>
      <c r="O4" s="882"/>
      <c r="P4" s="49"/>
      <c r="Q4" s="49"/>
      <c r="R4" s="49"/>
    </row>
    <row r="5" spans="1:18" ht="12.75">
      <c r="A5" s="882"/>
      <c r="B5" s="988"/>
      <c r="C5" s="987" t="s">
        <v>1732</v>
      </c>
      <c r="D5" s="49"/>
      <c r="E5" s="986"/>
      <c r="F5" s="986"/>
      <c r="G5" s="986"/>
      <c r="H5" s="987"/>
      <c r="I5" s="987"/>
      <c r="J5" s="898"/>
      <c r="K5" s="987"/>
      <c r="L5" s="898"/>
      <c r="M5" s="882"/>
      <c r="N5" s="882"/>
      <c r="O5" s="882"/>
      <c r="P5" s="49"/>
      <c r="Q5" s="49"/>
      <c r="R5" s="49"/>
    </row>
    <row r="6" spans="1:18" ht="12.75">
      <c r="A6" s="882"/>
      <c r="B6" s="988"/>
      <c r="C6" s="987"/>
      <c r="D6" s="987"/>
      <c r="E6" s="986"/>
      <c r="F6" s="986"/>
      <c r="G6" s="986"/>
      <c r="H6" s="987"/>
      <c r="I6" s="987"/>
      <c r="J6" s="898"/>
      <c r="K6" s="898"/>
      <c r="L6" s="898"/>
      <c r="M6" s="882"/>
      <c r="N6" s="882"/>
      <c r="O6" s="882"/>
      <c r="P6" s="49"/>
      <c r="Q6" s="49"/>
      <c r="R6" s="49"/>
    </row>
    <row r="7" spans="1:18" ht="12.75">
      <c r="A7" s="882"/>
      <c r="B7" s="882" t="s">
        <v>1733</v>
      </c>
      <c r="C7" s="882"/>
      <c r="D7" s="882"/>
      <c r="E7" s="989"/>
      <c r="F7" s="989"/>
      <c r="G7" s="989"/>
      <c r="H7" s="898"/>
      <c r="I7" s="898"/>
      <c r="J7" s="898"/>
      <c r="K7" s="898"/>
      <c r="L7" s="898"/>
      <c r="M7" s="898"/>
      <c r="N7" s="898"/>
      <c r="O7" s="898"/>
      <c r="P7" s="52"/>
      <c r="Q7" s="52"/>
      <c r="R7" s="49"/>
    </row>
    <row r="8" spans="1:18" ht="12.75">
      <c r="A8" s="882"/>
      <c r="B8" s="882"/>
      <c r="C8" s="882"/>
      <c r="D8" s="882"/>
      <c r="E8" s="989"/>
      <c r="F8" s="989"/>
      <c r="G8" s="989"/>
      <c r="H8" s="898"/>
      <c r="I8" s="898"/>
      <c r="J8" s="898"/>
      <c r="K8" s="898"/>
      <c r="L8" s="898"/>
      <c r="M8" s="898"/>
      <c r="N8" s="898"/>
      <c r="O8" s="898"/>
      <c r="P8" s="52"/>
      <c r="Q8" s="52"/>
      <c r="R8" s="49"/>
    </row>
    <row r="9" spans="1:18" ht="12.75">
      <c r="A9" s="882"/>
      <c r="B9" s="990" t="s">
        <v>1734</v>
      </c>
      <c r="C9" s="898"/>
      <c r="D9" s="898"/>
      <c r="E9" s="989" t="s">
        <v>449</v>
      </c>
      <c r="F9" s="989"/>
      <c r="G9" s="989"/>
      <c r="H9" s="898"/>
      <c r="I9" s="898"/>
      <c r="J9" s="52"/>
      <c r="K9" s="52"/>
      <c r="L9" s="52"/>
      <c r="M9" s="52"/>
      <c r="N9" s="52"/>
      <c r="O9" s="898"/>
      <c r="P9" s="52"/>
      <c r="Q9" s="52"/>
      <c r="R9" s="49"/>
    </row>
    <row r="10" spans="1:18" ht="12.75">
      <c r="A10" s="882"/>
      <c r="B10" s="882"/>
      <c r="C10" s="884"/>
      <c r="D10" s="884" t="s">
        <v>1735</v>
      </c>
      <c r="E10" s="989"/>
      <c r="F10" s="989"/>
      <c r="G10" s="989"/>
      <c r="H10" s="898"/>
      <c r="I10" s="898"/>
      <c r="J10" s="898"/>
      <c r="K10" s="898"/>
      <c r="L10" s="898"/>
      <c r="M10" s="898"/>
      <c r="N10" s="898"/>
      <c r="O10" s="898"/>
      <c r="P10" s="52"/>
      <c r="Q10" s="52"/>
      <c r="R10" s="49"/>
    </row>
    <row r="11" spans="1:17" ht="24">
      <c r="A11" s="991"/>
      <c r="B11" s="991"/>
      <c r="C11" s="992"/>
      <c r="D11" s="993"/>
      <c r="E11" s="1338" t="s">
        <v>1736</v>
      </c>
      <c r="F11" s="1339"/>
      <c r="G11" s="1339"/>
      <c r="H11" s="1342"/>
      <c r="I11" s="1345"/>
      <c r="J11" s="898"/>
      <c r="K11" s="898"/>
      <c r="L11" s="898"/>
      <c r="M11" s="898"/>
      <c r="N11" s="898"/>
      <c r="O11" s="52"/>
      <c r="P11" s="52"/>
      <c r="Q11" s="52"/>
    </row>
    <row r="12" spans="1:17" ht="12.75">
      <c r="A12" s="994"/>
      <c r="B12" s="994"/>
      <c r="C12" s="898"/>
      <c r="D12" s="995"/>
      <c r="E12" s="1340"/>
      <c r="F12" s="1341"/>
      <c r="G12" s="1341"/>
      <c r="H12" s="1343"/>
      <c r="I12" s="1346"/>
      <c r="J12" s="996"/>
      <c r="K12" s="997"/>
      <c r="L12" s="998"/>
      <c r="M12" s="998"/>
      <c r="N12" s="999"/>
      <c r="O12" s="52"/>
      <c r="P12" s="52"/>
      <c r="Q12" s="52"/>
    </row>
    <row r="13" spans="1:17" ht="12.75">
      <c r="A13" s="1000"/>
      <c r="B13" s="1000"/>
      <c r="C13" s="884"/>
      <c r="D13" s="1001"/>
      <c r="E13" s="1002" t="s">
        <v>1737</v>
      </c>
      <c r="F13" s="1002" t="s">
        <v>1348</v>
      </c>
      <c r="G13" s="1003" t="s">
        <v>1350</v>
      </c>
      <c r="H13" s="1344"/>
      <c r="I13" s="1347"/>
      <c r="J13" s="1004"/>
      <c r="K13" s="998"/>
      <c r="L13" s="998"/>
      <c r="M13" s="998"/>
      <c r="N13" s="998"/>
      <c r="O13" s="52"/>
      <c r="P13" s="52"/>
      <c r="Q13" s="52"/>
    </row>
    <row r="14" spans="1:17" ht="15" customHeight="1">
      <c r="A14" s="897" t="s">
        <v>1738</v>
      </c>
      <c r="B14" s="991" t="s">
        <v>1739</v>
      </c>
      <c r="C14" s="895" t="s">
        <v>1740</v>
      </c>
      <c r="D14" s="898"/>
      <c r="E14" s="1005">
        <v>14995900</v>
      </c>
      <c r="F14" s="1005">
        <v>15347000</v>
      </c>
      <c r="G14" s="1005">
        <v>13705000</v>
      </c>
      <c r="H14" s="1006">
        <f>G14/E14*100</f>
        <v>91.39164705019373</v>
      </c>
      <c r="I14" s="1007">
        <f>G14/F14*100</f>
        <v>89.30084055515735</v>
      </c>
      <c r="J14" s="1008"/>
      <c r="K14" s="1008"/>
      <c r="L14" s="1008"/>
      <c r="M14" s="1008"/>
      <c r="N14" s="1008"/>
      <c r="O14" s="52"/>
      <c r="P14" s="100"/>
      <c r="Q14" s="52"/>
    </row>
    <row r="15" spans="1:17" ht="15" customHeight="1">
      <c r="A15" s="1009" t="s">
        <v>1741</v>
      </c>
      <c r="B15" s="1009" t="s">
        <v>1742</v>
      </c>
      <c r="C15" s="1010" t="s">
        <v>1743</v>
      </c>
      <c r="D15" s="1001"/>
      <c r="E15" s="1011">
        <v>11168956</v>
      </c>
      <c r="F15" s="1011">
        <v>12750209</v>
      </c>
      <c r="G15" s="1011">
        <v>10543453</v>
      </c>
      <c r="H15" s="1006">
        <f aca="true" t="shared" si="0" ref="H15:H25">G15/E15*100</f>
        <v>94.39962875670743</v>
      </c>
      <c r="I15" s="1007">
        <f aca="true" t="shared" si="1" ref="I15:I25">G15/F15*100</f>
        <v>82.69239351292202</v>
      </c>
      <c r="J15" s="1008"/>
      <c r="K15" s="1008"/>
      <c r="L15" s="898"/>
      <c r="M15" s="1008"/>
      <c r="N15" s="1008"/>
      <c r="O15" s="52"/>
      <c r="P15" s="100"/>
      <c r="Q15" s="52"/>
    </row>
    <row r="16" spans="1:17" ht="15" customHeight="1">
      <c r="A16" s="994" t="s">
        <v>1744</v>
      </c>
      <c r="B16" s="52"/>
      <c r="C16" s="895" t="s">
        <v>1745</v>
      </c>
      <c r="D16" s="898"/>
      <c r="E16" s="1011">
        <v>60251683.2</v>
      </c>
      <c r="F16" s="1011">
        <v>85182988.7</v>
      </c>
      <c r="G16" s="1011">
        <v>99037312.7</v>
      </c>
      <c r="H16" s="1006">
        <f t="shared" si="0"/>
        <v>164.372690421369</v>
      </c>
      <c r="I16" s="1007">
        <f t="shared" si="1"/>
        <v>116.26419102151084</v>
      </c>
      <c r="J16" s="1012"/>
      <c r="K16" s="898"/>
      <c r="L16" s="898"/>
      <c r="M16" s="1008"/>
      <c r="N16" s="1008"/>
      <c r="O16" s="52"/>
      <c r="P16" s="100"/>
      <c r="Q16" s="100"/>
    </row>
    <row r="17" spans="1:17" ht="15" customHeight="1">
      <c r="A17" s="54" t="s">
        <v>1746</v>
      </c>
      <c r="B17" s="52"/>
      <c r="C17" s="150" t="s">
        <v>1747</v>
      </c>
      <c r="D17" s="906"/>
      <c r="E17" s="1011">
        <v>658813.1</v>
      </c>
      <c r="F17" s="1011">
        <v>479851.9</v>
      </c>
      <c r="G17" s="1011">
        <v>1351114.7</v>
      </c>
      <c r="H17" s="1006">
        <f t="shared" si="0"/>
        <v>205.08315636103777</v>
      </c>
      <c r="I17" s="1007">
        <f t="shared" si="1"/>
        <v>281.5691049675952</v>
      </c>
      <c r="J17" s="1008"/>
      <c r="K17" s="898"/>
      <c r="L17" s="898"/>
      <c r="M17" s="1008"/>
      <c r="N17" s="1008"/>
      <c r="O17" s="52"/>
      <c r="P17" s="100"/>
      <c r="Q17" s="52"/>
    </row>
    <row r="18" spans="1:17" ht="15" customHeight="1">
      <c r="A18" s="54" t="s">
        <v>1748</v>
      </c>
      <c r="B18" s="52"/>
      <c r="C18" s="150"/>
      <c r="D18" s="906"/>
      <c r="E18" s="1011">
        <v>329715.8</v>
      </c>
      <c r="F18" s="1011">
        <v>178236.7</v>
      </c>
      <c r="G18" s="1011">
        <v>208580.8</v>
      </c>
      <c r="H18" s="1006">
        <f t="shared" si="0"/>
        <v>63.26078398426767</v>
      </c>
      <c r="I18" s="1007">
        <f t="shared" si="1"/>
        <v>117.02460828774319</v>
      </c>
      <c r="J18" s="1008"/>
      <c r="K18" s="898"/>
      <c r="L18" s="898"/>
      <c r="M18" s="1008"/>
      <c r="N18" s="1008"/>
      <c r="O18" s="52"/>
      <c r="P18" s="100"/>
      <c r="Q18" s="52"/>
    </row>
    <row r="19" spans="1:17" ht="15" customHeight="1">
      <c r="A19" s="994" t="s">
        <v>1749</v>
      </c>
      <c r="B19" s="52"/>
      <c r="C19" s="1013" t="s">
        <v>1750</v>
      </c>
      <c r="D19" s="906"/>
      <c r="E19" s="1011">
        <v>39409510.3</v>
      </c>
      <c r="F19" s="1011">
        <v>47197766.1</v>
      </c>
      <c r="G19" s="1011">
        <v>53261112.4</v>
      </c>
      <c r="H19" s="1006">
        <f t="shared" si="0"/>
        <v>135.1478665798088</v>
      </c>
      <c r="I19" s="1007">
        <f t="shared" si="1"/>
        <v>112.84668068220287</v>
      </c>
      <c r="J19" s="1008"/>
      <c r="K19" s="898"/>
      <c r="L19" s="898"/>
      <c r="M19" s="1008"/>
      <c r="N19" s="1008"/>
      <c r="O19" s="52"/>
      <c r="P19" s="100"/>
      <c r="Q19" s="52"/>
    </row>
    <row r="20" spans="1:17" ht="15" customHeight="1">
      <c r="A20" s="994" t="s">
        <v>1751</v>
      </c>
      <c r="B20" s="52"/>
      <c r="C20" s="1013" t="s">
        <v>1752</v>
      </c>
      <c r="D20" s="898"/>
      <c r="E20" s="1011">
        <v>40217938.6</v>
      </c>
      <c r="F20" s="1011">
        <v>43830862.1</v>
      </c>
      <c r="G20" s="1011">
        <v>51088471.5</v>
      </c>
      <c r="H20" s="1006">
        <f t="shared" si="0"/>
        <v>127.02906533354745</v>
      </c>
      <c r="I20" s="1007">
        <f t="shared" si="1"/>
        <v>116.55821732057603</v>
      </c>
      <c r="J20" s="1008"/>
      <c r="K20" s="898"/>
      <c r="L20" s="898"/>
      <c r="M20" s="1008"/>
      <c r="N20" s="1008"/>
      <c r="O20" s="52"/>
      <c r="P20" s="100"/>
      <c r="Q20" s="52"/>
    </row>
    <row r="21" spans="1:17" ht="15" customHeight="1">
      <c r="A21" s="994" t="s">
        <v>1753</v>
      </c>
      <c r="B21" s="52"/>
      <c r="C21" s="1013" t="s">
        <v>1754</v>
      </c>
      <c r="D21" s="898"/>
      <c r="E21" s="1011">
        <v>1403878</v>
      </c>
      <c r="F21" s="1011">
        <v>4579809</v>
      </c>
      <c r="G21" s="1011">
        <v>4147792.5</v>
      </c>
      <c r="H21" s="1006">
        <f t="shared" si="0"/>
        <v>295.45248946133495</v>
      </c>
      <c r="I21" s="1007">
        <f t="shared" si="1"/>
        <v>90.5669319397381</v>
      </c>
      <c r="J21" s="1008"/>
      <c r="K21" s="898"/>
      <c r="L21" s="898"/>
      <c r="M21" s="1008"/>
      <c r="N21" s="1008"/>
      <c r="O21" s="52"/>
      <c r="P21" s="100"/>
      <c r="Q21" s="52"/>
    </row>
    <row r="22" spans="1:17" ht="15" customHeight="1">
      <c r="A22" s="994" t="s">
        <v>1755</v>
      </c>
      <c r="B22" s="52"/>
      <c r="C22" s="1013" t="s">
        <v>1756</v>
      </c>
      <c r="D22" s="898"/>
      <c r="E22" s="1011"/>
      <c r="F22" s="1011"/>
      <c r="G22" s="1011"/>
      <c r="H22" s="1006"/>
      <c r="I22" s="1007"/>
      <c r="J22" s="1008"/>
      <c r="K22" s="1008"/>
      <c r="L22" s="1008"/>
      <c r="M22" s="1008"/>
      <c r="N22" s="1008"/>
      <c r="O22" s="1008"/>
      <c r="P22" s="100"/>
      <c r="Q22" s="52"/>
    </row>
    <row r="23" spans="1:17" ht="15" customHeight="1">
      <c r="A23" s="994" t="s">
        <v>1757</v>
      </c>
      <c r="B23" s="52"/>
      <c r="C23" s="1013" t="s">
        <v>1758</v>
      </c>
      <c r="D23" s="898"/>
      <c r="E23" s="1014">
        <v>14293</v>
      </c>
      <c r="F23" s="1014">
        <v>28387</v>
      </c>
      <c r="G23" s="1014">
        <v>32352</v>
      </c>
      <c r="H23" s="1006">
        <f t="shared" si="0"/>
        <v>226.34856223326105</v>
      </c>
      <c r="I23" s="1007">
        <f t="shared" si="1"/>
        <v>113.96766125339065</v>
      </c>
      <c r="J23" s="1015"/>
      <c r="K23" s="898"/>
      <c r="L23" s="898"/>
      <c r="M23" s="1015"/>
      <c r="N23" s="1015"/>
      <c r="O23" s="52"/>
      <c r="P23" s="100"/>
      <c r="Q23" s="52"/>
    </row>
    <row r="24" spans="1:17" ht="15" customHeight="1">
      <c r="A24" s="994" t="s">
        <v>1759</v>
      </c>
      <c r="B24" s="52"/>
      <c r="C24" s="1013" t="s">
        <v>1754</v>
      </c>
      <c r="D24" s="898"/>
      <c r="E24" s="1014">
        <v>42</v>
      </c>
      <c r="F24" s="1014">
        <v>105</v>
      </c>
      <c r="G24" s="1014">
        <v>83</v>
      </c>
      <c r="H24" s="1006">
        <f t="shared" si="0"/>
        <v>197.61904761904762</v>
      </c>
      <c r="I24" s="1007">
        <f t="shared" si="1"/>
        <v>79.04761904761905</v>
      </c>
      <c r="J24" s="1015"/>
      <c r="K24" s="898"/>
      <c r="L24" s="898"/>
      <c r="M24" s="1015"/>
      <c r="N24" s="1015"/>
      <c r="O24" s="52"/>
      <c r="P24" s="100"/>
      <c r="Q24" s="52"/>
    </row>
    <row r="25" spans="1:17" ht="15" customHeight="1">
      <c r="A25" s="1000" t="s">
        <v>1760</v>
      </c>
      <c r="B25" s="50"/>
      <c r="C25" s="1016"/>
      <c r="D25" s="884"/>
      <c r="E25" s="1017">
        <v>29235559.2</v>
      </c>
      <c r="F25" s="1017">
        <v>32934661.6</v>
      </c>
      <c r="G25" s="1017">
        <v>45246970</v>
      </c>
      <c r="H25" s="1018">
        <f t="shared" si="0"/>
        <v>154.76690454410738</v>
      </c>
      <c r="I25" s="1019">
        <f t="shared" si="1"/>
        <v>137.38404404920317</v>
      </c>
      <c r="J25" s="1008"/>
      <c r="K25" s="1008"/>
      <c r="L25" s="898"/>
      <c r="M25" s="1008"/>
      <c r="N25" s="1008"/>
      <c r="O25" s="52"/>
      <c r="P25" s="100"/>
      <c r="Q25" s="52"/>
    </row>
    <row r="26" spans="1:18" ht="12.75">
      <c r="A26" s="882"/>
      <c r="B26" s="49"/>
      <c r="C26" s="882"/>
      <c r="D26" s="882"/>
      <c r="E26" s="1020"/>
      <c r="F26" s="1020"/>
      <c r="G26" s="984"/>
      <c r="H26" s="49"/>
      <c r="I26" s="49"/>
      <c r="J26" s="898"/>
      <c r="K26" s="898"/>
      <c r="L26" s="898"/>
      <c r="M26" s="898"/>
      <c r="N26" s="898"/>
      <c r="O26" s="898"/>
      <c r="P26" s="52"/>
      <c r="Q26" s="52"/>
      <c r="R26" s="49"/>
    </row>
    <row r="27" spans="1:18" ht="12.75">
      <c r="A27" s="882"/>
      <c r="B27" s="898"/>
      <c r="C27" s="898"/>
      <c r="D27" s="898"/>
      <c r="E27" s="989"/>
      <c r="F27" s="989"/>
      <c r="G27" s="989"/>
      <c r="H27" s="898"/>
      <c r="I27" s="898"/>
      <c r="J27" s="898"/>
      <c r="K27" s="898"/>
      <c r="L27" s="898"/>
      <c r="M27" s="898"/>
      <c r="N27" s="898"/>
      <c r="O27" s="898"/>
      <c r="P27" s="52"/>
      <c r="Q27" s="52"/>
      <c r="R27" s="49"/>
    </row>
    <row r="28" spans="1:18" ht="12.75">
      <c r="A28" s="49"/>
      <c r="B28" s="49"/>
      <c r="C28" s="49"/>
      <c r="D28" s="49"/>
      <c r="E28" s="984"/>
      <c r="F28" s="984"/>
      <c r="G28" s="984"/>
      <c r="H28" s="49"/>
      <c r="I28" s="49"/>
      <c r="J28" s="52"/>
      <c r="K28" s="52"/>
      <c r="L28" s="52"/>
      <c r="M28" s="52"/>
      <c r="N28" s="52"/>
      <c r="O28" s="52"/>
      <c r="P28" s="52"/>
      <c r="Q28" s="52"/>
      <c r="R28" s="49"/>
    </row>
    <row r="29" spans="1:18" ht="12.75">
      <c r="A29" s="49"/>
      <c r="B29" s="49"/>
      <c r="C29" s="49"/>
      <c r="D29" s="49"/>
      <c r="E29" s="984"/>
      <c r="F29" s="984"/>
      <c r="G29" s="984"/>
      <c r="H29" s="49"/>
      <c r="I29" s="49"/>
      <c r="J29" s="52"/>
      <c r="K29" s="52"/>
      <c r="L29" s="52"/>
      <c r="M29" s="52"/>
      <c r="N29" s="52"/>
      <c r="O29" s="52"/>
      <c r="P29" s="52"/>
      <c r="Q29" s="52"/>
      <c r="R29" s="49"/>
    </row>
    <row r="30" spans="1:18" ht="12.75">
      <c r="A30" s="49"/>
      <c r="B30" s="49"/>
      <c r="C30" s="882" t="s">
        <v>1761</v>
      </c>
      <c r="D30" s="49"/>
      <c r="E30" s="984"/>
      <c r="F30" s="984"/>
      <c r="G30" s="984"/>
      <c r="H30" s="49"/>
      <c r="I30" s="49"/>
      <c r="J30" s="52"/>
      <c r="K30" s="52"/>
      <c r="L30" s="52"/>
      <c r="M30" s="52"/>
      <c r="N30" s="52"/>
      <c r="O30" s="52"/>
      <c r="P30" s="52"/>
      <c r="Q30" s="52"/>
      <c r="R30" s="49"/>
    </row>
    <row r="31" spans="1:18" ht="12.75">
      <c r="A31" s="49"/>
      <c r="B31" s="49"/>
      <c r="C31" s="49"/>
      <c r="D31" s="49"/>
      <c r="E31" s="984"/>
      <c r="F31" s="984"/>
      <c r="G31" s="984"/>
      <c r="H31" s="49"/>
      <c r="I31" s="49"/>
      <c r="J31" s="52"/>
      <c r="K31" s="52"/>
      <c r="L31" s="52"/>
      <c r="M31" s="52"/>
      <c r="N31" s="52"/>
      <c r="O31" s="52"/>
      <c r="P31" s="52"/>
      <c r="Q31" s="52"/>
      <c r="R31" s="49"/>
    </row>
    <row r="32" spans="1:18" ht="12.75">
      <c r="A32" s="49"/>
      <c r="B32" s="49"/>
      <c r="C32" s="882" t="s">
        <v>1762</v>
      </c>
      <c r="D32" s="49"/>
      <c r="E32" s="984"/>
      <c r="F32" s="984"/>
      <c r="G32" s="984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</row>
    <row r="33" spans="1:18" ht="12.75">
      <c r="A33" s="49"/>
      <c r="B33" s="49"/>
      <c r="C33" s="49"/>
      <c r="D33" s="49"/>
      <c r="E33" s="984"/>
      <c r="F33" s="984"/>
      <c r="G33" s="984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8" ht="12.75">
      <c r="A34" s="49"/>
      <c r="B34" s="49"/>
      <c r="C34" s="49"/>
      <c r="D34" s="49"/>
      <c r="E34" s="984"/>
      <c r="F34" s="984"/>
      <c r="G34" s="984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18" ht="12.75">
      <c r="A35" s="49"/>
      <c r="B35" s="49"/>
      <c r="C35" s="49"/>
      <c r="D35" s="49"/>
      <c r="E35" s="984"/>
      <c r="F35" s="984"/>
      <c r="G35" s="984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ht="12.75">
      <c r="A36" s="49"/>
      <c r="B36" s="49"/>
      <c r="C36" s="49"/>
      <c r="D36" s="49"/>
      <c r="E36" s="984"/>
      <c r="F36" s="984"/>
      <c r="G36" s="984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8" ht="12.75">
      <c r="A37" s="49"/>
      <c r="B37" s="49"/>
      <c r="C37" s="49"/>
      <c r="D37" s="1021"/>
      <c r="E37" s="984"/>
      <c r="F37" s="984"/>
      <c r="G37" s="984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18" ht="12.75">
      <c r="A38" s="49"/>
      <c r="B38" s="49"/>
      <c r="C38" s="49"/>
      <c r="D38" s="49"/>
      <c r="E38" s="984"/>
      <c r="F38" s="984"/>
      <c r="G38" s="984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</sheetData>
  <sheetProtection/>
  <mergeCells count="3">
    <mergeCell ref="E11:G12"/>
    <mergeCell ref="H11:H13"/>
    <mergeCell ref="I11:I1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100"/>
  <sheetViews>
    <sheetView zoomScalePageLayoutView="0" workbookViewId="0" topLeftCell="A35">
      <selection activeCell="D31" sqref="D31"/>
    </sheetView>
  </sheetViews>
  <sheetFormatPr defaultColWidth="9.00390625" defaultRowHeight="12.75"/>
  <cols>
    <col min="1" max="1" width="4.375" style="49" customWidth="1"/>
    <col min="2" max="2" width="10.25390625" style="49" customWidth="1"/>
    <col min="3" max="3" width="9.25390625" style="49" customWidth="1"/>
    <col min="4" max="4" width="14.75390625" style="49" customWidth="1"/>
    <col min="5" max="5" width="10.00390625" style="49" customWidth="1"/>
    <col min="6" max="6" width="12.25390625" style="49" customWidth="1"/>
    <col min="7" max="7" width="10.375" style="49" customWidth="1"/>
    <col min="8" max="8" width="15.125" style="49" customWidth="1"/>
    <col min="9" max="9" width="10.125" style="49" customWidth="1"/>
    <col min="10" max="10" width="9.375" style="49" customWidth="1"/>
    <col min="11" max="11" width="10.00390625" style="49" customWidth="1"/>
    <col min="12" max="12" width="9.25390625" style="49" customWidth="1"/>
    <col min="13" max="13" width="9.125" style="49" customWidth="1"/>
    <col min="14" max="32" width="9.125" style="57" customWidth="1"/>
    <col min="33" max="33" width="33.25390625" style="57" customWidth="1"/>
    <col min="34" max="16384" width="9.125" style="57" customWidth="1"/>
  </cols>
  <sheetData>
    <row r="1" ht="23.25" customHeight="1"/>
    <row r="2" spans="6:37" ht="12.75">
      <c r="F2" s="164" t="s">
        <v>29</v>
      </c>
      <c r="G2" s="139"/>
      <c r="H2" s="141"/>
      <c r="I2" s="141"/>
      <c r="J2" s="141"/>
      <c r="AG2" s="67" t="s">
        <v>62</v>
      </c>
      <c r="AH2" s="63"/>
      <c r="AI2" s="63"/>
      <c r="AJ2" s="63"/>
      <c r="AK2" s="63"/>
    </row>
    <row r="3" spans="6:37" ht="12.75">
      <c r="F3" s="165" t="s">
        <v>30</v>
      </c>
      <c r="G3" s="139"/>
      <c r="H3" s="141"/>
      <c r="I3" s="141"/>
      <c r="J3" s="141"/>
      <c r="AG3" s="69" t="s">
        <v>522</v>
      </c>
      <c r="AH3" s="66"/>
      <c r="AI3" s="66"/>
      <c r="AJ3" s="66"/>
      <c r="AK3" s="66"/>
    </row>
    <row r="4" spans="6:37" ht="15" customHeight="1">
      <c r="F4" s="165"/>
      <c r="G4" s="139"/>
      <c r="H4" s="141"/>
      <c r="I4" s="141"/>
      <c r="J4" s="141"/>
      <c r="AG4" s="236"/>
      <c r="AH4" s="237"/>
      <c r="AI4" s="237"/>
      <c r="AJ4" s="237"/>
      <c r="AK4" s="237"/>
    </row>
    <row r="5" spans="3:37" ht="15.75" customHeight="1">
      <c r="C5" s="149" t="s">
        <v>882</v>
      </c>
      <c r="D5" s="114"/>
      <c r="E5" s="141"/>
      <c r="F5" s="141"/>
      <c r="G5" s="141"/>
      <c r="H5" s="141"/>
      <c r="I5" s="141"/>
      <c r="J5" s="141"/>
      <c r="K5" s="141"/>
      <c r="L5" s="141"/>
      <c r="AG5" s="59"/>
      <c r="AH5" s="58" t="s">
        <v>243</v>
      </c>
      <c r="AI5" s="70"/>
      <c r="AJ5" s="59" t="s">
        <v>241</v>
      </c>
      <c r="AK5" s="59"/>
    </row>
    <row r="6" spans="3:37" ht="13.5" customHeight="1">
      <c r="C6" s="137" t="s">
        <v>883</v>
      </c>
      <c r="D6" s="149"/>
      <c r="E6" s="141"/>
      <c r="F6" s="141"/>
      <c r="G6" s="141"/>
      <c r="H6" s="141"/>
      <c r="I6" s="141"/>
      <c r="J6" s="141"/>
      <c r="K6" s="141"/>
      <c r="L6" s="141"/>
      <c r="AG6" s="60"/>
      <c r="AH6" s="68" t="s">
        <v>316</v>
      </c>
      <c r="AI6" s="68" t="s">
        <v>315</v>
      </c>
      <c r="AJ6" s="64" t="s">
        <v>168</v>
      </c>
      <c r="AK6" s="60"/>
    </row>
    <row r="7" spans="3:37" ht="12" customHeight="1">
      <c r="C7" s="137"/>
      <c r="D7" s="149"/>
      <c r="E7" s="141"/>
      <c r="F7" s="141"/>
      <c r="G7" s="141"/>
      <c r="H7" s="141"/>
      <c r="I7" s="141"/>
      <c r="J7" s="141"/>
      <c r="K7" s="141"/>
      <c r="L7" s="141"/>
      <c r="AG7" s="61"/>
      <c r="AH7" s="238"/>
      <c r="AI7" s="238"/>
      <c r="AJ7" s="238"/>
      <c r="AK7" s="61"/>
    </row>
    <row r="8" spans="2:37" ht="44.25" customHeight="1">
      <c r="B8" s="147" t="s">
        <v>65</v>
      </c>
      <c r="C8" s="166" t="s">
        <v>636</v>
      </c>
      <c r="D8" s="146" t="s">
        <v>576</v>
      </c>
      <c r="E8" s="146" t="s">
        <v>322</v>
      </c>
      <c r="F8" s="146" t="s">
        <v>13</v>
      </c>
      <c r="G8" s="146" t="s">
        <v>524</v>
      </c>
      <c r="H8" s="146" t="s">
        <v>310</v>
      </c>
      <c r="I8" s="146" t="s">
        <v>148</v>
      </c>
      <c r="J8" s="146" t="s">
        <v>706</v>
      </c>
      <c r="K8" s="167" t="s">
        <v>464</v>
      </c>
      <c r="L8" s="147" t="s">
        <v>465</v>
      </c>
      <c r="AG8" s="57" t="s">
        <v>244</v>
      </c>
      <c r="AH8" s="62">
        <v>212139.6</v>
      </c>
      <c r="AI8" s="62" t="e">
        <f>SUM(#REF!)</f>
        <v>#REF!</v>
      </c>
      <c r="AJ8" s="62" t="e">
        <f>AI8/AH8*100</f>
        <v>#REF!</v>
      </c>
      <c r="AK8" s="57" t="s">
        <v>245</v>
      </c>
    </row>
    <row r="9" spans="2:12" ht="9.75" customHeight="1">
      <c r="B9" s="52" t="s">
        <v>439</v>
      </c>
      <c r="C9" s="100">
        <f>SUM(D9+E9+F9+G9+H9+J9+K9+L9+I9)</f>
        <v>954.6000000000001</v>
      </c>
      <c r="D9" s="100">
        <v>409.1</v>
      </c>
      <c r="E9" s="52">
        <v>14.5</v>
      </c>
      <c r="F9" s="52">
        <v>385.6</v>
      </c>
      <c r="G9" s="52"/>
      <c r="H9" s="100">
        <v>66.2</v>
      </c>
      <c r="I9" s="100">
        <v>10.4</v>
      </c>
      <c r="J9" s="52"/>
      <c r="K9" s="100">
        <v>66.2</v>
      </c>
      <c r="L9" s="52">
        <v>2.6</v>
      </c>
    </row>
    <row r="10" spans="2:19" ht="9.75" customHeight="1">
      <c r="B10" s="52" t="s">
        <v>589</v>
      </c>
      <c r="C10" s="100">
        <f>SUM(D10+E10+F10+G10+H10+J10+K10+L10+I10)</f>
        <v>767.8000000000001</v>
      </c>
      <c r="D10" s="100">
        <v>253.7</v>
      </c>
      <c r="E10" s="52">
        <v>14.4</v>
      </c>
      <c r="F10" s="52">
        <v>356.6</v>
      </c>
      <c r="G10" s="52"/>
      <c r="H10" s="100">
        <v>83.5</v>
      </c>
      <c r="I10" s="52">
        <v>6.4</v>
      </c>
      <c r="J10" s="52">
        <v>10.3</v>
      </c>
      <c r="K10" s="52">
        <v>30.2</v>
      </c>
      <c r="L10" s="52">
        <v>12.7</v>
      </c>
      <c r="M10" s="52"/>
      <c r="N10" s="61"/>
      <c r="O10" s="61"/>
      <c r="P10" s="61"/>
      <c r="Q10" s="61"/>
      <c r="R10" s="61"/>
      <c r="S10" s="61"/>
    </row>
    <row r="11" spans="2:19" ht="9.75" customHeight="1">
      <c r="B11" s="52" t="s">
        <v>679</v>
      </c>
      <c r="C11" s="100">
        <v>744.6</v>
      </c>
      <c r="D11" s="52">
        <v>146.7</v>
      </c>
      <c r="E11" s="100">
        <v>13.2</v>
      </c>
      <c r="F11" s="100">
        <v>337.9</v>
      </c>
      <c r="G11" s="52">
        <v>93.2</v>
      </c>
      <c r="H11" s="52">
        <v>83.7</v>
      </c>
      <c r="I11" s="52">
        <v>34.9</v>
      </c>
      <c r="J11" s="52">
        <v>3.1</v>
      </c>
      <c r="K11" s="52">
        <v>26.1</v>
      </c>
      <c r="L11" s="52">
        <v>5.8</v>
      </c>
      <c r="M11" s="52"/>
      <c r="N11" s="61"/>
      <c r="O11" s="61"/>
      <c r="P11" s="61"/>
      <c r="Q11" s="61"/>
      <c r="R11" s="61"/>
      <c r="S11" s="61"/>
    </row>
    <row r="12" spans="2:36" ht="9.75" customHeight="1">
      <c r="B12" s="52" t="s">
        <v>627</v>
      </c>
      <c r="C12" s="100">
        <f>SUM(D12:L12)</f>
        <v>790.2</v>
      </c>
      <c r="D12" s="52">
        <v>81.8</v>
      </c>
      <c r="E12" s="100">
        <v>18</v>
      </c>
      <c r="F12" s="100">
        <v>457.5</v>
      </c>
      <c r="G12" s="52">
        <v>105.1</v>
      </c>
      <c r="H12" s="52">
        <v>78.7</v>
      </c>
      <c r="I12" s="52">
        <v>29.3</v>
      </c>
      <c r="J12" s="52"/>
      <c r="K12" s="52">
        <v>17.1</v>
      </c>
      <c r="L12" s="52">
        <v>2.7</v>
      </c>
      <c r="M12" s="52"/>
      <c r="AH12" s="62"/>
      <c r="AI12" s="62"/>
      <c r="AJ12" s="62"/>
    </row>
    <row r="13" spans="1:36" s="61" customFormat="1" ht="9.75" customHeight="1">
      <c r="A13" s="52"/>
      <c r="B13" s="52" t="s">
        <v>535</v>
      </c>
      <c r="C13" s="100">
        <v>744.6</v>
      </c>
      <c r="D13" s="52">
        <v>137.4</v>
      </c>
      <c r="E13" s="100">
        <v>13.9</v>
      </c>
      <c r="F13" s="100">
        <v>519.9</v>
      </c>
      <c r="G13" s="52">
        <v>143</v>
      </c>
      <c r="H13" s="52">
        <v>99.5</v>
      </c>
      <c r="I13" s="52"/>
      <c r="J13" s="52"/>
      <c r="K13" s="52">
        <v>30.8</v>
      </c>
      <c r="L13" s="52">
        <v>3.7</v>
      </c>
      <c r="M13" s="52"/>
      <c r="AH13" s="198"/>
      <c r="AI13" s="198"/>
      <c r="AJ13" s="198"/>
    </row>
    <row r="14" spans="2:36" ht="9.75" customHeight="1">
      <c r="B14" s="52" t="s">
        <v>111</v>
      </c>
      <c r="C14" s="100">
        <v>1717.1</v>
      </c>
      <c r="D14" s="52">
        <v>805.8</v>
      </c>
      <c r="E14" s="100">
        <v>16</v>
      </c>
      <c r="F14" s="100">
        <v>607.7</v>
      </c>
      <c r="G14" s="52">
        <v>149.3</v>
      </c>
      <c r="H14" s="52">
        <v>100.9</v>
      </c>
      <c r="I14" s="52"/>
      <c r="J14" s="52"/>
      <c r="K14" s="52">
        <v>36.8</v>
      </c>
      <c r="L14" s="52">
        <v>0.6</v>
      </c>
      <c r="M14" s="52"/>
      <c r="AH14" s="62"/>
      <c r="AI14" s="62"/>
      <c r="AJ14" s="62"/>
    </row>
    <row r="15" spans="2:36" ht="9.75" customHeight="1">
      <c r="B15" s="52" t="s">
        <v>683</v>
      </c>
      <c r="C15" s="100">
        <v>3319.4</v>
      </c>
      <c r="D15" s="100">
        <v>1971.5</v>
      </c>
      <c r="E15" s="100">
        <v>18.6</v>
      </c>
      <c r="F15" s="100">
        <v>882.9</v>
      </c>
      <c r="G15" s="52">
        <v>247.6</v>
      </c>
      <c r="H15" s="100">
        <v>128.8</v>
      </c>
      <c r="I15" s="52"/>
      <c r="J15" s="52"/>
      <c r="K15" s="100">
        <v>63.5</v>
      </c>
      <c r="L15" s="52">
        <v>6.5</v>
      </c>
      <c r="M15" s="52"/>
      <c r="AH15" s="62"/>
      <c r="AI15" s="62"/>
      <c r="AJ15" s="62"/>
    </row>
    <row r="16" spans="2:36" ht="9.75" customHeight="1">
      <c r="B16" s="52" t="s">
        <v>684</v>
      </c>
      <c r="C16" s="100">
        <v>4027.0000000000005</v>
      </c>
      <c r="D16" s="100">
        <v>2257.2000000000003</v>
      </c>
      <c r="E16" s="100">
        <v>15.1</v>
      </c>
      <c r="F16" s="100">
        <v>1195.6</v>
      </c>
      <c r="G16" s="52">
        <v>370.8</v>
      </c>
      <c r="H16" s="100">
        <v>115.5</v>
      </c>
      <c r="I16" s="52"/>
      <c r="J16" s="52"/>
      <c r="K16" s="100">
        <v>56.4</v>
      </c>
      <c r="L16" s="52">
        <v>16.4</v>
      </c>
      <c r="M16" s="52"/>
      <c r="AH16" s="62"/>
      <c r="AI16" s="62"/>
      <c r="AJ16" s="62"/>
    </row>
    <row r="17" spans="2:36" ht="9.75" customHeight="1">
      <c r="B17" s="52" t="s">
        <v>685</v>
      </c>
      <c r="C17" s="100">
        <v>4282.5</v>
      </c>
      <c r="D17" s="100">
        <v>2151.8</v>
      </c>
      <c r="E17" s="100">
        <v>17.6</v>
      </c>
      <c r="F17" s="100">
        <v>1478</v>
      </c>
      <c r="G17" s="52">
        <v>450.5</v>
      </c>
      <c r="H17" s="100">
        <v>119</v>
      </c>
      <c r="I17" s="52"/>
      <c r="J17" s="52"/>
      <c r="K17" s="100">
        <v>61.7</v>
      </c>
      <c r="L17" s="52">
        <v>3.9</v>
      </c>
      <c r="M17" s="52"/>
      <c r="AH17" s="62"/>
      <c r="AI17" s="62"/>
      <c r="AJ17" s="62"/>
    </row>
    <row r="18" spans="2:12" ht="4.5" customHeight="1" hidden="1">
      <c r="B18" s="52" t="s">
        <v>686</v>
      </c>
      <c r="C18" s="100">
        <v>4282.5</v>
      </c>
      <c r="D18" s="100">
        <v>2151.8</v>
      </c>
      <c r="E18" s="100">
        <v>17.6</v>
      </c>
      <c r="F18" s="100">
        <v>1478</v>
      </c>
      <c r="G18" s="52">
        <v>450.5</v>
      </c>
      <c r="H18" s="100">
        <v>119</v>
      </c>
      <c r="I18" s="52"/>
      <c r="J18" s="52"/>
      <c r="K18" s="100">
        <v>61.7</v>
      </c>
      <c r="L18" s="52">
        <v>3.9</v>
      </c>
    </row>
    <row r="19" spans="2:12" ht="4.5" customHeight="1" hidden="1">
      <c r="B19" s="52" t="s">
        <v>687</v>
      </c>
      <c r="C19" s="100">
        <v>4282.5</v>
      </c>
      <c r="D19" s="100">
        <v>2151.8</v>
      </c>
      <c r="E19" s="100">
        <v>17.6</v>
      </c>
      <c r="F19" s="100">
        <v>1478</v>
      </c>
      <c r="G19" s="52">
        <v>450.5</v>
      </c>
      <c r="H19" s="100">
        <v>119</v>
      </c>
      <c r="I19" s="52"/>
      <c r="J19" s="52"/>
      <c r="K19" s="100">
        <v>61.7</v>
      </c>
      <c r="L19" s="52">
        <v>3.9</v>
      </c>
    </row>
    <row r="20" spans="2:12" ht="4.5" customHeight="1" hidden="1">
      <c r="B20" s="52" t="s">
        <v>688</v>
      </c>
      <c r="C20" s="100">
        <v>4282.5</v>
      </c>
      <c r="D20" s="100">
        <v>2151.8</v>
      </c>
      <c r="E20" s="100">
        <v>17.6</v>
      </c>
      <c r="F20" s="100">
        <v>1478</v>
      </c>
      <c r="G20" s="52">
        <v>450.5</v>
      </c>
      <c r="H20" s="100">
        <v>119</v>
      </c>
      <c r="I20" s="52"/>
      <c r="J20" s="52"/>
      <c r="K20" s="100">
        <v>61.7</v>
      </c>
      <c r="L20" s="52">
        <v>3.9</v>
      </c>
    </row>
    <row r="21" spans="2:12" ht="4.5" customHeight="1" hidden="1">
      <c r="B21" s="52" t="s">
        <v>689</v>
      </c>
      <c r="C21" s="100">
        <v>4282.5</v>
      </c>
      <c r="D21" s="100">
        <v>2151.8</v>
      </c>
      <c r="E21" s="100">
        <v>17.6</v>
      </c>
      <c r="F21" s="100">
        <v>1478</v>
      </c>
      <c r="G21" s="52">
        <v>450.5</v>
      </c>
      <c r="H21" s="100">
        <v>119</v>
      </c>
      <c r="I21" s="52"/>
      <c r="J21" s="52"/>
      <c r="K21" s="100">
        <v>61.7</v>
      </c>
      <c r="L21" s="52">
        <v>3.9</v>
      </c>
    </row>
    <row r="22" spans="2:12" ht="4.5" customHeight="1" hidden="1">
      <c r="B22" s="52" t="s">
        <v>690</v>
      </c>
      <c r="C22" s="100">
        <v>4282.5</v>
      </c>
      <c r="D22" s="100">
        <v>2151.8</v>
      </c>
      <c r="E22" s="100">
        <v>17.6</v>
      </c>
      <c r="F22" s="100">
        <v>1478</v>
      </c>
      <c r="G22" s="52">
        <v>450.5</v>
      </c>
      <c r="H22" s="100">
        <v>119</v>
      </c>
      <c r="I22" s="52"/>
      <c r="J22" s="52"/>
      <c r="K22" s="100">
        <v>61.7</v>
      </c>
      <c r="L22" s="52">
        <v>3.9</v>
      </c>
    </row>
    <row r="23" spans="2:12" ht="4.5" customHeight="1" hidden="1">
      <c r="B23" s="52" t="s">
        <v>691</v>
      </c>
      <c r="C23" s="100">
        <v>4282.5</v>
      </c>
      <c r="D23" s="100">
        <v>2151.8</v>
      </c>
      <c r="E23" s="100">
        <v>17.6</v>
      </c>
      <c r="F23" s="100">
        <v>1478</v>
      </c>
      <c r="G23" s="52">
        <v>450.5</v>
      </c>
      <c r="H23" s="100">
        <v>119</v>
      </c>
      <c r="I23" s="52"/>
      <c r="J23" s="52"/>
      <c r="K23" s="100">
        <v>61.7</v>
      </c>
      <c r="L23" s="52">
        <v>3.9</v>
      </c>
    </row>
    <row r="24" spans="2:12" ht="4.5" customHeight="1" hidden="1">
      <c r="B24" s="52" t="s">
        <v>692</v>
      </c>
      <c r="C24" s="100">
        <v>4282.5</v>
      </c>
      <c r="D24" s="100">
        <v>2151.8</v>
      </c>
      <c r="E24" s="100">
        <v>17.6</v>
      </c>
      <c r="F24" s="100">
        <v>1478</v>
      </c>
      <c r="G24" s="52">
        <v>450.5</v>
      </c>
      <c r="H24" s="100">
        <v>119</v>
      </c>
      <c r="I24" s="52"/>
      <c r="J24" s="52"/>
      <c r="K24" s="100">
        <v>61.7</v>
      </c>
      <c r="L24" s="52">
        <v>3.9</v>
      </c>
    </row>
    <row r="25" spans="1:13" s="61" customFormat="1" ht="4.5" customHeight="1" hidden="1">
      <c r="A25" s="52"/>
      <c r="B25" s="52" t="s">
        <v>693</v>
      </c>
      <c r="C25" s="100">
        <v>4282.5</v>
      </c>
      <c r="D25" s="100">
        <v>2151.8</v>
      </c>
      <c r="E25" s="100">
        <v>17.6</v>
      </c>
      <c r="F25" s="100">
        <v>1478</v>
      </c>
      <c r="G25" s="52">
        <v>450.5</v>
      </c>
      <c r="H25" s="100">
        <v>119</v>
      </c>
      <c r="I25" s="52"/>
      <c r="J25" s="52"/>
      <c r="K25" s="100">
        <v>61.7</v>
      </c>
      <c r="L25" s="52">
        <v>3.9</v>
      </c>
      <c r="M25" s="52"/>
    </row>
    <row r="26" spans="2:12" ht="4.5" customHeight="1" hidden="1">
      <c r="B26" s="52" t="s">
        <v>709</v>
      </c>
      <c r="C26" s="100">
        <v>4282.5</v>
      </c>
      <c r="D26" s="100">
        <v>2151.8</v>
      </c>
      <c r="E26" s="100">
        <v>17.6</v>
      </c>
      <c r="F26" s="100">
        <v>1478</v>
      </c>
      <c r="G26" s="52">
        <v>450.5</v>
      </c>
      <c r="H26" s="100">
        <v>119</v>
      </c>
      <c r="I26" s="52"/>
      <c r="J26" s="52"/>
      <c r="K26" s="100">
        <v>61.7</v>
      </c>
      <c r="L26" s="52">
        <v>3.9</v>
      </c>
    </row>
    <row r="27" spans="2:12" ht="4.5" customHeight="1" hidden="1">
      <c r="B27" s="52" t="s">
        <v>710</v>
      </c>
      <c r="C27" s="100">
        <v>4282.5</v>
      </c>
      <c r="D27" s="100">
        <v>2151.8</v>
      </c>
      <c r="E27" s="100">
        <v>17.6</v>
      </c>
      <c r="F27" s="100">
        <v>1478</v>
      </c>
      <c r="G27" s="52">
        <v>450.5</v>
      </c>
      <c r="H27" s="100">
        <v>119</v>
      </c>
      <c r="I27" s="52"/>
      <c r="J27" s="52"/>
      <c r="K27" s="100">
        <v>61.7</v>
      </c>
      <c r="L27" s="52">
        <v>3.9</v>
      </c>
    </row>
    <row r="28" spans="2:12" ht="4.5" customHeight="1" hidden="1">
      <c r="B28" s="52" t="s">
        <v>711</v>
      </c>
      <c r="C28" s="100">
        <v>4282.5</v>
      </c>
      <c r="D28" s="100">
        <v>2151.8</v>
      </c>
      <c r="E28" s="100">
        <v>17.6</v>
      </c>
      <c r="F28" s="100">
        <v>1478</v>
      </c>
      <c r="G28" s="52">
        <v>450.5</v>
      </c>
      <c r="H28" s="100">
        <v>119</v>
      </c>
      <c r="I28" s="52"/>
      <c r="J28" s="52"/>
      <c r="K28" s="100">
        <v>61.7</v>
      </c>
      <c r="L28" s="52">
        <v>3.9</v>
      </c>
    </row>
    <row r="29" spans="2:12" ht="9.75" customHeight="1">
      <c r="B29" s="52" t="s">
        <v>686</v>
      </c>
      <c r="C29" s="100">
        <v>4610.6</v>
      </c>
      <c r="D29" s="100">
        <v>2343.3</v>
      </c>
      <c r="E29" s="100">
        <v>28.5</v>
      </c>
      <c r="F29" s="100">
        <v>1583.1</v>
      </c>
      <c r="G29" s="52">
        <v>453.1</v>
      </c>
      <c r="H29" s="100">
        <v>95.3</v>
      </c>
      <c r="I29" s="52"/>
      <c r="J29" s="52">
        <v>27.4</v>
      </c>
      <c r="K29" s="100">
        <v>73.1</v>
      </c>
      <c r="L29" s="52">
        <v>6.8</v>
      </c>
    </row>
    <row r="30" spans="2:12" ht="9.75" customHeight="1">
      <c r="B30" s="52" t="s">
        <v>687</v>
      </c>
      <c r="C30" s="100">
        <v>5111.6</v>
      </c>
      <c r="D30" s="100">
        <v>1941.6</v>
      </c>
      <c r="E30" s="100">
        <v>42.4</v>
      </c>
      <c r="F30" s="100">
        <v>2449.8</v>
      </c>
      <c r="G30" s="52">
        <v>466.6</v>
      </c>
      <c r="H30" s="100">
        <v>106.6</v>
      </c>
      <c r="I30" s="52"/>
      <c r="J30" s="52">
        <v>22.3</v>
      </c>
      <c r="K30" s="100">
        <v>77.3</v>
      </c>
      <c r="L30" s="100">
        <v>5</v>
      </c>
    </row>
    <row r="31" spans="2:12" ht="9.75" customHeight="1">
      <c r="B31" s="52" t="s">
        <v>688</v>
      </c>
      <c r="C31" s="100">
        <v>5054.3</v>
      </c>
      <c r="D31" s="100">
        <v>1542</v>
      </c>
      <c r="E31" s="100">
        <v>40.1</v>
      </c>
      <c r="F31" s="100">
        <v>2665.8</v>
      </c>
      <c r="G31" s="52">
        <v>563.1</v>
      </c>
      <c r="H31" s="100">
        <v>65.3</v>
      </c>
      <c r="I31" s="52">
        <v>51.6</v>
      </c>
      <c r="J31" s="52">
        <v>26.4</v>
      </c>
      <c r="K31" s="100">
        <v>96.2</v>
      </c>
      <c r="L31" s="100">
        <v>3.8</v>
      </c>
    </row>
    <row r="32" spans="2:12" ht="9" customHeight="1">
      <c r="B32" s="50" t="s">
        <v>689</v>
      </c>
      <c r="C32" s="195">
        <v>5181.3</v>
      </c>
      <c r="D32" s="195">
        <v>1196.1</v>
      </c>
      <c r="E32" s="195">
        <v>48.3</v>
      </c>
      <c r="F32" s="195">
        <v>2737.9</v>
      </c>
      <c r="G32" s="50">
        <v>639.9</v>
      </c>
      <c r="H32" s="195">
        <v>158.2</v>
      </c>
      <c r="I32" s="50">
        <v>25.3</v>
      </c>
      <c r="J32" s="50">
        <v>205.2</v>
      </c>
      <c r="K32" s="195">
        <v>166</v>
      </c>
      <c r="L32" s="195">
        <v>4.4</v>
      </c>
    </row>
    <row r="33" spans="2:12" ht="11.25" customHeight="1">
      <c r="B33" s="52" t="s">
        <v>772</v>
      </c>
      <c r="C33" s="100">
        <v>401.4000000000001</v>
      </c>
      <c r="D33" s="100">
        <v>26.799999999999997</v>
      </c>
      <c r="E33" s="100">
        <v>0</v>
      </c>
      <c r="F33" s="100">
        <v>302.8</v>
      </c>
      <c r="G33" s="52">
        <v>41.6</v>
      </c>
      <c r="H33" s="100">
        <v>6.1</v>
      </c>
      <c r="I33" s="52"/>
      <c r="J33" s="52"/>
      <c r="K33" s="100">
        <v>23.6</v>
      </c>
      <c r="L33" s="52">
        <v>0.5</v>
      </c>
    </row>
    <row r="34" spans="2:12" ht="11.25" customHeight="1">
      <c r="B34" s="52" t="s">
        <v>868</v>
      </c>
      <c r="C34" s="100">
        <v>856.3</v>
      </c>
      <c r="D34" s="52">
        <v>64.2</v>
      </c>
      <c r="E34" s="52">
        <v>3.2</v>
      </c>
      <c r="F34" s="52">
        <v>654.2</v>
      </c>
      <c r="G34" s="52">
        <v>83.1</v>
      </c>
      <c r="H34" s="52">
        <v>13.5</v>
      </c>
      <c r="I34" s="176"/>
      <c r="J34" s="176"/>
      <c r="K34" s="52">
        <v>37.6</v>
      </c>
      <c r="L34" s="52">
        <v>0.5</v>
      </c>
    </row>
    <row r="35" spans="2:13" ht="11.25" customHeight="1">
      <c r="B35" s="52" t="s">
        <v>875</v>
      </c>
      <c r="C35" s="100">
        <v>1339.7</v>
      </c>
      <c r="D35" s="100">
        <v>102.30000000000001</v>
      </c>
      <c r="E35" s="100">
        <v>8</v>
      </c>
      <c r="F35" s="100">
        <v>1023</v>
      </c>
      <c r="G35" s="52">
        <v>138</v>
      </c>
      <c r="H35" s="100">
        <v>22</v>
      </c>
      <c r="I35" s="52"/>
      <c r="J35" s="52"/>
      <c r="K35" s="100">
        <v>45.2</v>
      </c>
      <c r="L35" s="52">
        <v>1.2</v>
      </c>
      <c r="M35" s="52"/>
    </row>
    <row r="36" spans="2:13" ht="11.25" customHeight="1">
      <c r="B36" s="52" t="s">
        <v>888</v>
      </c>
      <c r="C36" s="100">
        <v>1864.3000000000002</v>
      </c>
      <c r="D36" s="100">
        <v>180.70000000000002</v>
      </c>
      <c r="E36" s="100">
        <v>10.4</v>
      </c>
      <c r="F36" s="100">
        <v>1391.9</v>
      </c>
      <c r="G36" s="52">
        <v>192.9</v>
      </c>
      <c r="H36" s="100">
        <v>34.9</v>
      </c>
      <c r="I36" s="52"/>
      <c r="J36" s="52"/>
      <c r="K36" s="100">
        <v>52</v>
      </c>
      <c r="L36" s="52">
        <v>1.5</v>
      </c>
      <c r="M36" s="52"/>
    </row>
    <row r="37" spans="2:13" ht="11.25" customHeight="1">
      <c r="B37" s="50" t="s">
        <v>894</v>
      </c>
      <c r="C37" s="195">
        <v>2064.5000000000005</v>
      </c>
      <c r="D37" s="195">
        <v>223</v>
      </c>
      <c r="E37" s="195">
        <v>14.9</v>
      </c>
      <c r="F37" s="195">
        <v>1472.7</v>
      </c>
      <c r="G37" s="50">
        <v>234.5</v>
      </c>
      <c r="H37" s="195">
        <v>42.7</v>
      </c>
      <c r="I37" s="50"/>
      <c r="J37" s="50">
        <v>9.5</v>
      </c>
      <c r="K37" s="195">
        <v>65.3</v>
      </c>
      <c r="L37" s="50">
        <v>1.9</v>
      </c>
      <c r="M37" s="52"/>
    </row>
    <row r="38" spans="2:13" ht="11.25" customHeight="1">
      <c r="B38" s="52" t="s">
        <v>774</v>
      </c>
      <c r="C38" s="100">
        <v>487.7</v>
      </c>
      <c r="D38" s="100">
        <v>37.300000000000004</v>
      </c>
      <c r="E38" s="100">
        <v>0</v>
      </c>
      <c r="F38" s="100">
        <v>358.9</v>
      </c>
      <c r="G38" s="52">
        <v>59.6</v>
      </c>
      <c r="H38" s="100">
        <v>4.2</v>
      </c>
      <c r="I38" s="52"/>
      <c r="J38" s="52"/>
      <c r="K38" s="100">
        <v>27.4</v>
      </c>
      <c r="L38" s="52">
        <v>0.3</v>
      </c>
      <c r="M38" s="52"/>
    </row>
    <row r="39" spans="2:13" ht="11.25" customHeight="1">
      <c r="B39" s="52" t="s">
        <v>867</v>
      </c>
      <c r="C39" s="100">
        <v>1043.1</v>
      </c>
      <c r="D39" s="100">
        <v>70.8</v>
      </c>
      <c r="E39" s="100">
        <v>7</v>
      </c>
      <c r="F39" s="100">
        <v>774.1</v>
      </c>
      <c r="G39" s="52">
        <v>138.9</v>
      </c>
      <c r="H39" s="100">
        <v>10.2</v>
      </c>
      <c r="I39" s="52"/>
      <c r="J39" s="52"/>
      <c r="K39" s="100">
        <v>41</v>
      </c>
      <c r="L39" s="52">
        <v>1.1</v>
      </c>
      <c r="M39" s="52"/>
    </row>
    <row r="40" spans="2:12" ht="11.25" customHeight="1">
      <c r="B40" s="52" t="s">
        <v>876</v>
      </c>
      <c r="C40" s="100">
        <v>1609.6</v>
      </c>
      <c r="D40" s="100">
        <v>122.89999999999999</v>
      </c>
      <c r="E40" s="100">
        <v>15.5</v>
      </c>
      <c r="F40" s="100">
        <v>1189.3</v>
      </c>
      <c r="G40" s="52">
        <v>215.9</v>
      </c>
      <c r="H40" s="100">
        <v>11.7</v>
      </c>
      <c r="I40" s="52"/>
      <c r="J40" s="52"/>
      <c r="K40" s="100">
        <v>52.8</v>
      </c>
      <c r="L40" s="52">
        <v>1.5</v>
      </c>
    </row>
    <row r="41" spans="2:12" ht="11.25" customHeight="1">
      <c r="B41" s="52" t="s">
        <v>889</v>
      </c>
      <c r="C41" s="100">
        <v>2175.4</v>
      </c>
      <c r="D41" s="100">
        <v>153.6</v>
      </c>
      <c r="E41" s="100">
        <v>24.7</v>
      </c>
      <c r="F41" s="100">
        <v>1604.4</v>
      </c>
      <c r="G41" s="52">
        <v>292</v>
      </c>
      <c r="H41" s="100">
        <v>37.4</v>
      </c>
      <c r="I41" s="52"/>
      <c r="J41" s="52"/>
      <c r="K41" s="100">
        <v>61.5</v>
      </c>
      <c r="L41" s="52">
        <v>1.8</v>
      </c>
    </row>
    <row r="42" spans="2:12" ht="11.25" customHeight="1">
      <c r="B42" s="50" t="s">
        <v>895</v>
      </c>
      <c r="C42" s="195">
        <v>2506.9999999999995</v>
      </c>
      <c r="D42" s="195">
        <v>179.7</v>
      </c>
      <c r="E42" s="195">
        <v>29.3</v>
      </c>
      <c r="F42" s="195">
        <v>1812</v>
      </c>
      <c r="G42" s="50">
        <v>368.2</v>
      </c>
      <c r="H42" s="195">
        <v>40.6</v>
      </c>
      <c r="I42" s="50"/>
      <c r="J42" s="50"/>
      <c r="K42" s="195">
        <v>75</v>
      </c>
      <c r="L42" s="50">
        <v>2.2</v>
      </c>
    </row>
    <row r="43" spans="2:12" ht="11.25" customHeight="1">
      <c r="B43" s="52"/>
      <c r="C43" s="100"/>
      <c r="D43" s="100"/>
      <c r="E43" s="100"/>
      <c r="F43" s="100"/>
      <c r="G43" s="52"/>
      <c r="H43" s="100"/>
      <c r="I43" s="52"/>
      <c r="J43" s="52"/>
      <c r="K43" s="100"/>
      <c r="L43" s="52"/>
    </row>
    <row r="44" spans="2:12" ht="11.25" customHeight="1">
      <c r="B44" s="52"/>
      <c r="C44" s="100"/>
      <c r="D44" s="100"/>
      <c r="E44" s="100"/>
      <c r="F44" s="100"/>
      <c r="G44" s="52"/>
      <c r="H44" s="100"/>
      <c r="I44" s="52"/>
      <c r="J44" s="52"/>
      <c r="K44" s="100"/>
      <c r="L44" s="52"/>
    </row>
    <row r="45" spans="2:12" ht="11.25" customHeight="1">
      <c r="B45" s="52"/>
      <c r="C45" s="100"/>
      <c r="D45" s="100"/>
      <c r="E45" s="100"/>
      <c r="F45" s="100"/>
      <c r="G45" s="52"/>
      <c r="H45" s="100"/>
      <c r="I45" s="52"/>
      <c r="J45" s="52"/>
      <c r="K45" s="100"/>
      <c r="L45" s="52"/>
    </row>
    <row r="46" spans="2:12" ht="11.25" customHeight="1">
      <c r="B46" s="52"/>
      <c r="C46" s="100"/>
      <c r="D46" s="100"/>
      <c r="E46" s="100"/>
      <c r="F46" s="100"/>
      <c r="G46" s="52"/>
      <c r="H46" s="100"/>
      <c r="I46" s="52"/>
      <c r="J46" s="52"/>
      <c r="K46" s="100"/>
      <c r="L46" s="52"/>
    </row>
    <row r="47" spans="2:12" ht="11.25" customHeight="1">
      <c r="B47" s="52"/>
      <c r="C47" s="100"/>
      <c r="D47" s="100"/>
      <c r="E47" s="100"/>
      <c r="F47" s="100"/>
      <c r="G47" s="52"/>
      <c r="H47" s="100"/>
      <c r="I47" s="52"/>
      <c r="J47" s="52"/>
      <c r="K47" s="100"/>
      <c r="L47" s="52"/>
    </row>
    <row r="48" spans="2:12" ht="11.25" customHeight="1">
      <c r="B48" s="52"/>
      <c r="C48" s="100"/>
      <c r="D48" s="100"/>
      <c r="E48" s="100"/>
      <c r="F48" s="100"/>
      <c r="G48" s="52"/>
      <c r="H48" s="100"/>
      <c r="I48" s="52"/>
      <c r="J48" s="52"/>
      <c r="K48" s="100"/>
      <c r="L48" s="52"/>
    </row>
    <row r="49" spans="2:12" ht="11.25" customHeight="1">
      <c r="B49" s="52"/>
      <c r="C49" s="100"/>
      <c r="D49" s="100"/>
      <c r="E49" s="100"/>
      <c r="F49" s="100"/>
      <c r="G49" s="52"/>
      <c r="H49" s="100"/>
      <c r="I49" s="52"/>
      <c r="J49" s="52"/>
      <c r="K49" s="100"/>
      <c r="L49" s="52"/>
    </row>
    <row r="50" spans="2:12" ht="11.25" customHeight="1">
      <c r="B50" s="52"/>
      <c r="C50" s="100"/>
      <c r="D50" s="100"/>
      <c r="E50" s="100"/>
      <c r="F50" s="100"/>
      <c r="G50" s="52"/>
      <c r="H50" s="100"/>
      <c r="I50" s="52"/>
      <c r="J50" s="52"/>
      <c r="K50" s="100"/>
      <c r="L50" s="52"/>
    </row>
    <row r="51" spans="2:12" ht="11.25" customHeight="1">
      <c r="B51" s="52"/>
      <c r="C51" s="100"/>
      <c r="D51" s="100"/>
      <c r="E51" s="100"/>
      <c r="F51" s="100"/>
      <c r="G51" s="52"/>
      <c r="H51" s="100"/>
      <c r="I51" s="52"/>
      <c r="J51" s="52"/>
      <c r="K51" s="100"/>
      <c r="L51" s="52"/>
    </row>
    <row r="52" spans="2:12" ht="11.25" customHeight="1">
      <c r="B52" s="52"/>
      <c r="C52" s="100"/>
      <c r="D52" s="100"/>
      <c r="E52" s="100"/>
      <c r="F52" s="100"/>
      <c r="G52" s="52"/>
      <c r="H52" s="100"/>
      <c r="I52" s="52"/>
      <c r="J52" s="52"/>
      <c r="K52" s="100"/>
      <c r="L52" s="52"/>
    </row>
    <row r="53" spans="2:12" ht="11.25" customHeight="1">
      <c r="B53" s="52"/>
      <c r="C53" s="100"/>
      <c r="D53" s="100"/>
      <c r="E53" s="100"/>
      <c r="F53" s="100"/>
      <c r="G53" s="52"/>
      <c r="H53" s="100"/>
      <c r="I53" s="52"/>
      <c r="J53" s="52"/>
      <c r="K53" s="100"/>
      <c r="L53" s="52"/>
    </row>
    <row r="54" spans="2:12" ht="11.25" customHeight="1">
      <c r="B54" s="52"/>
      <c r="C54" s="100"/>
      <c r="D54" s="100"/>
      <c r="E54" s="100"/>
      <c r="F54" s="100"/>
      <c r="G54" s="52"/>
      <c r="H54" s="100"/>
      <c r="I54" s="52"/>
      <c r="J54" s="52"/>
      <c r="K54" s="100"/>
      <c r="L54" s="52"/>
    </row>
    <row r="55" spans="2:12" ht="11.25" customHeight="1">
      <c r="B55" s="52"/>
      <c r="C55" s="100"/>
      <c r="D55" s="100"/>
      <c r="E55" s="100"/>
      <c r="F55" s="100"/>
      <c r="G55" s="52"/>
      <c r="H55" s="100"/>
      <c r="I55" s="52"/>
      <c r="J55" s="52"/>
      <c r="K55" s="100"/>
      <c r="L55" s="52"/>
    </row>
    <row r="56" spans="2:12" ht="11.25" customHeight="1">
      <c r="B56" s="52"/>
      <c r="C56" s="100"/>
      <c r="D56" s="100"/>
      <c r="E56" s="100"/>
      <c r="F56" s="100"/>
      <c r="G56" s="52"/>
      <c r="H56" s="100"/>
      <c r="I56" s="52"/>
      <c r="J56" s="52"/>
      <c r="K56" s="100"/>
      <c r="L56" s="52"/>
    </row>
    <row r="57" spans="2:12" ht="11.25" customHeight="1">
      <c r="B57" s="52"/>
      <c r="C57" s="100"/>
      <c r="D57" s="100"/>
      <c r="E57" s="100"/>
      <c r="F57" s="100"/>
      <c r="G57" s="52"/>
      <c r="H57" s="100"/>
      <c r="I57" s="52"/>
      <c r="J57" s="52"/>
      <c r="K57" s="100"/>
      <c r="L57" s="52"/>
    </row>
    <row r="58" spans="2:12" ht="11.25" customHeight="1">
      <c r="B58" s="52"/>
      <c r="C58" s="100"/>
      <c r="D58" s="100"/>
      <c r="E58" s="100"/>
      <c r="F58" s="100"/>
      <c r="G58" s="52"/>
      <c r="H58" s="100"/>
      <c r="I58" s="52"/>
      <c r="J58" s="52"/>
      <c r="K58" s="100"/>
      <c r="L58" s="52"/>
    </row>
    <row r="59" spans="2:12" ht="11.25" customHeight="1">
      <c r="B59" s="52"/>
      <c r="C59" s="100"/>
      <c r="D59" s="100"/>
      <c r="E59" s="100"/>
      <c r="F59" s="100"/>
      <c r="G59" s="52"/>
      <c r="H59" s="100"/>
      <c r="I59" s="52"/>
      <c r="J59" s="52"/>
      <c r="K59" s="100"/>
      <c r="L59" s="52"/>
    </row>
    <row r="60" spans="2:12" ht="11.25" customHeight="1">
      <c r="B60" s="52"/>
      <c r="C60" s="100"/>
      <c r="D60" s="100"/>
      <c r="E60" s="100"/>
      <c r="F60" s="100"/>
      <c r="G60" s="52"/>
      <c r="H60" s="100"/>
      <c r="I60" s="52"/>
      <c r="J60" s="52"/>
      <c r="K60" s="100"/>
      <c r="L60" s="52"/>
    </row>
    <row r="61" spans="2:12" ht="11.25" customHeight="1">
      <c r="B61" s="52"/>
      <c r="C61" s="100"/>
      <c r="D61" s="100"/>
      <c r="E61" s="100"/>
      <c r="F61" s="100"/>
      <c r="G61" s="52"/>
      <c r="H61" s="100"/>
      <c r="I61" s="52"/>
      <c r="J61" s="52"/>
      <c r="K61" s="100"/>
      <c r="L61" s="52"/>
    </row>
    <row r="62" spans="2:12" ht="11.25" customHeight="1">
      <c r="B62" s="52"/>
      <c r="C62" s="100"/>
      <c r="D62" s="100"/>
      <c r="E62" s="100"/>
      <c r="F62" s="100"/>
      <c r="G62" s="52"/>
      <c r="H62" s="100"/>
      <c r="I62" s="52"/>
      <c r="J62" s="52"/>
      <c r="K62" s="100"/>
      <c r="L62" s="52"/>
    </row>
    <row r="63" spans="3:12" ht="18.75" customHeight="1">
      <c r="C63" s="149" t="s">
        <v>884</v>
      </c>
      <c r="D63" s="141"/>
      <c r="E63" s="141"/>
      <c r="F63" s="141"/>
      <c r="G63" s="141"/>
      <c r="H63" s="141"/>
      <c r="I63" s="141"/>
      <c r="J63" s="141"/>
      <c r="K63" s="141"/>
      <c r="L63" s="141"/>
    </row>
    <row r="64" spans="3:12" ht="16.5" customHeight="1">
      <c r="C64" s="137" t="s">
        <v>885</v>
      </c>
      <c r="D64" s="141"/>
      <c r="E64" s="141"/>
      <c r="F64" s="141"/>
      <c r="G64" s="141"/>
      <c r="H64" s="141"/>
      <c r="I64" s="141"/>
      <c r="J64" s="141"/>
      <c r="K64" s="141"/>
      <c r="L64" s="141"/>
    </row>
    <row r="65" spans="3:12" ht="18.75" customHeight="1">
      <c r="C65" s="137"/>
      <c r="D65" s="141"/>
      <c r="E65" s="141"/>
      <c r="F65" s="141"/>
      <c r="G65" s="141"/>
      <c r="H65" s="141"/>
      <c r="I65" s="141"/>
      <c r="J65" s="141"/>
      <c r="K65" s="141"/>
      <c r="L65" s="141"/>
    </row>
    <row r="66" spans="2:13" ht="44.25" customHeight="1">
      <c r="B66" s="147" t="s">
        <v>505</v>
      </c>
      <c r="C66" s="166" t="s">
        <v>909</v>
      </c>
      <c r="D66" s="146" t="s">
        <v>910</v>
      </c>
      <c r="E66" s="146" t="s">
        <v>911</v>
      </c>
      <c r="F66" s="146" t="s">
        <v>912</v>
      </c>
      <c r="G66" s="146" t="s">
        <v>524</v>
      </c>
      <c r="H66" s="146" t="s">
        <v>913</v>
      </c>
      <c r="I66" s="146" t="s">
        <v>148</v>
      </c>
      <c r="J66" s="146" t="s">
        <v>706</v>
      </c>
      <c r="K66" s="167" t="s">
        <v>914</v>
      </c>
      <c r="L66" s="147" t="s">
        <v>915</v>
      </c>
      <c r="M66" s="141"/>
    </row>
    <row r="67" spans="2:12" ht="9.75" customHeight="1" hidden="1">
      <c r="B67" s="52" t="s">
        <v>634</v>
      </c>
      <c r="C67" s="100">
        <v>927.9</v>
      </c>
      <c r="D67" s="100">
        <v>419.2</v>
      </c>
      <c r="E67" s="100">
        <v>14.2</v>
      </c>
      <c r="F67" s="100">
        <v>348.9</v>
      </c>
      <c r="G67" s="52"/>
      <c r="H67" s="100">
        <v>66</v>
      </c>
      <c r="I67" s="52">
        <v>10.4</v>
      </c>
      <c r="J67" s="52"/>
      <c r="K67" s="100">
        <v>66.6</v>
      </c>
      <c r="L67" s="100">
        <v>2.6</v>
      </c>
    </row>
    <row r="68" spans="2:12" ht="9.75" customHeight="1" hidden="1">
      <c r="B68" s="52" t="s">
        <v>590</v>
      </c>
      <c r="C68" s="100">
        <v>792.2000000000002</v>
      </c>
      <c r="D68" s="100">
        <v>252.8</v>
      </c>
      <c r="E68" s="100">
        <v>17</v>
      </c>
      <c r="F68" s="100">
        <v>381.3</v>
      </c>
      <c r="G68" s="52"/>
      <c r="H68" s="100">
        <v>82.7</v>
      </c>
      <c r="I68" s="52">
        <v>6.3</v>
      </c>
      <c r="J68" s="52">
        <v>9.2</v>
      </c>
      <c r="K68" s="100">
        <v>30.2</v>
      </c>
      <c r="L68" s="100">
        <v>12.7</v>
      </c>
    </row>
    <row r="69" spans="2:12" ht="9.75" customHeight="1">
      <c r="B69" s="52" t="s">
        <v>438</v>
      </c>
      <c r="C69" s="100">
        <v>745.3</v>
      </c>
      <c r="D69" s="52">
        <v>146.7</v>
      </c>
      <c r="E69" s="100">
        <v>14</v>
      </c>
      <c r="F69" s="100">
        <v>337.9</v>
      </c>
      <c r="G69" s="52">
        <v>93.2</v>
      </c>
      <c r="H69" s="52">
        <v>83.7</v>
      </c>
      <c r="I69" s="52">
        <v>34.9</v>
      </c>
      <c r="J69" s="52">
        <v>3.1</v>
      </c>
      <c r="K69" s="52">
        <v>26.1</v>
      </c>
      <c r="L69" s="52">
        <v>5.7</v>
      </c>
    </row>
    <row r="70" spans="2:12" ht="9.75" customHeight="1">
      <c r="B70" s="52" t="s">
        <v>626</v>
      </c>
      <c r="C70" s="100">
        <v>800.1</v>
      </c>
      <c r="D70" s="52">
        <v>81.7</v>
      </c>
      <c r="E70" s="100">
        <v>18.1</v>
      </c>
      <c r="F70" s="52">
        <v>465.5</v>
      </c>
      <c r="G70" s="52">
        <v>105.1</v>
      </c>
      <c r="H70" s="52">
        <v>78.7</v>
      </c>
      <c r="I70" s="100">
        <v>29.3</v>
      </c>
      <c r="J70" s="100"/>
      <c r="K70" s="100">
        <v>17.1</v>
      </c>
      <c r="L70" s="52">
        <v>4.6</v>
      </c>
    </row>
    <row r="71" spans="2:12" ht="9.75" customHeight="1">
      <c r="B71" s="52" t="s">
        <v>116</v>
      </c>
      <c r="C71" s="100">
        <v>949</v>
      </c>
      <c r="D71" s="52">
        <v>137.4</v>
      </c>
      <c r="E71" s="100">
        <v>14</v>
      </c>
      <c r="F71" s="52">
        <v>519.9</v>
      </c>
      <c r="G71" s="100">
        <v>143</v>
      </c>
      <c r="H71" s="52">
        <v>100.1</v>
      </c>
      <c r="I71" s="100"/>
      <c r="J71" s="100"/>
      <c r="K71" s="100">
        <v>30.8</v>
      </c>
      <c r="L71" s="52">
        <v>3.8</v>
      </c>
    </row>
    <row r="72" spans="2:12" ht="9.75" customHeight="1">
      <c r="B72" s="52" t="s">
        <v>228</v>
      </c>
      <c r="C72" s="100">
        <v>1717.1</v>
      </c>
      <c r="D72" s="52">
        <v>805.8</v>
      </c>
      <c r="E72" s="100">
        <v>16</v>
      </c>
      <c r="F72" s="100">
        <v>607.7</v>
      </c>
      <c r="G72" s="52">
        <v>149.3</v>
      </c>
      <c r="H72" s="52">
        <v>100.9</v>
      </c>
      <c r="I72" s="52"/>
      <c r="J72" s="52"/>
      <c r="K72" s="52">
        <v>36.8</v>
      </c>
      <c r="L72" s="52">
        <v>0.6</v>
      </c>
    </row>
    <row r="73" spans="2:13" ht="9.75" customHeight="1">
      <c r="B73" s="52" t="s">
        <v>683</v>
      </c>
      <c r="C73" s="100">
        <v>3319.3</v>
      </c>
      <c r="D73" s="100">
        <v>1971.5</v>
      </c>
      <c r="E73" s="100">
        <v>18.5</v>
      </c>
      <c r="F73" s="100">
        <v>882.9</v>
      </c>
      <c r="G73" s="52">
        <v>247.6</v>
      </c>
      <c r="H73" s="100">
        <v>128.8</v>
      </c>
      <c r="I73" s="52"/>
      <c r="J73" s="52"/>
      <c r="K73" s="100">
        <v>63.5</v>
      </c>
      <c r="L73" s="52">
        <v>6.5</v>
      </c>
      <c r="M73" s="52"/>
    </row>
    <row r="74" spans="2:13" ht="9.75" customHeight="1">
      <c r="B74" s="52" t="s">
        <v>684</v>
      </c>
      <c r="C74" s="100">
        <v>4035.5000000000005</v>
      </c>
      <c r="D74" s="100">
        <v>2263.5</v>
      </c>
      <c r="E74" s="100">
        <v>17.299999999999997</v>
      </c>
      <c r="F74" s="100">
        <v>1195.6</v>
      </c>
      <c r="G74" s="52">
        <v>370.8</v>
      </c>
      <c r="H74" s="100">
        <v>115.5</v>
      </c>
      <c r="I74" s="52"/>
      <c r="J74" s="52"/>
      <c r="K74" s="100">
        <v>56.4</v>
      </c>
      <c r="L74" s="52">
        <v>16.4</v>
      </c>
      <c r="M74" s="52"/>
    </row>
    <row r="75" spans="2:12" ht="9.75" customHeight="1">
      <c r="B75" s="52" t="s">
        <v>685</v>
      </c>
      <c r="C75" s="100">
        <v>4283.3</v>
      </c>
      <c r="D75" s="100">
        <v>2151.8</v>
      </c>
      <c r="E75" s="100">
        <v>17.5</v>
      </c>
      <c r="F75" s="100">
        <v>1478</v>
      </c>
      <c r="G75" s="52">
        <v>450.5</v>
      </c>
      <c r="H75" s="100">
        <v>119</v>
      </c>
      <c r="I75" s="52"/>
      <c r="J75" s="52"/>
      <c r="K75" s="100">
        <v>61.7</v>
      </c>
      <c r="L75" s="52">
        <v>4.8</v>
      </c>
    </row>
    <row r="76" spans="1:12" ht="1.5" customHeight="1" hidden="1">
      <c r="A76" s="75"/>
      <c r="B76" s="50" t="s">
        <v>686</v>
      </c>
      <c r="C76" s="195">
        <v>4283.3</v>
      </c>
      <c r="D76" s="195">
        <v>2151.8</v>
      </c>
      <c r="E76" s="195">
        <v>17.5</v>
      </c>
      <c r="F76" s="195">
        <v>1478</v>
      </c>
      <c r="G76" s="50">
        <v>450.5</v>
      </c>
      <c r="H76" s="195">
        <v>119</v>
      </c>
      <c r="I76" s="50"/>
      <c r="J76" s="50"/>
      <c r="K76" s="195">
        <v>61.7</v>
      </c>
      <c r="L76" s="50">
        <v>4.8</v>
      </c>
    </row>
    <row r="77" spans="1:12" ht="1.5" customHeight="1" hidden="1">
      <c r="A77" s="75"/>
      <c r="B77" s="50" t="s">
        <v>687</v>
      </c>
      <c r="C77" s="195">
        <v>4283.3</v>
      </c>
      <c r="D77" s="195">
        <v>2151.8</v>
      </c>
      <c r="E77" s="195">
        <v>17.5</v>
      </c>
      <c r="F77" s="195">
        <v>1478</v>
      </c>
      <c r="G77" s="50">
        <v>450.5</v>
      </c>
      <c r="H77" s="195">
        <v>119</v>
      </c>
      <c r="I77" s="50"/>
      <c r="J77" s="50"/>
      <c r="K77" s="195">
        <v>61.7</v>
      </c>
      <c r="L77" s="50">
        <v>4.8</v>
      </c>
    </row>
    <row r="78" spans="1:12" ht="1.5" customHeight="1" hidden="1">
      <c r="A78" s="75"/>
      <c r="B78" s="50" t="s">
        <v>688</v>
      </c>
      <c r="C78" s="195">
        <v>4283.3</v>
      </c>
      <c r="D78" s="195">
        <v>2151.8</v>
      </c>
      <c r="E78" s="195">
        <v>17.5</v>
      </c>
      <c r="F78" s="195">
        <v>1478</v>
      </c>
      <c r="G78" s="50">
        <v>450.5</v>
      </c>
      <c r="H78" s="195">
        <v>119</v>
      </c>
      <c r="I78" s="50"/>
      <c r="J78" s="50"/>
      <c r="K78" s="195">
        <v>61.7</v>
      </c>
      <c r="L78" s="50">
        <v>4.8</v>
      </c>
    </row>
    <row r="79" spans="1:12" ht="1.5" customHeight="1" hidden="1">
      <c r="A79" s="75"/>
      <c r="B79" s="50" t="s">
        <v>689</v>
      </c>
      <c r="C79" s="195">
        <v>4283.3</v>
      </c>
      <c r="D79" s="195">
        <v>2151.8</v>
      </c>
      <c r="E79" s="195">
        <v>17.5</v>
      </c>
      <c r="F79" s="195">
        <v>1478</v>
      </c>
      <c r="G79" s="50">
        <v>450.5</v>
      </c>
      <c r="H79" s="195">
        <v>119</v>
      </c>
      <c r="I79" s="50"/>
      <c r="J79" s="50"/>
      <c r="K79" s="195">
        <v>61.7</v>
      </c>
      <c r="L79" s="50">
        <v>4.8</v>
      </c>
    </row>
    <row r="80" spans="1:12" ht="1.5" customHeight="1" hidden="1">
      <c r="A80" s="75"/>
      <c r="B80" s="50" t="s">
        <v>690</v>
      </c>
      <c r="C80" s="195">
        <v>4283.3</v>
      </c>
      <c r="D80" s="195">
        <v>2151.8</v>
      </c>
      <c r="E80" s="195">
        <v>17.5</v>
      </c>
      <c r="F80" s="195">
        <v>1478</v>
      </c>
      <c r="G80" s="50">
        <v>450.5</v>
      </c>
      <c r="H80" s="195">
        <v>119</v>
      </c>
      <c r="I80" s="50"/>
      <c r="J80" s="50"/>
      <c r="K80" s="195">
        <v>61.7</v>
      </c>
      <c r="L80" s="50">
        <v>4.8</v>
      </c>
    </row>
    <row r="81" spans="1:12" ht="1.5" customHeight="1" hidden="1">
      <c r="A81" s="75"/>
      <c r="B81" s="50" t="s">
        <v>691</v>
      </c>
      <c r="C81" s="195">
        <v>4283.3</v>
      </c>
      <c r="D81" s="195">
        <v>2151.8</v>
      </c>
      <c r="E81" s="195">
        <v>17.5</v>
      </c>
      <c r="F81" s="195">
        <v>1478</v>
      </c>
      <c r="G81" s="50">
        <v>450.5</v>
      </c>
      <c r="H81" s="195">
        <v>119</v>
      </c>
      <c r="I81" s="50"/>
      <c r="J81" s="50"/>
      <c r="K81" s="195">
        <v>61.7</v>
      </c>
      <c r="L81" s="50">
        <v>4.8</v>
      </c>
    </row>
    <row r="82" spans="1:12" ht="1.5" customHeight="1" hidden="1">
      <c r="A82" s="75"/>
      <c r="B82" s="50" t="s">
        <v>692</v>
      </c>
      <c r="C82" s="195">
        <v>4283.3</v>
      </c>
      <c r="D82" s="195">
        <v>2151.8</v>
      </c>
      <c r="E82" s="195">
        <v>17.5</v>
      </c>
      <c r="F82" s="195">
        <v>1478</v>
      </c>
      <c r="G82" s="50">
        <v>450.5</v>
      </c>
      <c r="H82" s="195">
        <v>119</v>
      </c>
      <c r="I82" s="50"/>
      <c r="J82" s="50"/>
      <c r="K82" s="195">
        <v>61.7</v>
      </c>
      <c r="L82" s="50">
        <v>4.8</v>
      </c>
    </row>
    <row r="83" spans="1:13" s="61" customFormat="1" ht="1.5" customHeight="1" hidden="1">
      <c r="A83" s="194"/>
      <c r="B83" s="50" t="s">
        <v>693</v>
      </c>
      <c r="C83" s="195">
        <v>4283.3</v>
      </c>
      <c r="D83" s="195">
        <v>2151.8</v>
      </c>
      <c r="E83" s="195">
        <v>17.5</v>
      </c>
      <c r="F83" s="195">
        <v>1478</v>
      </c>
      <c r="G83" s="50">
        <v>450.5</v>
      </c>
      <c r="H83" s="195">
        <v>119</v>
      </c>
      <c r="I83" s="50"/>
      <c r="J83" s="50"/>
      <c r="K83" s="195">
        <v>61.7</v>
      </c>
      <c r="L83" s="50">
        <v>4.8</v>
      </c>
      <c r="M83" s="52"/>
    </row>
    <row r="84" spans="1:12" ht="1.5" customHeight="1" hidden="1">
      <c r="A84" s="75"/>
      <c r="B84" s="50" t="s">
        <v>709</v>
      </c>
      <c r="C84" s="195">
        <v>4283.3</v>
      </c>
      <c r="D84" s="195">
        <v>2151.8</v>
      </c>
      <c r="E84" s="195">
        <v>17.5</v>
      </c>
      <c r="F84" s="195">
        <v>1478</v>
      </c>
      <c r="G84" s="50">
        <v>450.5</v>
      </c>
      <c r="H84" s="195">
        <v>119</v>
      </c>
      <c r="I84" s="50"/>
      <c r="J84" s="50"/>
      <c r="K84" s="195">
        <v>61.7</v>
      </c>
      <c r="L84" s="50">
        <v>4.8</v>
      </c>
    </row>
    <row r="85" spans="1:12" ht="1.5" customHeight="1" hidden="1">
      <c r="A85" s="75"/>
      <c r="B85" s="50" t="s">
        <v>710</v>
      </c>
      <c r="C85" s="195">
        <v>4283.3</v>
      </c>
      <c r="D85" s="195">
        <v>2151.8</v>
      </c>
      <c r="E85" s="195">
        <v>17.5</v>
      </c>
      <c r="F85" s="195">
        <v>1478</v>
      </c>
      <c r="G85" s="50">
        <v>450.5</v>
      </c>
      <c r="H85" s="195">
        <v>119</v>
      </c>
      <c r="I85" s="50"/>
      <c r="J85" s="50"/>
      <c r="K85" s="195">
        <v>61.7</v>
      </c>
      <c r="L85" s="50">
        <v>4.8</v>
      </c>
    </row>
    <row r="86" spans="1:12" ht="1.5" customHeight="1" hidden="1">
      <c r="A86" s="75"/>
      <c r="B86" s="52" t="s">
        <v>711</v>
      </c>
      <c r="C86" s="100">
        <v>4283.3</v>
      </c>
      <c r="D86" s="100">
        <v>2151.8</v>
      </c>
      <c r="E86" s="100">
        <v>17.5</v>
      </c>
      <c r="F86" s="100">
        <v>1478</v>
      </c>
      <c r="G86" s="52">
        <v>450.5</v>
      </c>
      <c r="H86" s="100">
        <v>119</v>
      </c>
      <c r="I86" s="52"/>
      <c r="J86" s="52"/>
      <c r="K86" s="100">
        <v>61.7</v>
      </c>
      <c r="L86" s="52">
        <v>4.8</v>
      </c>
    </row>
    <row r="87" spans="1:12" ht="10.5" customHeight="1">
      <c r="A87" s="75"/>
      <c r="B87" s="52" t="s">
        <v>686</v>
      </c>
      <c r="C87" s="100">
        <v>4609.7</v>
      </c>
      <c r="D87" s="100">
        <v>2343.3</v>
      </c>
      <c r="E87" s="100">
        <v>27.6</v>
      </c>
      <c r="F87" s="100">
        <v>1583.1</v>
      </c>
      <c r="G87" s="52">
        <v>453.1</v>
      </c>
      <c r="H87" s="100">
        <v>95.3</v>
      </c>
      <c r="I87" s="52"/>
      <c r="J87" s="52">
        <v>27.4</v>
      </c>
      <c r="K87" s="100">
        <v>73.1</v>
      </c>
      <c r="L87" s="52">
        <v>6.8</v>
      </c>
    </row>
    <row r="88" spans="1:12" ht="10.5" customHeight="1">
      <c r="A88" s="75"/>
      <c r="B88" s="52" t="s">
        <v>687</v>
      </c>
      <c r="C88" s="100">
        <v>5113</v>
      </c>
      <c r="D88" s="100">
        <v>1941.6</v>
      </c>
      <c r="E88" s="100">
        <v>43.8</v>
      </c>
      <c r="F88" s="100">
        <v>2449.8</v>
      </c>
      <c r="G88" s="52">
        <v>466.6</v>
      </c>
      <c r="H88" s="100">
        <v>106.6</v>
      </c>
      <c r="I88" s="52"/>
      <c r="J88" s="52">
        <v>22.3</v>
      </c>
      <c r="K88" s="100">
        <v>77.3</v>
      </c>
      <c r="L88" s="100">
        <v>5</v>
      </c>
    </row>
    <row r="89" spans="1:12" ht="10.5" customHeight="1">
      <c r="A89" s="75"/>
      <c r="B89" s="52" t="s">
        <v>688</v>
      </c>
      <c r="C89" s="100">
        <v>5054.3</v>
      </c>
      <c r="D89" s="100">
        <v>1542</v>
      </c>
      <c r="E89" s="100">
        <v>39.8</v>
      </c>
      <c r="F89" s="100">
        <v>2665.8</v>
      </c>
      <c r="G89" s="52">
        <v>563.1</v>
      </c>
      <c r="H89" s="100">
        <v>65.3</v>
      </c>
      <c r="I89" s="52">
        <v>51.6</v>
      </c>
      <c r="J89" s="52">
        <v>26.4</v>
      </c>
      <c r="K89" s="100">
        <v>96.2</v>
      </c>
      <c r="L89" s="100">
        <v>3.8</v>
      </c>
    </row>
    <row r="90" spans="2:12" ht="10.5">
      <c r="B90" s="50" t="s">
        <v>689</v>
      </c>
      <c r="C90" s="195">
        <v>5181.3</v>
      </c>
      <c r="D90" s="195">
        <v>1196.1</v>
      </c>
      <c r="E90" s="195">
        <v>48.3</v>
      </c>
      <c r="F90" s="195">
        <v>2737.9</v>
      </c>
      <c r="G90" s="50">
        <v>639.9</v>
      </c>
      <c r="H90" s="195">
        <v>158.2</v>
      </c>
      <c r="I90" s="50">
        <v>25.3</v>
      </c>
      <c r="J90" s="50">
        <v>205.2</v>
      </c>
      <c r="K90" s="195">
        <v>166</v>
      </c>
      <c r="L90" s="195">
        <v>4.4</v>
      </c>
    </row>
    <row r="91" spans="2:12" ht="10.5">
      <c r="B91" s="52" t="s">
        <v>772</v>
      </c>
      <c r="C91" s="100">
        <v>401.4000000000001</v>
      </c>
      <c r="D91" s="100">
        <v>26.799999999999997</v>
      </c>
      <c r="E91" s="100">
        <v>0</v>
      </c>
      <c r="F91" s="100">
        <v>302.8</v>
      </c>
      <c r="G91" s="52">
        <v>41.6</v>
      </c>
      <c r="H91" s="100">
        <v>6.1</v>
      </c>
      <c r="I91" s="52"/>
      <c r="J91" s="52"/>
      <c r="K91" s="100">
        <v>23.6</v>
      </c>
      <c r="L91" s="52">
        <v>0.5</v>
      </c>
    </row>
    <row r="92" spans="2:12" ht="12.75">
      <c r="B92" s="52" t="s">
        <v>868</v>
      </c>
      <c r="C92" s="100">
        <v>856.3</v>
      </c>
      <c r="D92" s="52">
        <v>64.2</v>
      </c>
      <c r="E92" s="52">
        <v>3.2</v>
      </c>
      <c r="F92" s="52">
        <v>654.2</v>
      </c>
      <c r="G92" s="52">
        <v>83.1</v>
      </c>
      <c r="H92" s="52">
        <v>13.5</v>
      </c>
      <c r="I92" s="176"/>
      <c r="J92" s="176"/>
      <c r="K92" s="52">
        <v>37.6</v>
      </c>
      <c r="L92" s="52">
        <v>0.5</v>
      </c>
    </row>
    <row r="93" spans="2:12" ht="12.75">
      <c r="B93" s="52" t="s">
        <v>875</v>
      </c>
      <c r="C93" s="100">
        <v>1339.7</v>
      </c>
      <c r="D93" s="52">
        <v>102.3</v>
      </c>
      <c r="E93" s="52">
        <v>8</v>
      </c>
      <c r="F93" s="52">
        <v>1023</v>
      </c>
      <c r="G93" s="52">
        <v>138</v>
      </c>
      <c r="H93" s="52">
        <v>22</v>
      </c>
      <c r="I93" s="176"/>
      <c r="J93" s="176"/>
      <c r="K93" s="52">
        <v>45.2</v>
      </c>
      <c r="L93" s="52">
        <v>1.2</v>
      </c>
    </row>
    <row r="94" spans="2:12" ht="10.5">
      <c r="B94" s="52" t="s">
        <v>888</v>
      </c>
      <c r="C94" s="100">
        <v>1869.2</v>
      </c>
      <c r="D94" s="100">
        <v>180.70000000000002</v>
      </c>
      <c r="E94" s="100">
        <v>10.4</v>
      </c>
      <c r="F94" s="100">
        <v>1391.9</v>
      </c>
      <c r="G94" s="52">
        <v>192.9</v>
      </c>
      <c r="H94" s="100">
        <v>39.8</v>
      </c>
      <c r="I94" s="52"/>
      <c r="J94" s="52"/>
      <c r="K94" s="100">
        <v>52</v>
      </c>
      <c r="L94" s="52">
        <v>1.5</v>
      </c>
    </row>
    <row r="95" spans="2:12" ht="10.5">
      <c r="B95" s="50" t="s">
        <v>894</v>
      </c>
      <c r="C95" s="195">
        <v>2070.6000000000004</v>
      </c>
      <c r="D95" s="195">
        <v>223.00000000000003</v>
      </c>
      <c r="E95" s="195">
        <v>14.9</v>
      </c>
      <c r="F95" s="195">
        <v>1472.7</v>
      </c>
      <c r="G95" s="50">
        <v>234.5</v>
      </c>
      <c r="H95" s="195">
        <v>48.8</v>
      </c>
      <c r="I95" s="50"/>
      <c r="J95" s="50">
        <v>9.5</v>
      </c>
      <c r="K95" s="195">
        <v>65.3</v>
      </c>
      <c r="L95" s="50">
        <v>1.9</v>
      </c>
    </row>
    <row r="96" spans="2:12" ht="10.5">
      <c r="B96" s="52" t="s">
        <v>774</v>
      </c>
      <c r="C96" s="100">
        <v>487.7</v>
      </c>
      <c r="D96" s="100">
        <v>37.300000000000004</v>
      </c>
      <c r="E96" s="100">
        <v>0</v>
      </c>
      <c r="F96" s="100">
        <v>358.9</v>
      </c>
      <c r="G96" s="52">
        <v>59.6</v>
      </c>
      <c r="H96" s="100">
        <v>4.2</v>
      </c>
      <c r="I96" s="52"/>
      <c r="J96" s="52"/>
      <c r="K96" s="100">
        <v>27.4</v>
      </c>
      <c r="L96" s="52">
        <v>0.3</v>
      </c>
    </row>
    <row r="97" spans="2:13" ht="10.5">
      <c r="B97" s="52" t="s">
        <v>867</v>
      </c>
      <c r="C97" s="100">
        <v>1043.1</v>
      </c>
      <c r="D97" s="100">
        <v>70.8</v>
      </c>
      <c r="E97" s="100">
        <v>7</v>
      </c>
      <c r="F97" s="100">
        <v>774.1</v>
      </c>
      <c r="G97" s="52">
        <v>138.9</v>
      </c>
      <c r="H97" s="100">
        <v>10.2</v>
      </c>
      <c r="I97" s="52"/>
      <c r="J97" s="52"/>
      <c r="K97" s="100">
        <v>41</v>
      </c>
      <c r="L97" s="52">
        <v>1.1</v>
      </c>
      <c r="M97" s="52"/>
    </row>
    <row r="98" spans="2:12" ht="10.5">
      <c r="B98" s="52" t="s">
        <v>876</v>
      </c>
      <c r="C98" s="100">
        <v>1609.6</v>
      </c>
      <c r="D98" s="100">
        <v>122.89999999999999</v>
      </c>
      <c r="E98" s="100">
        <v>15.5</v>
      </c>
      <c r="F98" s="100">
        <v>1189.3</v>
      </c>
      <c r="G98" s="52">
        <v>215.9</v>
      </c>
      <c r="H98" s="100">
        <v>11.7</v>
      </c>
      <c r="I98" s="52"/>
      <c r="J98" s="52"/>
      <c r="K98" s="100">
        <v>52.8</v>
      </c>
      <c r="L98" s="52">
        <v>1.5</v>
      </c>
    </row>
    <row r="99" spans="2:12" ht="10.5">
      <c r="B99" s="52" t="s">
        <v>889</v>
      </c>
      <c r="C99" s="100">
        <v>2175.4</v>
      </c>
      <c r="D99" s="100">
        <v>153.6</v>
      </c>
      <c r="E99" s="100">
        <v>24.7</v>
      </c>
      <c r="F99" s="100">
        <v>1604.4</v>
      </c>
      <c r="G99" s="52">
        <v>292</v>
      </c>
      <c r="H99" s="100">
        <v>37.4</v>
      </c>
      <c r="I99" s="52"/>
      <c r="J99" s="52"/>
      <c r="K99" s="100">
        <v>61.5</v>
      </c>
      <c r="L99" s="52">
        <v>1.8</v>
      </c>
    </row>
    <row r="100" spans="2:12" ht="10.5">
      <c r="B100" s="50" t="s">
        <v>895</v>
      </c>
      <c r="C100" s="195">
        <v>2506.9999999999995</v>
      </c>
      <c r="D100" s="195">
        <v>179.7</v>
      </c>
      <c r="E100" s="195">
        <v>29.3</v>
      </c>
      <c r="F100" s="195">
        <v>1812</v>
      </c>
      <c r="G100" s="50">
        <v>368.2</v>
      </c>
      <c r="H100" s="195">
        <v>40.6</v>
      </c>
      <c r="I100" s="50"/>
      <c r="J100" s="50"/>
      <c r="K100" s="195">
        <v>75</v>
      </c>
      <c r="L100" s="50">
        <v>2.2</v>
      </c>
    </row>
  </sheetData>
  <sheetProtection/>
  <printOptions/>
  <pageMargins left="0.748031496062992" right="0.354330708661417" top="0.24" bottom="0" header="0.2" footer="0.17"/>
  <pageSetup horizontalDpi="600" verticalDpi="600" orientation="landscape" paperSize="9" r:id="rId1"/>
  <headerFooter alignWithMargins="0">
    <oddHeader>&amp;L&amp;8&amp;USection 10.Industry</oddHeader>
    <oddFooter xml:space="preserve">&amp;L&amp;18 39&amp;R&amp;18 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2.375" style="264" customWidth="1"/>
    <col min="2" max="2" width="25.375" style="264" customWidth="1"/>
    <col min="3" max="3" width="22.75390625" style="264" customWidth="1"/>
    <col min="4" max="4" width="8.00390625" style="264" customWidth="1"/>
    <col min="5" max="5" width="7.875" style="264" customWidth="1"/>
    <col min="6" max="6" width="9.25390625" style="264" customWidth="1"/>
    <col min="7" max="7" width="9.125" style="264" customWidth="1"/>
    <col min="8" max="8" width="8.00390625" style="264" customWidth="1"/>
    <col min="9" max="9" width="10.00390625" style="264" customWidth="1"/>
    <col min="10" max="10" width="9.875" style="264" customWidth="1"/>
    <col min="11" max="11" width="11.75390625" style="264" customWidth="1"/>
    <col min="12" max="16384" width="9.125" style="264" customWidth="1"/>
  </cols>
  <sheetData>
    <row r="1" spans="1:11" ht="12.75">
      <c r="A1" s="1023"/>
      <c r="B1" s="1024"/>
      <c r="C1" s="1024"/>
      <c r="D1" s="1024"/>
      <c r="E1" s="1025" t="s">
        <v>1763</v>
      </c>
      <c r="F1" s="1026"/>
      <c r="G1" s="1026"/>
      <c r="H1" s="1024"/>
      <c r="I1" s="1024"/>
      <c r="J1" s="1024"/>
      <c r="K1" s="1024"/>
    </row>
    <row r="2" spans="1:11" ht="12.75">
      <c r="A2" s="1023"/>
      <c r="B2" s="1024"/>
      <c r="C2" s="1024"/>
      <c r="D2" s="1024"/>
      <c r="E2" s="1027" t="s">
        <v>1764</v>
      </c>
      <c r="F2" s="1026"/>
      <c r="G2" s="1026"/>
      <c r="H2" s="1024"/>
      <c r="I2" s="1024"/>
      <c r="J2" s="1024"/>
      <c r="K2" s="1024"/>
    </row>
    <row r="3" spans="1:11" ht="12.75">
      <c r="A3" s="1023"/>
      <c r="B3" s="1024"/>
      <c r="C3" s="1024"/>
      <c r="D3" s="1024"/>
      <c r="E3" s="1028"/>
      <c r="F3" s="1026"/>
      <c r="G3" s="1026"/>
      <c r="H3" s="1024"/>
      <c r="I3" s="1024"/>
      <c r="J3" s="1024"/>
      <c r="K3" s="1024"/>
    </row>
    <row r="4" spans="1:11" ht="12.75">
      <c r="A4" s="1023"/>
      <c r="B4" s="1024"/>
      <c r="C4" s="1024"/>
      <c r="D4" s="1024"/>
      <c r="E4" s="1028"/>
      <c r="F4" s="1026"/>
      <c r="G4" s="1026"/>
      <c r="H4" s="1024"/>
      <c r="I4" s="1024"/>
      <c r="J4" s="1024"/>
      <c r="K4" s="1024"/>
    </row>
    <row r="5" spans="1:11" ht="38.25" customHeight="1">
      <c r="A5" s="1029"/>
      <c r="B5" s="1350" t="s">
        <v>1765</v>
      </c>
      <c r="C5" s="1353" t="s">
        <v>1766</v>
      </c>
      <c r="D5" s="1348" t="s">
        <v>1767</v>
      </c>
      <c r="E5" s="1348" t="s">
        <v>1768</v>
      </c>
      <c r="F5" s="1348" t="s">
        <v>1769</v>
      </c>
      <c r="G5" s="1348" t="s">
        <v>1770</v>
      </c>
      <c r="H5" s="1348" t="s">
        <v>1771</v>
      </c>
      <c r="I5" s="1348" t="s">
        <v>1772</v>
      </c>
      <c r="J5" s="1348" t="s">
        <v>1773</v>
      </c>
      <c r="K5" s="1348" t="s">
        <v>1774</v>
      </c>
    </row>
    <row r="6" spans="1:11" ht="12.75" customHeight="1">
      <c r="A6" s="1030"/>
      <c r="B6" s="1351"/>
      <c r="C6" s="1354"/>
      <c r="D6" s="1349"/>
      <c r="E6" s="1349"/>
      <c r="F6" s="1349"/>
      <c r="G6" s="1349"/>
      <c r="H6" s="1349"/>
      <c r="I6" s="1349"/>
      <c r="J6" s="1349"/>
      <c r="K6" s="1349"/>
    </row>
    <row r="7" spans="1:11" ht="12.75">
      <c r="A7" s="1030"/>
      <c r="B7" s="1351"/>
      <c r="C7" s="1354"/>
      <c r="D7" s="1031" t="s">
        <v>1775</v>
      </c>
      <c r="E7" s="1032" t="s">
        <v>1776</v>
      </c>
      <c r="F7" s="1031" t="s">
        <v>1777</v>
      </c>
      <c r="G7" s="1033"/>
      <c r="H7" s="1034" t="s">
        <v>1778</v>
      </c>
      <c r="I7" s="1034" t="s">
        <v>1779</v>
      </c>
      <c r="J7" s="1034" t="s">
        <v>1778</v>
      </c>
      <c r="K7" s="1034" t="s">
        <v>1779</v>
      </c>
    </row>
    <row r="8" spans="1:11" ht="12.75">
      <c r="A8" s="1030"/>
      <c r="B8" s="1351"/>
      <c r="C8" s="1354"/>
      <c r="D8" s="1031"/>
      <c r="E8" s="1032" t="s">
        <v>1780</v>
      </c>
      <c r="F8" s="1031" t="s">
        <v>1781</v>
      </c>
      <c r="G8" s="1033"/>
      <c r="H8" s="1035" t="s">
        <v>1782</v>
      </c>
      <c r="I8" s="1034" t="s">
        <v>1783</v>
      </c>
      <c r="J8" s="1035" t="s">
        <v>1782</v>
      </c>
      <c r="K8" s="1034" t="s">
        <v>1783</v>
      </c>
    </row>
    <row r="9" spans="1:11" ht="12.75">
      <c r="A9" s="1030"/>
      <c r="B9" s="1351"/>
      <c r="C9" s="1354"/>
      <c r="D9" s="1033"/>
      <c r="E9" s="1032" t="s">
        <v>1784</v>
      </c>
      <c r="F9" s="1031"/>
      <c r="G9" s="1033"/>
      <c r="H9" s="1034" t="s">
        <v>1785</v>
      </c>
      <c r="J9" s="1034" t="s">
        <v>1785</v>
      </c>
      <c r="K9" s="1036"/>
    </row>
    <row r="10" spans="1:11" ht="12.75">
      <c r="A10" s="1037"/>
      <c r="B10" s="1352"/>
      <c r="C10" s="1355"/>
      <c r="D10" s="1038"/>
      <c r="E10" s="1039"/>
      <c r="F10" s="1038"/>
      <c r="G10" s="1038"/>
      <c r="H10" s="1038"/>
      <c r="I10" s="1039"/>
      <c r="J10" s="1038"/>
      <c r="K10" s="1038"/>
    </row>
    <row r="11" spans="1:11" ht="35.25" customHeight="1">
      <c r="A11" s="1040">
        <v>1</v>
      </c>
      <c r="B11" s="389" t="s">
        <v>1786</v>
      </c>
      <c r="C11" s="389" t="s">
        <v>1787</v>
      </c>
      <c r="D11" s="1024">
        <v>3</v>
      </c>
      <c r="E11" s="1024">
        <v>72</v>
      </c>
      <c r="F11" s="1041">
        <v>105</v>
      </c>
      <c r="G11" s="1041">
        <v>55</v>
      </c>
      <c r="H11" s="1042"/>
      <c r="I11" s="1043"/>
      <c r="J11" s="1044">
        <v>650</v>
      </c>
      <c r="K11" s="1044">
        <v>650</v>
      </c>
    </row>
    <row r="12" spans="1:11" ht="23.25" customHeight="1">
      <c r="A12" s="1040">
        <v>2</v>
      </c>
      <c r="B12" s="389" t="s">
        <v>1788</v>
      </c>
      <c r="C12" s="389" t="s">
        <v>1789</v>
      </c>
      <c r="D12" s="1024">
        <v>6</v>
      </c>
      <c r="E12" s="1024">
        <v>85</v>
      </c>
      <c r="F12" s="1024">
        <v>68</v>
      </c>
      <c r="G12" s="1041">
        <v>35</v>
      </c>
      <c r="H12" s="1042"/>
      <c r="I12" s="1044"/>
      <c r="J12" s="1044">
        <v>250</v>
      </c>
      <c r="K12" s="1044">
        <v>250</v>
      </c>
    </row>
    <row r="13" spans="1:11" ht="35.25" customHeight="1">
      <c r="A13" s="1040">
        <v>3</v>
      </c>
      <c r="B13" s="389" t="s">
        <v>1790</v>
      </c>
      <c r="C13" s="389" t="s">
        <v>1791</v>
      </c>
      <c r="D13" s="1045">
        <v>1</v>
      </c>
      <c r="E13" s="1045">
        <v>7</v>
      </c>
      <c r="F13" s="1045">
        <v>30</v>
      </c>
      <c r="G13" s="1045">
        <v>18</v>
      </c>
      <c r="H13" s="1045"/>
      <c r="I13" s="1045"/>
      <c r="J13" s="1045"/>
      <c r="K13" s="1045"/>
    </row>
    <row r="14" spans="1:11" ht="35.25" customHeight="1">
      <c r="A14" s="1040">
        <v>4</v>
      </c>
      <c r="B14" s="389" t="s">
        <v>1792</v>
      </c>
      <c r="C14" s="389" t="s">
        <v>1793</v>
      </c>
      <c r="D14" s="1045">
        <v>3</v>
      </c>
      <c r="E14" s="1045">
        <v>92</v>
      </c>
      <c r="F14" s="1045">
        <v>70</v>
      </c>
      <c r="G14" s="1045">
        <v>55</v>
      </c>
      <c r="H14" s="1045"/>
      <c r="I14" s="1045"/>
      <c r="J14" s="1045">
        <v>60</v>
      </c>
      <c r="K14" s="1045">
        <v>60</v>
      </c>
    </row>
    <row r="15" spans="1:11" ht="35.25" customHeight="1">
      <c r="A15" s="1040">
        <v>5</v>
      </c>
      <c r="B15" s="389" t="s">
        <v>1794</v>
      </c>
      <c r="C15" s="389" t="s">
        <v>1795</v>
      </c>
      <c r="D15" s="1024">
        <v>2</v>
      </c>
      <c r="E15" s="1024">
        <v>141</v>
      </c>
      <c r="F15" s="1024">
        <v>75</v>
      </c>
      <c r="G15" s="1041">
        <v>62</v>
      </c>
      <c r="H15" s="1042"/>
      <c r="I15" s="1024"/>
      <c r="J15" s="1044"/>
      <c r="K15" s="1044"/>
    </row>
    <row r="16" spans="1:11" ht="35.25" customHeight="1">
      <c r="A16" s="1040">
        <v>6</v>
      </c>
      <c r="B16" s="389" t="s">
        <v>1796</v>
      </c>
      <c r="C16" s="389" t="s">
        <v>1797</v>
      </c>
      <c r="D16" s="1024">
        <v>1</v>
      </c>
      <c r="E16" s="1024">
        <v>21</v>
      </c>
      <c r="F16" s="1024">
        <v>32</v>
      </c>
      <c r="G16" s="1041">
        <v>23</v>
      </c>
      <c r="H16" s="1042"/>
      <c r="I16" s="1042"/>
      <c r="J16" s="1044"/>
      <c r="K16" s="1044"/>
    </row>
    <row r="17" spans="1:11" ht="35.25" customHeight="1">
      <c r="A17" s="1040">
        <v>7</v>
      </c>
      <c r="B17" s="389" t="s">
        <v>1798</v>
      </c>
      <c r="C17" s="389" t="s">
        <v>1799</v>
      </c>
      <c r="D17" s="1024">
        <v>2</v>
      </c>
      <c r="E17" s="1024">
        <v>227</v>
      </c>
      <c r="F17" s="1024">
        <v>38</v>
      </c>
      <c r="G17" s="1041">
        <v>18</v>
      </c>
      <c r="H17" s="1042"/>
      <c r="I17" s="1042"/>
      <c r="J17" s="1044"/>
      <c r="K17" s="1044"/>
    </row>
    <row r="18" spans="1:11" ht="35.25" customHeight="1">
      <c r="A18" s="1040">
        <v>8</v>
      </c>
      <c r="B18" s="389" t="s">
        <v>1800</v>
      </c>
      <c r="C18" s="389" t="s">
        <v>1801</v>
      </c>
      <c r="D18" s="1024">
        <v>1</v>
      </c>
      <c r="E18" s="1024">
        <v>15</v>
      </c>
      <c r="F18" s="1024">
        <v>35</v>
      </c>
      <c r="G18" s="1041">
        <v>20</v>
      </c>
      <c r="H18" s="1042"/>
      <c r="I18" s="1042"/>
      <c r="J18" s="1044">
        <v>1920</v>
      </c>
      <c r="K18" s="1044">
        <v>1350</v>
      </c>
    </row>
    <row r="19" spans="1:11" ht="35.25" customHeight="1">
      <c r="A19" s="1040">
        <v>9</v>
      </c>
      <c r="B19" s="389" t="s">
        <v>1802</v>
      </c>
      <c r="C19" s="389" t="s">
        <v>1803</v>
      </c>
      <c r="D19" s="1024">
        <v>4</v>
      </c>
      <c r="E19" s="1024">
        <v>49</v>
      </c>
      <c r="F19" s="1024">
        <v>70</v>
      </c>
      <c r="G19" s="1041">
        <v>35</v>
      </c>
      <c r="H19" s="1042"/>
      <c r="I19" s="1042"/>
      <c r="J19" s="1044"/>
      <c r="K19" s="1044"/>
    </row>
    <row r="20" spans="1:11" ht="24" customHeight="1">
      <c r="A20" s="1040">
        <v>10</v>
      </c>
      <c r="B20" s="389" t="s">
        <v>1804</v>
      </c>
      <c r="C20" s="389" t="s">
        <v>1805</v>
      </c>
      <c r="D20" s="1024">
        <v>1</v>
      </c>
      <c r="E20" s="1024">
        <v>24</v>
      </c>
      <c r="F20" s="1024">
        <v>40</v>
      </c>
      <c r="G20" s="1046">
        <v>26</v>
      </c>
      <c r="H20" s="1042"/>
      <c r="I20" s="1042"/>
      <c r="J20" s="1044"/>
      <c r="K20" s="1044"/>
    </row>
    <row r="21" spans="1:11" ht="12.75">
      <c r="A21" s="1040"/>
      <c r="B21" s="1047" t="s">
        <v>1806</v>
      </c>
      <c r="C21" s="1047" t="s">
        <v>264</v>
      </c>
      <c r="D21" s="1048">
        <f aca="true" t="shared" si="0" ref="D21:K21">SUM(D11:D20)</f>
        <v>24</v>
      </c>
      <c r="E21" s="1048">
        <f t="shared" si="0"/>
        <v>733</v>
      </c>
      <c r="F21" s="1048">
        <f t="shared" si="0"/>
        <v>563</v>
      </c>
      <c r="G21" s="1048">
        <f t="shared" si="0"/>
        <v>347</v>
      </c>
      <c r="H21" s="1049">
        <f t="shared" si="0"/>
        <v>0</v>
      </c>
      <c r="I21" s="1049">
        <f t="shared" si="0"/>
        <v>0</v>
      </c>
      <c r="J21" s="1049">
        <f t="shared" si="0"/>
        <v>2880</v>
      </c>
      <c r="K21" s="1049">
        <f t="shared" si="0"/>
        <v>2310</v>
      </c>
    </row>
    <row r="22" spans="1:11" ht="12.75">
      <c r="A22" s="1024"/>
      <c r="B22" s="1050"/>
      <c r="C22" s="1050"/>
      <c r="D22" s="1051"/>
      <c r="E22" s="1050"/>
      <c r="F22" s="1050"/>
      <c r="G22" s="1052"/>
      <c r="H22" s="1052"/>
      <c r="I22" s="1053"/>
      <c r="J22" s="1052"/>
      <c r="K22" s="1054"/>
    </row>
    <row r="23" spans="1:11" ht="12.75">
      <c r="A23" s="1055"/>
      <c r="B23" s="1056"/>
      <c r="C23" s="1057"/>
      <c r="D23" s="1024"/>
      <c r="E23" s="1024"/>
      <c r="F23" s="1043"/>
      <c r="G23" s="1041"/>
      <c r="H23" s="1044"/>
      <c r="I23" s="1043"/>
      <c r="J23" s="1044"/>
      <c r="K23" s="1043"/>
    </row>
    <row r="24" spans="1:11" ht="12.75">
      <c r="A24" s="1055"/>
      <c r="B24" s="1024"/>
      <c r="C24" s="1058"/>
      <c r="D24" s="1024"/>
      <c r="E24" s="1024"/>
      <c r="F24" s="1024"/>
      <c r="G24" s="1041"/>
      <c r="H24" s="1042"/>
      <c r="I24" s="1042"/>
      <c r="J24" s="1044"/>
      <c r="K24" s="1042"/>
    </row>
    <row r="25" spans="1:11" ht="12.75">
      <c r="A25" s="1055"/>
      <c r="B25" s="1024"/>
      <c r="C25" s="1058"/>
      <c r="D25" s="1024"/>
      <c r="E25" s="1024"/>
      <c r="F25" s="1024"/>
      <c r="G25" s="1041"/>
      <c r="H25" s="1042"/>
      <c r="I25" s="1042"/>
      <c r="J25" s="1044"/>
      <c r="K25" s="1042"/>
    </row>
  </sheetData>
  <sheetProtection/>
  <mergeCells count="10">
    <mergeCell ref="H5:H6"/>
    <mergeCell ref="I5:I6"/>
    <mergeCell ref="J5:J6"/>
    <mergeCell ref="K5:K6"/>
    <mergeCell ref="B5:B10"/>
    <mergeCell ref="C5:C10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F36" sqref="F36"/>
    </sheetView>
  </sheetViews>
  <sheetFormatPr defaultColWidth="9.00390625" defaultRowHeight="12.75"/>
  <cols>
    <col min="1" max="1" width="10.625" style="1063" customWidth="1"/>
    <col min="2" max="2" width="10.875" style="1063" customWidth="1"/>
    <col min="3" max="4" width="9.125" style="1063" customWidth="1"/>
    <col min="5" max="5" width="7.875" style="1063" customWidth="1"/>
    <col min="6" max="7" width="9.125" style="1063" customWidth="1"/>
    <col min="8" max="9" width="8.125" style="1063" customWidth="1"/>
    <col min="10" max="10" width="9.125" style="1063" customWidth="1"/>
    <col min="11" max="11" width="6.875" style="1063" customWidth="1"/>
    <col min="12" max="12" width="9.125" style="1063" customWidth="1"/>
    <col min="13" max="13" width="7.625" style="1063" customWidth="1"/>
    <col min="14" max="14" width="7.75390625" style="1063" customWidth="1"/>
    <col min="15" max="17" width="9.125" style="1063" customWidth="1"/>
    <col min="18" max="18" width="7.00390625" style="1063" customWidth="1"/>
    <col min="19" max="16384" width="9.125" style="1063" customWidth="1"/>
  </cols>
  <sheetData>
    <row r="1" spans="1:15" ht="9">
      <c r="A1" s="1059" t="s">
        <v>1807</v>
      </c>
      <c r="B1" s="1059"/>
      <c r="C1" s="1059"/>
      <c r="D1" s="1060" t="s">
        <v>1808</v>
      </c>
      <c r="E1" s="1061"/>
      <c r="F1" s="1059"/>
      <c r="G1" s="1062"/>
      <c r="H1" s="1062"/>
      <c r="I1" s="1062"/>
      <c r="J1" s="1062"/>
      <c r="K1" s="1059"/>
      <c r="L1" s="1059"/>
      <c r="M1" s="1059"/>
      <c r="N1" s="1059"/>
      <c r="O1" s="1059"/>
    </row>
    <row r="2" spans="1:15" ht="9">
      <c r="A2" s="1059"/>
      <c r="B2" s="1059"/>
      <c r="C2" s="1059"/>
      <c r="D2" s="1062" t="s">
        <v>1809</v>
      </c>
      <c r="E2" s="1061"/>
      <c r="F2" s="1059"/>
      <c r="G2" s="1059"/>
      <c r="H2" s="1059"/>
      <c r="I2" s="1059"/>
      <c r="J2" s="1059"/>
      <c r="K2" s="1059"/>
      <c r="L2" s="1059"/>
      <c r="M2" s="1059"/>
      <c r="N2" s="1059"/>
      <c r="O2" s="1059"/>
    </row>
    <row r="3" spans="1:15" ht="9">
      <c r="A3" s="1059"/>
      <c r="B3" s="1059"/>
      <c r="C3" s="1059"/>
      <c r="D3" s="1064"/>
      <c r="E3" s="1061"/>
      <c r="F3" s="1059"/>
      <c r="G3" s="1059"/>
      <c r="H3" s="1059"/>
      <c r="I3" s="1059"/>
      <c r="J3" s="1059"/>
      <c r="K3" s="1059"/>
      <c r="L3" s="1059"/>
      <c r="M3" s="1059"/>
      <c r="N3" s="1059"/>
      <c r="O3" s="1059"/>
    </row>
    <row r="4" spans="1:15" ht="9">
      <c r="A4" s="1059"/>
      <c r="B4" s="1059"/>
      <c r="C4" s="1059"/>
      <c r="D4" s="1059"/>
      <c r="E4" s="1061"/>
      <c r="F4" s="1059"/>
      <c r="G4" s="1059"/>
      <c r="H4" s="1059"/>
      <c r="I4" s="1059"/>
      <c r="J4" s="1059"/>
      <c r="L4" s="1356" t="s">
        <v>1810</v>
      </c>
      <c r="M4" s="1356"/>
      <c r="N4" s="1356"/>
      <c r="O4" s="1059"/>
    </row>
    <row r="5" spans="1:15" ht="9">
      <c r="A5" s="1065"/>
      <c r="B5" s="1066"/>
      <c r="C5" s="1357" t="s">
        <v>1811</v>
      </c>
      <c r="D5" s="1358"/>
      <c r="E5" s="1359"/>
      <c r="F5" s="1357" t="s">
        <v>1812</v>
      </c>
      <c r="G5" s="1358"/>
      <c r="H5" s="1359"/>
      <c r="I5" s="1357" t="s">
        <v>1813</v>
      </c>
      <c r="J5" s="1358"/>
      <c r="K5" s="1358"/>
      <c r="L5" s="1357" t="s">
        <v>1814</v>
      </c>
      <c r="M5" s="1358"/>
      <c r="N5" s="1359"/>
      <c r="O5" s="1059"/>
    </row>
    <row r="6" spans="1:15" ht="9">
      <c r="A6" s="1067" t="s">
        <v>1815</v>
      </c>
      <c r="B6" s="1068" t="s">
        <v>1816</v>
      </c>
      <c r="C6" s="1360" t="s">
        <v>1817</v>
      </c>
      <c r="D6" s="1361"/>
      <c r="E6" s="1362"/>
      <c r="F6" s="1360" t="s">
        <v>1818</v>
      </c>
      <c r="G6" s="1361"/>
      <c r="H6" s="1362"/>
      <c r="I6" s="1360" t="s">
        <v>1819</v>
      </c>
      <c r="J6" s="1361"/>
      <c r="K6" s="1361"/>
      <c r="L6" s="1360" t="s">
        <v>1820</v>
      </c>
      <c r="M6" s="1361"/>
      <c r="N6" s="1362"/>
      <c r="O6" s="1059"/>
    </row>
    <row r="7" spans="1:15" ht="9">
      <c r="A7" s="1067" t="s">
        <v>1821</v>
      </c>
      <c r="B7" s="1068" t="s">
        <v>1822</v>
      </c>
      <c r="C7" s="1070"/>
      <c r="D7" s="1071"/>
      <c r="E7" s="1072"/>
      <c r="F7" s="1070"/>
      <c r="G7" s="1071"/>
      <c r="H7" s="1071"/>
      <c r="I7" s="1070"/>
      <c r="J7" s="1071"/>
      <c r="K7" s="1069"/>
      <c r="L7" s="1363"/>
      <c r="M7" s="1356"/>
      <c r="N7" s="1364"/>
      <c r="O7" s="1059"/>
    </row>
    <row r="8" spans="1:15" ht="9">
      <c r="A8" s="1067" t="s">
        <v>1823</v>
      </c>
      <c r="B8" s="1073"/>
      <c r="C8" s="1074">
        <v>2014</v>
      </c>
      <c r="D8" s="1075">
        <v>2015</v>
      </c>
      <c r="E8" s="1075">
        <v>2015</v>
      </c>
      <c r="F8" s="1074">
        <v>2014</v>
      </c>
      <c r="G8" s="1075">
        <v>2015</v>
      </c>
      <c r="H8" s="1075">
        <v>2015</v>
      </c>
      <c r="I8" s="1074">
        <v>2014</v>
      </c>
      <c r="J8" s="1075">
        <v>2015</v>
      </c>
      <c r="K8" s="1075">
        <v>2015</v>
      </c>
      <c r="L8" s="1074">
        <v>2014</v>
      </c>
      <c r="M8" s="1075">
        <v>2015</v>
      </c>
      <c r="N8" s="1075">
        <v>2015</v>
      </c>
      <c r="O8" s="1059"/>
    </row>
    <row r="9" spans="1:15" ht="9">
      <c r="A9" s="1076"/>
      <c r="B9" s="1077"/>
      <c r="C9" s="1078" t="s">
        <v>1360</v>
      </c>
      <c r="D9" s="1078" t="s">
        <v>1491</v>
      </c>
      <c r="E9" s="1078" t="s">
        <v>1360</v>
      </c>
      <c r="F9" s="1078" t="s">
        <v>1360</v>
      </c>
      <c r="G9" s="1078" t="s">
        <v>1491</v>
      </c>
      <c r="H9" s="1078" t="s">
        <v>1360</v>
      </c>
      <c r="I9" s="1078" t="s">
        <v>1360</v>
      </c>
      <c r="J9" s="1078" t="s">
        <v>1491</v>
      </c>
      <c r="K9" s="1078" t="s">
        <v>1360</v>
      </c>
      <c r="L9" s="1078" t="s">
        <v>1360</v>
      </c>
      <c r="M9" s="1078" t="s">
        <v>1491</v>
      </c>
      <c r="N9" s="1078" t="s">
        <v>1360</v>
      </c>
      <c r="O9" s="1059"/>
    </row>
    <row r="10" spans="1:15" ht="9">
      <c r="A10" s="1079"/>
      <c r="B10" s="1080"/>
      <c r="C10" s="1079"/>
      <c r="D10" s="1081"/>
      <c r="E10" s="1081"/>
      <c r="F10" s="1079"/>
      <c r="G10" s="1081"/>
      <c r="H10" s="1081"/>
      <c r="I10" s="1079"/>
      <c r="J10" s="1082"/>
      <c r="K10" s="1082"/>
      <c r="L10" s="1079"/>
      <c r="M10" s="1083"/>
      <c r="N10" s="1084"/>
      <c r="O10" s="1059"/>
    </row>
    <row r="11" spans="1:15" ht="9">
      <c r="A11" s="1085" t="s">
        <v>794</v>
      </c>
      <c r="B11" s="1086" t="s">
        <v>1824</v>
      </c>
      <c r="C11" s="1087">
        <v>7.7</v>
      </c>
      <c r="D11" s="1087">
        <v>3.1</v>
      </c>
      <c r="E11" s="1087">
        <v>7.6</v>
      </c>
      <c r="F11" s="1087">
        <v>27</v>
      </c>
      <c r="G11" s="1087">
        <v>23</v>
      </c>
      <c r="H11" s="1088">
        <v>22</v>
      </c>
      <c r="I11" s="1089">
        <v>-10</v>
      </c>
      <c r="J11" s="1089">
        <v>-22</v>
      </c>
      <c r="K11" s="1089">
        <v>-11</v>
      </c>
      <c r="L11" s="1089">
        <v>19.8</v>
      </c>
      <c r="M11" s="1089">
        <v>7.7</v>
      </c>
      <c r="N11" s="1089">
        <v>18.9</v>
      </c>
      <c r="O11" s="1059"/>
    </row>
    <row r="12" spans="1:15" ht="9">
      <c r="A12" s="1059" t="s">
        <v>1051</v>
      </c>
      <c r="B12" s="1086" t="s">
        <v>1825</v>
      </c>
      <c r="C12" s="1087">
        <v>5.8</v>
      </c>
      <c r="D12" s="1087">
        <v>1.8</v>
      </c>
      <c r="E12" s="1087">
        <v>6.2</v>
      </c>
      <c r="F12" s="1087">
        <v>24</v>
      </c>
      <c r="G12" s="1087">
        <v>21</v>
      </c>
      <c r="H12" s="1088">
        <v>19</v>
      </c>
      <c r="I12" s="1090">
        <v>-8</v>
      </c>
      <c r="J12" s="1090">
        <v>-22</v>
      </c>
      <c r="K12" s="1090">
        <v>-14</v>
      </c>
      <c r="L12" s="1090">
        <v>3.6</v>
      </c>
      <c r="M12" s="1090">
        <v>2.3</v>
      </c>
      <c r="N12" s="1090">
        <v>24.2</v>
      </c>
      <c r="O12" s="1059"/>
    </row>
    <row r="13" spans="1:15" ht="9">
      <c r="A13" s="1059" t="s">
        <v>792</v>
      </c>
      <c r="B13" s="1086" t="s">
        <v>1826</v>
      </c>
      <c r="C13" s="1087">
        <v>4.8</v>
      </c>
      <c r="D13" s="1087">
        <v>0.3</v>
      </c>
      <c r="E13" s="1087">
        <v>5.1</v>
      </c>
      <c r="F13" s="1087">
        <v>26</v>
      </c>
      <c r="G13" s="1087">
        <v>22</v>
      </c>
      <c r="H13" s="1088">
        <v>19</v>
      </c>
      <c r="I13" s="1090">
        <v>-8</v>
      </c>
      <c r="J13" s="1090">
        <v>-22</v>
      </c>
      <c r="K13" s="1090">
        <v>-10</v>
      </c>
      <c r="L13" s="1090">
        <v>17.9</v>
      </c>
      <c r="M13" s="1090">
        <v>7.9</v>
      </c>
      <c r="N13" s="1090">
        <v>30.8</v>
      </c>
      <c r="O13" s="1059"/>
    </row>
    <row r="14" spans="1:15" ht="9">
      <c r="A14" s="1059" t="s">
        <v>1827</v>
      </c>
      <c r="B14" s="1086" t="s">
        <v>1828</v>
      </c>
      <c r="C14" s="1087">
        <v>7.4</v>
      </c>
      <c r="D14" s="1087">
        <v>3</v>
      </c>
      <c r="E14" s="1087">
        <v>6.7</v>
      </c>
      <c r="F14" s="1087">
        <v>28</v>
      </c>
      <c r="G14" s="1087">
        <v>24</v>
      </c>
      <c r="H14" s="1088">
        <v>23</v>
      </c>
      <c r="I14" s="1090">
        <v>-9</v>
      </c>
      <c r="J14" s="1090">
        <v>-23</v>
      </c>
      <c r="K14" s="1090">
        <v>-13</v>
      </c>
      <c r="L14" s="1090">
        <v>15.9</v>
      </c>
      <c r="M14" s="1090">
        <v>1.5</v>
      </c>
      <c r="N14" s="1090">
        <v>20.3</v>
      </c>
      <c r="O14" s="1059"/>
    </row>
    <row r="15" spans="1:15" ht="9">
      <c r="A15" s="1059" t="s">
        <v>790</v>
      </c>
      <c r="B15" s="1086" t="s">
        <v>1829</v>
      </c>
      <c r="C15" s="1087">
        <v>7.7</v>
      </c>
      <c r="D15" s="1087">
        <v>3.9</v>
      </c>
      <c r="E15" s="1087">
        <v>7.9</v>
      </c>
      <c r="F15" s="1087">
        <v>31</v>
      </c>
      <c r="G15" s="1087">
        <v>26</v>
      </c>
      <c r="H15" s="1088">
        <v>27</v>
      </c>
      <c r="I15" s="1090">
        <v>-6</v>
      </c>
      <c r="J15" s="1090">
        <v>-21</v>
      </c>
      <c r="K15" s="1090">
        <v>-8</v>
      </c>
      <c r="L15" s="1090">
        <v>20.2</v>
      </c>
      <c r="M15" s="1090">
        <v>3.5</v>
      </c>
      <c r="N15" s="1090">
        <v>17.8</v>
      </c>
      <c r="O15" s="1059"/>
    </row>
    <row r="16" spans="1:15" ht="9">
      <c r="A16" s="1059" t="s">
        <v>789</v>
      </c>
      <c r="B16" s="1086" t="s">
        <v>1830</v>
      </c>
      <c r="C16" s="1087">
        <v>7.2</v>
      </c>
      <c r="D16" s="1087">
        <v>5.6</v>
      </c>
      <c r="E16" s="1087">
        <v>8.4</v>
      </c>
      <c r="F16" s="1087">
        <v>30</v>
      </c>
      <c r="G16" s="1087">
        <v>25</v>
      </c>
      <c r="H16" s="1088">
        <v>25</v>
      </c>
      <c r="I16" s="1090">
        <v>-6</v>
      </c>
      <c r="J16" s="1090">
        <v>-16</v>
      </c>
      <c r="K16" s="1090">
        <v>-8</v>
      </c>
      <c r="L16" s="1090">
        <v>23.7</v>
      </c>
      <c r="M16" s="1090">
        <v>7.9</v>
      </c>
      <c r="N16" s="1090">
        <v>43</v>
      </c>
      <c r="O16" s="1059"/>
    </row>
    <row r="17" spans="1:15" ht="9">
      <c r="A17" s="1059" t="s">
        <v>1056</v>
      </c>
      <c r="B17" s="1086" t="s">
        <v>1831</v>
      </c>
      <c r="C17" s="1087">
        <v>8.1</v>
      </c>
      <c r="D17" s="1087">
        <v>4.7</v>
      </c>
      <c r="E17" s="1087">
        <v>9.7</v>
      </c>
      <c r="F17" s="1087">
        <v>29</v>
      </c>
      <c r="G17" s="1087">
        <v>24</v>
      </c>
      <c r="H17" s="1088">
        <v>25</v>
      </c>
      <c r="I17" s="1090">
        <v>-7</v>
      </c>
      <c r="J17" s="1090">
        <v>-18</v>
      </c>
      <c r="K17" s="1090">
        <v>-8</v>
      </c>
      <c r="L17" s="1090">
        <v>17.6</v>
      </c>
      <c r="M17" s="1090">
        <v>2.9</v>
      </c>
      <c r="N17" s="1090">
        <v>15.7</v>
      </c>
      <c r="O17" s="1059"/>
    </row>
    <row r="18" spans="1:15" ht="9">
      <c r="A18" s="1059" t="s">
        <v>787</v>
      </c>
      <c r="B18" s="1086" t="s">
        <v>1832</v>
      </c>
      <c r="C18" s="1087">
        <v>6.9</v>
      </c>
      <c r="D18" s="1087">
        <v>5.3</v>
      </c>
      <c r="E18" s="1087">
        <v>9.4</v>
      </c>
      <c r="F18" s="1087">
        <v>25</v>
      </c>
      <c r="G18" s="1087">
        <v>24</v>
      </c>
      <c r="H18" s="1088">
        <v>24</v>
      </c>
      <c r="I18" s="1090">
        <v>-4</v>
      </c>
      <c r="J18" s="1090">
        <v>-22</v>
      </c>
      <c r="K18" s="1090">
        <v>-6</v>
      </c>
      <c r="L18" s="1090">
        <v>2.5</v>
      </c>
      <c r="M18" s="1090">
        <v>2.1</v>
      </c>
      <c r="N18" s="1090">
        <v>3.9</v>
      </c>
      <c r="O18" s="1059"/>
    </row>
    <row r="19" spans="1:15" ht="9">
      <c r="A19" s="1059" t="s">
        <v>786</v>
      </c>
      <c r="B19" s="1086" t="s">
        <v>1833</v>
      </c>
      <c r="C19" s="1087">
        <v>10.8</v>
      </c>
      <c r="D19" s="1087">
        <v>5.2</v>
      </c>
      <c r="E19" s="1087">
        <v>9.9</v>
      </c>
      <c r="F19" s="1087">
        <v>31</v>
      </c>
      <c r="G19" s="1087">
        <v>27</v>
      </c>
      <c r="H19" s="1088">
        <v>28</v>
      </c>
      <c r="I19" s="1090">
        <v>-7</v>
      </c>
      <c r="J19" s="1090">
        <v>-28</v>
      </c>
      <c r="K19" s="1090">
        <v>-7</v>
      </c>
      <c r="L19" s="1090">
        <v>14.3</v>
      </c>
      <c r="M19" s="1090">
        <v>9.8</v>
      </c>
      <c r="N19" s="1090">
        <v>29.4</v>
      </c>
      <c r="O19" s="1059"/>
    </row>
    <row r="20" spans="1:15" ht="9">
      <c r="A20" s="1059" t="s">
        <v>785</v>
      </c>
      <c r="B20" s="1086" t="s">
        <v>1834</v>
      </c>
      <c r="C20" s="1087">
        <v>10.6</v>
      </c>
      <c r="D20" s="1087">
        <v>4.9</v>
      </c>
      <c r="E20" s="1087">
        <v>10.8</v>
      </c>
      <c r="F20" s="1087">
        <v>29</v>
      </c>
      <c r="G20" s="1087">
        <v>28</v>
      </c>
      <c r="H20" s="1088">
        <v>30</v>
      </c>
      <c r="I20" s="1090">
        <v>-7</v>
      </c>
      <c r="J20" s="1090">
        <v>-26</v>
      </c>
      <c r="K20" s="1090">
        <v>-9</v>
      </c>
      <c r="L20" s="1090">
        <v>11.8</v>
      </c>
      <c r="M20" s="1090">
        <v>13.2</v>
      </c>
      <c r="N20" s="1090">
        <v>19.1</v>
      </c>
      <c r="O20" s="1059"/>
    </row>
    <row r="21" spans="1:15" ht="9">
      <c r="A21" s="1059" t="s">
        <v>784</v>
      </c>
      <c r="B21" s="1086" t="s">
        <v>1835</v>
      </c>
      <c r="C21" s="1087">
        <v>10.2</v>
      </c>
      <c r="D21" s="1087">
        <v>5.2</v>
      </c>
      <c r="E21" s="1087">
        <v>10.9</v>
      </c>
      <c r="F21" s="1087">
        <v>27</v>
      </c>
      <c r="G21" s="1087">
        <v>28</v>
      </c>
      <c r="H21" s="1088">
        <v>29</v>
      </c>
      <c r="I21" s="1090">
        <v>-6</v>
      </c>
      <c r="J21" s="1090">
        <v>-25</v>
      </c>
      <c r="K21" s="1090">
        <v>-9</v>
      </c>
      <c r="L21" s="1090">
        <v>15.9</v>
      </c>
      <c r="M21" s="1090">
        <v>8.2</v>
      </c>
      <c r="N21" s="1090">
        <v>19.1</v>
      </c>
      <c r="O21" s="1059"/>
    </row>
    <row r="22" spans="1:15" ht="9">
      <c r="A22" s="1059" t="s">
        <v>783</v>
      </c>
      <c r="B22" s="1086" t="s">
        <v>1836</v>
      </c>
      <c r="C22" s="1087">
        <v>10.9</v>
      </c>
      <c r="D22" s="1087">
        <v>6.3</v>
      </c>
      <c r="E22" s="1087">
        <v>11.4</v>
      </c>
      <c r="F22" s="1087">
        <v>29</v>
      </c>
      <c r="G22" s="1087">
        <v>27</v>
      </c>
      <c r="H22" s="1088">
        <v>30</v>
      </c>
      <c r="I22" s="1090">
        <v>-6</v>
      </c>
      <c r="J22" s="1090">
        <v>-29</v>
      </c>
      <c r="K22" s="1090">
        <v>-5</v>
      </c>
      <c r="L22" s="1090">
        <v>23.9</v>
      </c>
      <c r="M22" s="1090">
        <v>11.2</v>
      </c>
      <c r="N22" s="1090">
        <v>21.7</v>
      </c>
      <c r="O22" s="1059"/>
    </row>
    <row r="23" spans="1:15" ht="9">
      <c r="A23" s="1059" t="s">
        <v>1053</v>
      </c>
      <c r="B23" s="1086" t="s">
        <v>1837</v>
      </c>
      <c r="C23" s="1087">
        <v>10.2</v>
      </c>
      <c r="D23" s="1087">
        <v>6</v>
      </c>
      <c r="E23" s="1087">
        <v>10.3</v>
      </c>
      <c r="F23" s="1087">
        <v>30</v>
      </c>
      <c r="G23" s="1087">
        <v>26</v>
      </c>
      <c r="H23" s="1088">
        <v>28</v>
      </c>
      <c r="I23" s="1090">
        <v>-6</v>
      </c>
      <c r="J23" s="1090">
        <v>-25</v>
      </c>
      <c r="K23" s="1090">
        <v>-6</v>
      </c>
      <c r="L23" s="1090">
        <v>31.2</v>
      </c>
      <c r="M23" s="1090">
        <v>13.5</v>
      </c>
      <c r="N23" s="1090">
        <v>14.4</v>
      </c>
      <c r="O23" s="1059"/>
    </row>
    <row r="24" spans="1:15" ht="9">
      <c r="A24" s="1059" t="s">
        <v>780</v>
      </c>
      <c r="B24" s="1086" t="s">
        <v>1838</v>
      </c>
      <c r="C24" s="1087">
        <v>7.6</v>
      </c>
      <c r="D24" s="1087">
        <v>3.6</v>
      </c>
      <c r="E24" s="1087">
        <v>7.7</v>
      </c>
      <c r="F24" s="1087">
        <v>30</v>
      </c>
      <c r="G24" s="1087">
        <v>26</v>
      </c>
      <c r="H24" s="1088">
        <v>27</v>
      </c>
      <c r="I24" s="1090">
        <v>-7</v>
      </c>
      <c r="J24" s="1090">
        <v>-23</v>
      </c>
      <c r="K24" s="1090">
        <v>-9</v>
      </c>
      <c r="L24" s="1090">
        <v>56.4</v>
      </c>
      <c r="M24" s="1090">
        <v>6.9</v>
      </c>
      <c r="N24" s="1090">
        <v>22.8</v>
      </c>
      <c r="O24" s="1059"/>
    </row>
    <row r="25" spans="1:15" ht="9">
      <c r="A25" s="1059" t="s">
        <v>779</v>
      </c>
      <c r="B25" s="1086" t="s">
        <v>1839</v>
      </c>
      <c r="C25" s="1061">
        <v>7.5</v>
      </c>
      <c r="D25" s="1061">
        <v>3.6</v>
      </c>
      <c r="E25" s="1087">
        <v>7.4</v>
      </c>
      <c r="F25" s="1087">
        <v>26</v>
      </c>
      <c r="G25" s="1087">
        <v>24</v>
      </c>
      <c r="H25" s="1088">
        <v>25</v>
      </c>
      <c r="I25" s="1090">
        <v>-7</v>
      </c>
      <c r="J25" s="1090">
        <v>-23</v>
      </c>
      <c r="K25" s="1090">
        <v>-10</v>
      </c>
      <c r="L25" s="1090">
        <v>26.2</v>
      </c>
      <c r="M25" s="1090">
        <v>10.5</v>
      </c>
      <c r="N25" s="1090">
        <v>26.8</v>
      </c>
      <c r="O25" s="1059"/>
    </row>
    <row r="26" spans="1:15" ht="9">
      <c r="A26" s="1059" t="s">
        <v>778</v>
      </c>
      <c r="B26" s="1086" t="s">
        <v>1840</v>
      </c>
      <c r="C26" s="1061">
        <v>7.6</v>
      </c>
      <c r="D26" s="1061">
        <v>4.2</v>
      </c>
      <c r="E26" s="1087">
        <v>7.7</v>
      </c>
      <c r="F26" s="1087">
        <v>30</v>
      </c>
      <c r="G26" s="1061">
        <v>25</v>
      </c>
      <c r="H26" s="1088">
        <v>26</v>
      </c>
      <c r="I26" s="1090">
        <v>-6</v>
      </c>
      <c r="J26" s="1090">
        <v>-19</v>
      </c>
      <c r="K26" s="1090">
        <v>-7</v>
      </c>
      <c r="L26" s="1090">
        <v>20.2</v>
      </c>
      <c r="M26" s="1090">
        <v>10.2</v>
      </c>
      <c r="N26" s="1090">
        <v>26.8</v>
      </c>
      <c r="O26" s="1059"/>
    </row>
    <row r="27" spans="1:15" ht="9">
      <c r="A27" s="1091" t="s">
        <v>1841</v>
      </c>
      <c r="B27" s="1092" t="s">
        <v>1842</v>
      </c>
      <c r="C27" s="1093">
        <v>5.4</v>
      </c>
      <c r="D27" s="1093">
        <v>0.8</v>
      </c>
      <c r="E27" s="1093">
        <v>6.4</v>
      </c>
      <c r="F27" s="1093">
        <v>24</v>
      </c>
      <c r="G27" s="1093">
        <v>21</v>
      </c>
      <c r="H27" s="1094">
        <v>19</v>
      </c>
      <c r="I27" s="1095">
        <v>-7</v>
      </c>
      <c r="J27" s="1095">
        <v>-21</v>
      </c>
      <c r="K27" s="1095">
        <v>-8</v>
      </c>
      <c r="L27" s="1095">
        <v>5.7</v>
      </c>
      <c r="M27" s="1095">
        <v>7.9</v>
      </c>
      <c r="N27" s="1095">
        <v>11.1</v>
      </c>
      <c r="O27" s="1059"/>
    </row>
    <row r="28" spans="1:15" ht="9">
      <c r="A28" s="1059"/>
      <c r="B28" s="1059"/>
      <c r="C28" s="1059"/>
      <c r="F28" s="1059"/>
      <c r="G28" s="1059"/>
      <c r="I28" s="1096"/>
      <c r="J28" s="1061"/>
      <c r="K28" s="1061"/>
      <c r="L28" s="1059"/>
      <c r="O28" s="1059"/>
    </row>
    <row r="29" spans="1:14" ht="9">
      <c r="A29" s="1059"/>
      <c r="B29" s="1091"/>
      <c r="C29" s="1059"/>
      <c r="D29" s="1059"/>
      <c r="E29" s="1061"/>
      <c r="F29" s="1059"/>
      <c r="G29" s="1059"/>
      <c r="H29" s="1059"/>
      <c r="I29" s="1059"/>
      <c r="J29" s="1059"/>
      <c r="K29" s="1059"/>
      <c r="L29" s="1059"/>
      <c r="M29" s="1059"/>
      <c r="N29" s="1059"/>
    </row>
    <row r="30" spans="1:14" ht="9">
      <c r="A30" s="1065" t="s">
        <v>1815</v>
      </c>
      <c r="B30" s="1097" t="s">
        <v>1816</v>
      </c>
      <c r="C30" s="1357" t="s">
        <v>1843</v>
      </c>
      <c r="D30" s="1358"/>
      <c r="E30" s="1359"/>
      <c r="F30" s="1357" t="s">
        <v>1844</v>
      </c>
      <c r="G30" s="1358"/>
      <c r="H30" s="1359"/>
      <c r="I30" s="1357" t="s">
        <v>1845</v>
      </c>
      <c r="J30" s="1358"/>
      <c r="K30" s="1358"/>
      <c r="L30" s="1357" t="s">
        <v>1846</v>
      </c>
      <c r="M30" s="1358"/>
      <c r="N30" s="1358"/>
    </row>
    <row r="31" spans="1:14" ht="9">
      <c r="A31" s="1067" t="s">
        <v>1821</v>
      </c>
      <c r="B31" s="1097" t="s">
        <v>1822</v>
      </c>
      <c r="C31" s="1365"/>
      <c r="D31" s="1366"/>
      <c r="E31" s="1367"/>
      <c r="F31" s="1365" t="s">
        <v>1847</v>
      </c>
      <c r="G31" s="1366"/>
      <c r="H31" s="1367"/>
      <c r="I31" s="1365" t="s">
        <v>1848</v>
      </c>
      <c r="J31" s="1366"/>
      <c r="K31" s="1366"/>
      <c r="L31" s="1098"/>
      <c r="M31" s="1099"/>
      <c r="N31" s="1100"/>
    </row>
    <row r="32" spans="1:18" ht="9">
      <c r="A32" s="1067" t="s">
        <v>1823</v>
      </c>
      <c r="B32" s="1076"/>
      <c r="C32" s="1074">
        <v>2014</v>
      </c>
      <c r="D32" s="1075">
        <v>2015</v>
      </c>
      <c r="E32" s="1075">
        <v>2015</v>
      </c>
      <c r="F32" s="1074">
        <v>2014</v>
      </c>
      <c r="G32" s="1075">
        <v>2015</v>
      </c>
      <c r="H32" s="1075">
        <v>2015</v>
      </c>
      <c r="I32" s="1074">
        <v>2014</v>
      </c>
      <c r="J32" s="1075">
        <v>2015</v>
      </c>
      <c r="K32" s="1075">
        <v>2015</v>
      </c>
      <c r="L32" s="1074">
        <v>2014</v>
      </c>
      <c r="M32" s="1075">
        <v>2015</v>
      </c>
      <c r="N32" s="1075">
        <v>2015</v>
      </c>
      <c r="O32" s="1101"/>
      <c r="Q32" s="1101"/>
      <c r="R32" s="1101"/>
    </row>
    <row r="33" spans="1:18" ht="9">
      <c r="A33" s="1067"/>
      <c r="B33" s="1067"/>
      <c r="C33" s="1078" t="s">
        <v>1360</v>
      </c>
      <c r="D33" s="1078" t="s">
        <v>1491</v>
      </c>
      <c r="E33" s="1078" t="s">
        <v>1360</v>
      </c>
      <c r="F33" s="1078" t="s">
        <v>1360</v>
      </c>
      <c r="G33" s="1078" t="s">
        <v>1491</v>
      </c>
      <c r="H33" s="1078" t="s">
        <v>1360</v>
      </c>
      <c r="I33" s="1078" t="s">
        <v>1360</v>
      </c>
      <c r="J33" s="1078" t="s">
        <v>1491</v>
      </c>
      <c r="K33" s="1078" t="s">
        <v>1360</v>
      </c>
      <c r="L33" s="1078" t="s">
        <v>1360</v>
      </c>
      <c r="M33" s="1078" t="s">
        <v>1491</v>
      </c>
      <c r="N33" s="1078" t="s">
        <v>1360</v>
      </c>
      <c r="Q33" s="1101"/>
      <c r="R33" s="1101"/>
    </row>
    <row r="34" spans="1:18" ht="9">
      <c r="A34" s="1076"/>
      <c r="B34" s="1079"/>
      <c r="C34" s="1079"/>
      <c r="D34" s="1081"/>
      <c r="E34" s="1081"/>
      <c r="F34" s="1079"/>
      <c r="G34" s="1081"/>
      <c r="H34" s="1081"/>
      <c r="I34" s="1079"/>
      <c r="J34" s="1079"/>
      <c r="K34" s="1079"/>
      <c r="L34" s="1102"/>
      <c r="M34" s="1103"/>
      <c r="N34" s="1102"/>
      <c r="Q34" s="1101"/>
      <c r="R34" s="1101"/>
    </row>
    <row r="35" spans="1:18" ht="9">
      <c r="A35" s="1085" t="s">
        <v>794</v>
      </c>
      <c r="B35" s="1104" t="s">
        <v>1824</v>
      </c>
      <c r="C35" s="1105">
        <v>12</v>
      </c>
      <c r="D35" s="1063">
        <v>8</v>
      </c>
      <c r="E35" s="1085">
        <v>11</v>
      </c>
      <c r="F35" s="1085">
        <v>12</v>
      </c>
      <c r="G35" s="1063">
        <v>14</v>
      </c>
      <c r="H35" s="1085">
        <v>14</v>
      </c>
      <c r="I35" s="1085">
        <v>12</v>
      </c>
      <c r="J35" s="1085">
        <v>9</v>
      </c>
      <c r="K35" s="1085">
        <v>8</v>
      </c>
      <c r="L35" s="1085">
        <v>3</v>
      </c>
      <c r="M35" s="1085">
        <v>1</v>
      </c>
      <c r="N35" s="1085">
        <v>3</v>
      </c>
      <c r="P35" s="1106"/>
      <c r="Q35" s="1101"/>
      <c r="R35" s="1101"/>
    </row>
    <row r="36" spans="1:18" ht="9">
      <c r="A36" s="1059" t="s">
        <v>1051</v>
      </c>
      <c r="B36" s="1086" t="s">
        <v>1825</v>
      </c>
      <c r="C36" s="1105">
        <v>8</v>
      </c>
      <c r="D36" s="1063">
        <v>7</v>
      </c>
      <c r="E36" s="1059">
        <v>13</v>
      </c>
      <c r="F36" s="1059">
        <v>14</v>
      </c>
      <c r="G36" s="1063">
        <v>14</v>
      </c>
      <c r="H36" s="1059">
        <v>14</v>
      </c>
      <c r="I36" s="1059">
        <v>8</v>
      </c>
      <c r="J36" s="1059">
        <v>6</v>
      </c>
      <c r="K36" s="1059">
        <v>9</v>
      </c>
      <c r="L36" s="1059">
        <v>3</v>
      </c>
      <c r="M36" s="1059"/>
      <c r="N36" s="1059">
        <v>1</v>
      </c>
      <c r="P36" s="1106"/>
      <c r="Q36" s="1101"/>
      <c r="R36" s="1101"/>
    </row>
    <row r="37" spans="1:18" ht="9">
      <c r="A37" s="1059" t="s">
        <v>792</v>
      </c>
      <c r="B37" s="1086" t="s">
        <v>1826</v>
      </c>
      <c r="C37" s="1105">
        <v>9</v>
      </c>
      <c r="D37" s="1063">
        <v>7</v>
      </c>
      <c r="E37" s="1059">
        <v>13</v>
      </c>
      <c r="F37" s="1059">
        <v>16</v>
      </c>
      <c r="G37" s="1063">
        <v>16</v>
      </c>
      <c r="H37" s="1059">
        <v>16</v>
      </c>
      <c r="I37" s="1059">
        <v>9</v>
      </c>
      <c r="J37" s="1059">
        <v>17</v>
      </c>
      <c r="K37" s="1059">
        <v>17</v>
      </c>
      <c r="L37" s="1059">
        <v>4</v>
      </c>
      <c r="M37" s="1059">
        <v>2</v>
      </c>
      <c r="N37" s="1059">
        <v>2</v>
      </c>
      <c r="Q37" s="1101"/>
      <c r="R37" s="1101"/>
    </row>
    <row r="38" spans="1:18" ht="9">
      <c r="A38" s="1059" t="s">
        <v>1827</v>
      </c>
      <c r="B38" s="1086" t="s">
        <v>1828</v>
      </c>
      <c r="C38" s="1105">
        <v>14</v>
      </c>
      <c r="D38" s="1063">
        <v>9</v>
      </c>
      <c r="E38" s="1059">
        <v>21</v>
      </c>
      <c r="F38" s="1059">
        <v>12</v>
      </c>
      <c r="G38" s="1063">
        <v>18</v>
      </c>
      <c r="H38" s="1059">
        <v>12</v>
      </c>
      <c r="I38" s="1059">
        <v>14</v>
      </c>
      <c r="J38" s="1059">
        <v>7</v>
      </c>
      <c r="K38" s="1059">
        <v>1</v>
      </c>
      <c r="L38" s="1059">
        <v>3</v>
      </c>
      <c r="M38" s="1059">
        <v>0</v>
      </c>
      <c r="N38" s="1059">
        <v>1</v>
      </c>
      <c r="Q38" s="1101"/>
      <c r="R38" s="1101"/>
    </row>
    <row r="39" spans="1:18" ht="9">
      <c r="A39" s="1059" t="s">
        <v>790</v>
      </c>
      <c r="B39" s="1086" t="s">
        <v>1829</v>
      </c>
      <c r="C39" s="1105">
        <v>12</v>
      </c>
      <c r="D39" s="1063">
        <v>4</v>
      </c>
      <c r="E39" s="1059">
        <v>9</v>
      </c>
      <c r="F39" s="1059">
        <v>18</v>
      </c>
      <c r="G39" s="1063">
        <v>34</v>
      </c>
      <c r="H39" s="1059">
        <v>20</v>
      </c>
      <c r="I39" s="1059">
        <v>12</v>
      </c>
      <c r="J39" s="1059">
        <v>17</v>
      </c>
      <c r="K39" s="1059">
        <v>20</v>
      </c>
      <c r="L39" s="1059">
        <v>4</v>
      </c>
      <c r="M39" s="1059">
        <v>1</v>
      </c>
      <c r="N39" s="1059">
        <v>2</v>
      </c>
      <c r="Q39" s="1101"/>
      <c r="R39" s="1101"/>
    </row>
    <row r="40" spans="1:18" ht="9">
      <c r="A40" s="1059" t="s">
        <v>789</v>
      </c>
      <c r="B40" s="1086" t="s">
        <v>1830</v>
      </c>
      <c r="C40" s="1105">
        <v>10</v>
      </c>
      <c r="D40" s="1063">
        <v>3</v>
      </c>
      <c r="E40" s="1059">
        <v>5</v>
      </c>
      <c r="F40" s="1059">
        <v>7</v>
      </c>
      <c r="G40" s="1063">
        <v>10</v>
      </c>
      <c r="H40" s="1059">
        <v>7</v>
      </c>
      <c r="I40" s="1059">
        <v>10</v>
      </c>
      <c r="J40" s="1059">
        <v>2</v>
      </c>
      <c r="K40" s="1059"/>
      <c r="L40" s="1059">
        <v>4</v>
      </c>
      <c r="M40" s="1059">
        <v>1</v>
      </c>
      <c r="N40" s="1059">
        <v>2</v>
      </c>
      <c r="P40" s="1106"/>
      <c r="Q40" s="1101"/>
      <c r="R40" s="1101"/>
    </row>
    <row r="41" spans="1:18" ht="9">
      <c r="A41" s="1059" t="s">
        <v>1056</v>
      </c>
      <c r="B41" s="1086" t="s">
        <v>1831</v>
      </c>
      <c r="C41" s="1105">
        <v>12</v>
      </c>
      <c r="D41" s="1063">
        <v>5</v>
      </c>
      <c r="E41" s="1059">
        <v>12</v>
      </c>
      <c r="F41" s="1059">
        <v>12</v>
      </c>
      <c r="G41" s="1063">
        <v>16</v>
      </c>
      <c r="H41" s="1059">
        <v>12</v>
      </c>
      <c r="I41" s="1059">
        <v>12</v>
      </c>
      <c r="J41" s="1059">
        <v>5</v>
      </c>
      <c r="K41" s="1059">
        <v>3</v>
      </c>
      <c r="L41" s="1059">
        <v>4</v>
      </c>
      <c r="M41" s="1059">
        <v>2</v>
      </c>
      <c r="N41" s="1059">
        <v>2</v>
      </c>
      <c r="Q41" s="1101"/>
      <c r="R41" s="1101"/>
    </row>
    <row r="42" spans="1:18" ht="9">
      <c r="A42" s="1059" t="s">
        <v>787</v>
      </c>
      <c r="B42" s="1086" t="s">
        <v>1832</v>
      </c>
      <c r="C42" s="1105">
        <v>5</v>
      </c>
      <c r="D42" s="1063">
        <v>3</v>
      </c>
      <c r="E42" s="1059">
        <v>4</v>
      </c>
      <c r="F42" s="1059">
        <v>12</v>
      </c>
      <c r="G42" s="1063">
        <v>14</v>
      </c>
      <c r="H42" s="1059">
        <v>12</v>
      </c>
      <c r="I42" s="1059">
        <v>5</v>
      </c>
      <c r="J42" s="1059">
        <v>7</v>
      </c>
      <c r="K42" s="1059">
        <v>6</v>
      </c>
      <c r="L42" s="1059">
        <v>3</v>
      </c>
      <c r="M42" s="1059">
        <v>2</v>
      </c>
      <c r="N42" s="1059">
        <v>2</v>
      </c>
      <c r="Q42" s="1101"/>
      <c r="R42" s="1101"/>
    </row>
    <row r="43" spans="1:14" ht="9">
      <c r="A43" s="1059" t="s">
        <v>786</v>
      </c>
      <c r="B43" s="1086" t="s">
        <v>1833</v>
      </c>
      <c r="C43" s="1105">
        <v>10</v>
      </c>
      <c r="D43" s="1063">
        <v>5</v>
      </c>
      <c r="E43" s="1059">
        <v>6</v>
      </c>
      <c r="F43" s="1059">
        <v>9</v>
      </c>
      <c r="G43" s="1063">
        <v>16</v>
      </c>
      <c r="H43" s="1059">
        <v>12</v>
      </c>
      <c r="I43" s="1059">
        <v>10</v>
      </c>
      <c r="J43" s="1059">
        <v>2</v>
      </c>
      <c r="K43" s="1059">
        <v>4</v>
      </c>
      <c r="L43" s="1059">
        <v>4</v>
      </c>
      <c r="M43" s="1059">
        <v>3</v>
      </c>
      <c r="N43" s="1059">
        <v>3</v>
      </c>
    </row>
    <row r="44" spans="1:14" ht="9">
      <c r="A44" s="1059" t="s">
        <v>785</v>
      </c>
      <c r="B44" s="1086" t="s">
        <v>1834</v>
      </c>
      <c r="C44" s="1105">
        <v>8</v>
      </c>
      <c r="D44" s="1063">
        <v>2</v>
      </c>
      <c r="E44" s="1059">
        <v>5</v>
      </c>
      <c r="F44" s="1059">
        <v>14</v>
      </c>
      <c r="G44" s="1063">
        <v>17</v>
      </c>
      <c r="H44" s="1059">
        <v>14</v>
      </c>
      <c r="I44" s="1059">
        <v>8</v>
      </c>
      <c r="J44" s="1059">
        <v>10</v>
      </c>
      <c r="K44" s="1059">
        <v>7</v>
      </c>
      <c r="L44" s="1059">
        <v>3</v>
      </c>
      <c r="M44" s="1059">
        <v>1</v>
      </c>
      <c r="N44" s="1059">
        <v>2</v>
      </c>
    </row>
    <row r="45" spans="1:14" ht="9">
      <c r="A45" s="1059" t="s">
        <v>784</v>
      </c>
      <c r="B45" s="1086" t="s">
        <v>1835</v>
      </c>
      <c r="C45" s="1105">
        <v>7</v>
      </c>
      <c r="D45" s="1063">
        <v>2</v>
      </c>
      <c r="E45" s="1059">
        <v>4</v>
      </c>
      <c r="F45" s="1059">
        <v>13</v>
      </c>
      <c r="G45" s="1063">
        <v>19</v>
      </c>
      <c r="H45" s="1059">
        <v>12</v>
      </c>
      <c r="I45" s="1059">
        <v>7</v>
      </c>
      <c r="J45" s="1059">
        <v>7</v>
      </c>
      <c r="K45" s="1059">
        <v>4</v>
      </c>
      <c r="L45" s="1059">
        <v>3</v>
      </c>
      <c r="M45" s="1059">
        <v>1</v>
      </c>
      <c r="N45" s="1059">
        <v>2</v>
      </c>
    </row>
    <row r="46" spans="1:14" ht="9">
      <c r="A46" s="1059" t="s">
        <v>783</v>
      </c>
      <c r="B46" s="1086" t="s">
        <v>1836</v>
      </c>
      <c r="C46" s="1105">
        <v>6</v>
      </c>
      <c r="D46" s="1063">
        <v>2</v>
      </c>
      <c r="E46" s="1059">
        <v>6</v>
      </c>
      <c r="F46" s="1059">
        <v>14</v>
      </c>
      <c r="G46" s="1063">
        <v>16</v>
      </c>
      <c r="H46" s="1059">
        <v>12</v>
      </c>
      <c r="I46" s="1059">
        <v>6</v>
      </c>
      <c r="J46" s="1059">
        <v>6</v>
      </c>
      <c r="K46" s="1059">
        <v>4</v>
      </c>
      <c r="L46" s="1059">
        <v>3</v>
      </c>
      <c r="M46" s="1059">
        <v>1</v>
      </c>
      <c r="N46" s="1059">
        <v>2</v>
      </c>
    </row>
    <row r="47" spans="1:14" ht="9">
      <c r="A47" s="1059" t="s">
        <v>1053</v>
      </c>
      <c r="B47" s="1086" t="s">
        <v>1837</v>
      </c>
      <c r="C47" s="1105">
        <v>10</v>
      </c>
      <c r="D47" s="1063">
        <v>6</v>
      </c>
      <c r="E47" s="1059">
        <v>11</v>
      </c>
      <c r="F47" s="1059">
        <v>12</v>
      </c>
      <c r="G47" s="1063">
        <v>16</v>
      </c>
      <c r="H47" s="1059">
        <v>12</v>
      </c>
      <c r="I47" s="1059">
        <v>10</v>
      </c>
      <c r="J47" s="1059">
        <v>3</v>
      </c>
      <c r="K47" s="1059">
        <v>4</v>
      </c>
      <c r="L47" s="1059">
        <v>4</v>
      </c>
      <c r="M47" s="1059">
        <v>3</v>
      </c>
      <c r="N47" s="1059">
        <v>3</v>
      </c>
    </row>
    <row r="48" spans="1:14" ht="9">
      <c r="A48" s="1059" t="s">
        <v>780</v>
      </c>
      <c r="B48" s="1086" t="s">
        <v>1838</v>
      </c>
      <c r="C48" s="1105">
        <v>13</v>
      </c>
      <c r="D48" s="1063">
        <v>6</v>
      </c>
      <c r="E48" s="1059">
        <v>18</v>
      </c>
      <c r="F48" s="1059">
        <v>23</v>
      </c>
      <c r="G48" s="1063">
        <v>22</v>
      </c>
      <c r="H48" s="1059">
        <v>24</v>
      </c>
      <c r="I48" s="1059">
        <v>13</v>
      </c>
      <c r="J48" s="1059">
        <v>17</v>
      </c>
      <c r="K48" s="1059">
        <v>19</v>
      </c>
      <c r="L48" s="1059">
        <v>4</v>
      </c>
      <c r="M48" s="1059">
        <v>3</v>
      </c>
      <c r="N48" s="1059">
        <v>4</v>
      </c>
    </row>
    <row r="49" spans="1:15" ht="9">
      <c r="A49" s="1059" t="s">
        <v>779</v>
      </c>
      <c r="B49" s="1086" t="s">
        <v>1839</v>
      </c>
      <c r="C49" s="1105">
        <v>7</v>
      </c>
      <c r="D49" s="1063">
        <v>11</v>
      </c>
      <c r="E49" s="1059">
        <v>7</v>
      </c>
      <c r="F49" s="1059">
        <v>10</v>
      </c>
      <c r="G49" s="1063">
        <v>16</v>
      </c>
      <c r="H49" s="1059">
        <v>16</v>
      </c>
      <c r="I49" s="1059">
        <v>7</v>
      </c>
      <c r="J49" s="1059">
        <v>13</v>
      </c>
      <c r="K49" s="1059">
        <v>5</v>
      </c>
      <c r="L49" s="1059">
        <v>4</v>
      </c>
      <c r="M49" s="1059">
        <v>3</v>
      </c>
      <c r="N49" s="1059">
        <v>4</v>
      </c>
      <c r="O49" s="1059"/>
    </row>
    <row r="50" spans="1:15" ht="9">
      <c r="A50" s="1059" t="s">
        <v>778</v>
      </c>
      <c r="B50" s="1086" t="s">
        <v>1840</v>
      </c>
      <c r="C50" s="1105">
        <v>19</v>
      </c>
      <c r="D50" s="1063">
        <v>10</v>
      </c>
      <c r="E50" s="1059">
        <v>9</v>
      </c>
      <c r="F50" s="1059">
        <v>16</v>
      </c>
      <c r="G50" s="1063">
        <v>17</v>
      </c>
      <c r="H50" s="1059">
        <v>21</v>
      </c>
      <c r="I50" s="1059">
        <v>19</v>
      </c>
      <c r="J50" s="1059">
        <v>13</v>
      </c>
      <c r="K50" s="1059">
        <v>26</v>
      </c>
      <c r="L50" s="1059">
        <v>3</v>
      </c>
      <c r="M50" s="1059">
        <v>4</v>
      </c>
      <c r="N50" s="1059">
        <v>3</v>
      </c>
      <c r="O50" s="1059"/>
    </row>
    <row r="51" spans="1:15" ht="9">
      <c r="A51" s="1091" t="s">
        <v>1841</v>
      </c>
      <c r="B51" s="1092" t="s">
        <v>1842</v>
      </c>
      <c r="C51" s="1107">
        <v>6</v>
      </c>
      <c r="D51" s="1091">
        <v>4</v>
      </c>
      <c r="E51" s="1091">
        <v>7</v>
      </c>
      <c r="F51" s="1091">
        <v>7</v>
      </c>
      <c r="G51" s="1091">
        <v>9</v>
      </c>
      <c r="H51" s="1091">
        <v>12</v>
      </c>
      <c r="I51" s="1091">
        <v>6</v>
      </c>
      <c r="J51" s="1091"/>
      <c r="K51" s="1091">
        <v>3</v>
      </c>
      <c r="L51" s="1091">
        <v>4</v>
      </c>
      <c r="M51" s="1091">
        <v>1</v>
      </c>
      <c r="N51" s="1091">
        <v>1</v>
      </c>
      <c r="O51" s="1059"/>
    </row>
    <row r="52" spans="5:15" ht="9">
      <c r="E52" s="1087"/>
      <c r="O52" s="1059"/>
    </row>
    <row r="53" spans="5:15" ht="9">
      <c r="E53" s="1087"/>
      <c r="O53" s="1059"/>
    </row>
    <row r="54" spans="5:15" ht="9">
      <c r="E54" s="1087"/>
      <c r="O54" s="1059"/>
    </row>
    <row r="55" spans="5:15" ht="9">
      <c r="E55" s="1087"/>
      <c r="O55" s="1059"/>
    </row>
  </sheetData>
  <sheetProtection/>
  <mergeCells count="17">
    <mergeCell ref="L7:N7"/>
    <mergeCell ref="C30:E30"/>
    <mergeCell ref="F30:H30"/>
    <mergeCell ref="I30:K30"/>
    <mergeCell ref="L30:N30"/>
    <mergeCell ref="C31:E31"/>
    <mergeCell ref="F31:H31"/>
    <mergeCell ref="I31:K31"/>
    <mergeCell ref="L4:N4"/>
    <mergeCell ref="C5:E5"/>
    <mergeCell ref="F5:H5"/>
    <mergeCell ref="I5:K5"/>
    <mergeCell ref="L5:N5"/>
    <mergeCell ref="C6:E6"/>
    <mergeCell ref="F6:H6"/>
    <mergeCell ref="I6:K6"/>
    <mergeCell ref="L6:N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1"/>
  <sheetViews>
    <sheetView workbookViewId="0" topLeftCell="A1">
      <selection activeCell="I21" sqref="I21"/>
    </sheetView>
  </sheetViews>
  <sheetFormatPr defaultColWidth="9.00390625" defaultRowHeight="10.5" customHeight="1"/>
  <cols>
    <col min="1" max="1" width="0.2421875" style="267" customWidth="1"/>
    <col min="2" max="2" width="1.875" style="267" customWidth="1"/>
    <col min="3" max="3" width="0.12890625" style="267" customWidth="1"/>
    <col min="4" max="4" width="27.75390625" style="267" customWidth="1"/>
    <col min="5" max="5" width="18.75390625" style="267" customWidth="1"/>
    <col min="6" max="6" width="7.375" style="267" customWidth="1"/>
    <col min="7" max="7" width="9.125" style="267" customWidth="1"/>
    <col min="8" max="8" width="8.75390625" style="267" customWidth="1"/>
    <col min="9" max="9" width="9.125" style="267" customWidth="1"/>
    <col min="10" max="10" width="7.75390625" style="267" customWidth="1"/>
    <col min="11" max="11" width="6.75390625" style="267" customWidth="1"/>
    <col min="12" max="12" width="9.00390625" style="267" customWidth="1"/>
    <col min="13" max="13" width="8.875" style="267" customWidth="1"/>
    <col min="14" max="14" width="9.375" style="267" customWidth="1"/>
    <col min="15" max="15" width="10.875" style="267" customWidth="1"/>
    <col min="16" max="16" width="10.25390625" style="267" customWidth="1"/>
    <col min="17" max="18" width="9.75390625" style="267" customWidth="1"/>
    <col min="19" max="16384" width="9.125" style="267" customWidth="1"/>
  </cols>
  <sheetData>
    <row r="1" spans="6:12" s="49" customFormat="1" ht="10.5" customHeight="1">
      <c r="F1" s="139" t="s">
        <v>873</v>
      </c>
      <c r="G1" s="141"/>
      <c r="H1" s="141"/>
      <c r="I1" s="141"/>
      <c r="J1" s="141"/>
      <c r="K1" s="141"/>
      <c r="L1" s="141"/>
    </row>
    <row r="2" spans="6:12" s="49" customFormat="1" ht="10.5" customHeight="1">
      <c r="F2" s="379" t="s">
        <v>874</v>
      </c>
      <c r="G2" s="119"/>
      <c r="H2" s="119"/>
      <c r="I2" s="119"/>
      <c r="J2" s="141"/>
      <c r="K2" s="141"/>
      <c r="L2" s="141"/>
    </row>
    <row r="3" spans="1:13" s="49" customFormat="1" ht="10.5" customHeight="1">
      <c r="A3" s="52"/>
      <c r="B3" s="52"/>
      <c r="C3" s="52"/>
      <c r="E3" s="50"/>
      <c r="G3" s="50"/>
      <c r="M3" s="50"/>
    </row>
    <row r="4" spans="1:16" s="49" customFormat="1" ht="10.5" customHeight="1">
      <c r="A4" s="194"/>
      <c r="B4" s="194"/>
      <c r="C4" s="194"/>
      <c r="D4" s="282" t="s">
        <v>295</v>
      </c>
      <c r="E4" s="285" t="s">
        <v>151</v>
      </c>
      <c r="F4" s="214" t="s">
        <v>41</v>
      </c>
      <c r="G4" s="286" t="s">
        <v>152</v>
      </c>
      <c r="H4" s="1111"/>
      <c r="I4" s="1111"/>
      <c r="J4" s="1111"/>
      <c r="K4" s="1111"/>
      <c r="L4" s="1112"/>
      <c r="M4" s="214"/>
      <c r="N4" s="53"/>
      <c r="O4" s="213"/>
      <c r="P4" s="52"/>
    </row>
    <row r="5" spans="1:16" s="49" customFormat="1" ht="10.5" customHeight="1">
      <c r="A5" s="52"/>
      <c r="B5" s="52"/>
      <c r="C5" s="52"/>
      <c r="D5" s="287" t="s">
        <v>449</v>
      </c>
      <c r="E5" s="285" t="s">
        <v>296</v>
      </c>
      <c r="F5" s="283" t="s">
        <v>150</v>
      </c>
      <c r="G5" s="286" t="s">
        <v>153</v>
      </c>
      <c r="H5" s="202">
        <v>2011</v>
      </c>
      <c r="I5" s="202">
        <v>2012</v>
      </c>
      <c r="J5" s="202">
        <v>2013</v>
      </c>
      <c r="K5" s="202">
        <v>2014</v>
      </c>
      <c r="L5" s="202">
        <v>2015</v>
      </c>
      <c r="M5" s="200" t="s">
        <v>866</v>
      </c>
      <c r="N5" s="284" t="s">
        <v>865</v>
      </c>
      <c r="O5" s="194" t="s">
        <v>864</v>
      </c>
      <c r="P5" s="52"/>
    </row>
    <row r="6" spans="1:16" s="49" customFormat="1" ht="10.5" customHeight="1">
      <c r="A6" s="52"/>
      <c r="B6" s="52"/>
      <c r="C6" s="52"/>
      <c r="D6" s="50"/>
      <c r="E6" s="288"/>
      <c r="F6" s="101"/>
      <c r="G6" s="218"/>
      <c r="H6" s="235" t="s">
        <v>905</v>
      </c>
      <c r="I6" s="235" t="s">
        <v>905</v>
      </c>
      <c r="J6" s="235" t="s">
        <v>905</v>
      </c>
      <c r="K6" s="235" t="s">
        <v>905</v>
      </c>
      <c r="L6" s="235" t="s">
        <v>905</v>
      </c>
      <c r="M6" s="211"/>
      <c r="N6" s="101"/>
      <c r="O6" s="101"/>
      <c r="P6" s="52"/>
    </row>
    <row r="7" spans="1:15" s="49" customFormat="1" ht="10.5" customHeight="1">
      <c r="A7" s="76"/>
      <c r="B7" s="76"/>
      <c r="C7" s="76"/>
      <c r="D7" s="49" t="s">
        <v>573</v>
      </c>
      <c r="E7" s="51" t="s">
        <v>574</v>
      </c>
      <c r="F7" s="153" t="s">
        <v>182</v>
      </c>
      <c r="G7" s="51" t="s">
        <v>179</v>
      </c>
      <c r="H7" s="76">
        <v>25.6</v>
      </c>
      <c r="I7" s="76">
        <v>25.9</v>
      </c>
      <c r="J7" s="76">
        <v>26.200000000000003</v>
      </c>
      <c r="K7" s="76">
        <v>27.37</v>
      </c>
      <c r="L7" s="76">
        <v>27.617</v>
      </c>
      <c r="M7" s="76">
        <v>106.62934362934364</v>
      </c>
      <c r="N7" s="76">
        <v>105.40839694656488</v>
      </c>
      <c r="O7" s="76">
        <v>100.90244793569603</v>
      </c>
    </row>
    <row r="8" spans="1:15" s="49" customFormat="1" ht="10.5" customHeight="1">
      <c r="A8" s="76"/>
      <c r="B8" s="76"/>
      <c r="C8" s="76"/>
      <c r="D8" s="49" t="s">
        <v>171</v>
      </c>
      <c r="E8" s="51" t="s">
        <v>575</v>
      </c>
      <c r="F8" s="153" t="s">
        <v>182</v>
      </c>
      <c r="G8" s="51" t="s">
        <v>179</v>
      </c>
      <c r="H8" s="76">
        <v>17.9</v>
      </c>
      <c r="I8" s="76">
        <v>19.5</v>
      </c>
      <c r="J8" s="76">
        <v>19.9</v>
      </c>
      <c r="K8" s="76">
        <v>24.064</v>
      </c>
      <c r="L8" s="76">
        <v>24.647</v>
      </c>
      <c r="M8" s="76">
        <v>126.39487179487179</v>
      </c>
      <c r="N8" s="76">
        <v>123.85427135678393</v>
      </c>
      <c r="O8" s="76">
        <v>102.42270611702126</v>
      </c>
    </row>
    <row r="9" spans="1:15" s="49" customFormat="1" ht="10.5" customHeight="1">
      <c r="A9" s="76"/>
      <c r="B9" s="76"/>
      <c r="C9" s="76"/>
      <c r="D9" s="49" t="s">
        <v>384</v>
      </c>
      <c r="E9" s="51" t="s">
        <v>617</v>
      </c>
      <c r="F9" s="153" t="s">
        <v>180</v>
      </c>
      <c r="G9" s="51" t="s">
        <v>181</v>
      </c>
      <c r="H9" s="76">
        <v>8.8</v>
      </c>
      <c r="I9" s="76">
        <v>10.1</v>
      </c>
      <c r="J9" s="76">
        <v>2.6</v>
      </c>
      <c r="K9" s="76">
        <v>4.9</v>
      </c>
      <c r="L9" s="76">
        <v>2.9</v>
      </c>
      <c r="M9" s="76">
        <v>28.71287128712871</v>
      </c>
      <c r="N9" s="76">
        <v>111.53846153846155</v>
      </c>
      <c r="O9" s="76">
        <v>59.183673469387756</v>
      </c>
    </row>
    <row r="10" spans="1:15" s="49" customFormat="1" ht="10.5" customHeight="1">
      <c r="A10" s="100"/>
      <c r="B10" s="100"/>
      <c r="C10" s="100"/>
      <c r="D10" s="49" t="s">
        <v>763</v>
      </c>
      <c r="E10" s="51" t="s">
        <v>759</v>
      </c>
      <c r="F10" s="49" t="s">
        <v>180</v>
      </c>
      <c r="G10" s="51" t="s">
        <v>181</v>
      </c>
      <c r="H10" s="76"/>
      <c r="I10" s="76"/>
      <c r="J10" s="76">
        <v>11.6</v>
      </c>
      <c r="K10" s="76">
        <v>31.7</v>
      </c>
      <c r="L10" s="76">
        <v>16.5</v>
      </c>
      <c r="M10" s="76"/>
      <c r="N10" s="76">
        <v>142.24137931034483</v>
      </c>
      <c r="O10" s="76">
        <v>52.05047318611987</v>
      </c>
    </row>
    <row r="11" spans="1:15" s="49" customFormat="1" ht="10.5" customHeight="1">
      <c r="A11" s="76"/>
      <c r="B11" s="76"/>
      <c r="C11" s="76"/>
      <c r="D11" s="49" t="s">
        <v>472</v>
      </c>
      <c r="E11" s="51" t="s">
        <v>385</v>
      </c>
      <c r="F11" s="49" t="s">
        <v>182</v>
      </c>
      <c r="G11" s="51" t="s">
        <v>179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/>
      <c r="N11" s="76"/>
      <c r="O11" s="76"/>
    </row>
    <row r="12" spans="1:15" s="49" customFormat="1" ht="10.5" customHeight="1">
      <c r="A12" s="76"/>
      <c r="B12" s="76"/>
      <c r="C12" s="76"/>
      <c r="D12" s="49" t="s">
        <v>733</v>
      </c>
      <c r="E12" s="51" t="s">
        <v>386</v>
      </c>
      <c r="F12" s="49" t="s">
        <v>182</v>
      </c>
      <c r="G12" s="51" t="s">
        <v>179</v>
      </c>
      <c r="H12" s="76">
        <v>0</v>
      </c>
      <c r="I12" s="76">
        <v>0</v>
      </c>
      <c r="J12" s="76">
        <v>3.8</v>
      </c>
      <c r="K12" s="76">
        <v>10</v>
      </c>
      <c r="L12" s="76">
        <v>13.5</v>
      </c>
      <c r="M12" s="76"/>
      <c r="N12" s="76">
        <v>355.2631578947369</v>
      </c>
      <c r="O12" s="76">
        <v>135</v>
      </c>
    </row>
    <row r="13" spans="1:15" s="49" customFormat="1" ht="10.5" customHeight="1">
      <c r="A13" s="76"/>
      <c r="B13" s="76"/>
      <c r="C13" s="76"/>
      <c r="D13" s="49" t="s">
        <v>734</v>
      </c>
      <c r="E13" s="51" t="s">
        <v>741</v>
      </c>
      <c r="F13" s="49" t="s">
        <v>182</v>
      </c>
      <c r="G13" s="51" t="s">
        <v>179</v>
      </c>
      <c r="H13" s="76"/>
      <c r="I13" s="76"/>
      <c r="J13" s="76"/>
      <c r="K13" s="76">
        <v>7.2</v>
      </c>
      <c r="L13" s="76">
        <v>7.4</v>
      </c>
      <c r="M13" s="76"/>
      <c r="N13" s="76"/>
      <c r="O13" s="76">
        <v>102.77777777777779</v>
      </c>
    </row>
    <row r="14" spans="1:15" s="49" customFormat="1" ht="10.5" customHeight="1">
      <c r="A14" s="100"/>
      <c r="B14" s="100"/>
      <c r="C14" s="100"/>
      <c r="D14" s="49" t="s">
        <v>735</v>
      </c>
      <c r="E14" s="51" t="s">
        <v>740</v>
      </c>
      <c r="F14" s="49" t="s">
        <v>182</v>
      </c>
      <c r="G14" s="51" t="s">
        <v>179</v>
      </c>
      <c r="H14" s="76"/>
      <c r="I14" s="76"/>
      <c r="J14" s="76"/>
      <c r="K14" s="76">
        <v>3</v>
      </c>
      <c r="L14" s="76">
        <v>0</v>
      </c>
      <c r="M14" s="76"/>
      <c r="N14" s="76"/>
      <c r="O14" s="76"/>
    </row>
    <row r="15" spans="1:15" s="49" customFormat="1" ht="18" customHeight="1">
      <c r="A15" s="76"/>
      <c r="B15" s="76"/>
      <c r="C15" s="76"/>
      <c r="D15" s="226" t="s">
        <v>767</v>
      </c>
      <c r="E15" s="51" t="s">
        <v>274</v>
      </c>
      <c r="F15" s="49" t="s">
        <v>182</v>
      </c>
      <c r="G15" s="51" t="s">
        <v>179</v>
      </c>
      <c r="H15" s="76"/>
      <c r="I15" s="76"/>
      <c r="J15" s="76"/>
      <c r="K15" s="76"/>
      <c r="L15" s="76"/>
      <c r="M15" s="76"/>
      <c r="N15" s="76"/>
      <c r="O15" s="76"/>
    </row>
    <row r="16" spans="1:15" s="49" customFormat="1" ht="10.5" customHeight="1">
      <c r="A16" s="76"/>
      <c r="B16" s="76"/>
      <c r="C16" s="76"/>
      <c r="D16" s="49" t="s">
        <v>253</v>
      </c>
      <c r="E16" s="51" t="s">
        <v>275</v>
      </c>
      <c r="F16" s="49" t="s">
        <v>182</v>
      </c>
      <c r="G16" s="51" t="s">
        <v>179</v>
      </c>
      <c r="H16" s="76"/>
      <c r="I16" s="76"/>
      <c r="J16" s="76"/>
      <c r="K16" s="76"/>
      <c r="L16" s="76"/>
      <c r="M16" s="76"/>
      <c r="N16" s="76"/>
      <c r="O16" s="76"/>
    </row>
    <row r="17" spans="1:15" s="49" customFormat="1" ht="10.5" customHeight="1">
      <c r="A17" s="76"/>
      <c r="B17" s="76"/>
      <c r="C17" s="76"/>
      <c r="D17" s="49" t="s">
        <v>155</v>
      </c>
      <c r="E17" s="51" t="s">
        <v>154</v>
      </c>
      <c r="F17" s="49" t="s">
        <v>736</v>
      </c>
      <c r="G17" s="51" t="s">
        <v>737</v>
      </c>
      <c r="H17" s="76">
        <v>123</v>
      </c>
      <c r="I17" s="76">
        <v>197.5</v>
      </c>
      <c r="J17" s="76">
        <v>150</v>
      </c>
      <c r="K17" s="76">
        <v>210</v>
      </c>
      <c r="L17" s="76">
        <v>179</v>
      </c>
      <c r="M17" s="76">
        <v>90.63291139240506</v>
      </c>
      <c r="N17" s="76">
        <v>119.33333333333334</v>
      </c>
      <c r="O17" s="76">
        <v>85.23809523809524</v>
      </c>
    </row>
    <row r="18" spans="1:15" s="49" customFormat="1" ht="10.5" customHeight="1">
      <c r="A18" s="76"/>
      <c r="B18" s="76"/>
      <c r="C18" s="76"/>
      <c r="D18" s="49" t="s">
        <v>433</v>
      </c>
      <c r="E18" s="51" t="s">
        <v>434</v>
      </c>
      <c r="F18" s="52" t="s">
        <v>184</v>
      </c>
      <c r="G18" s="191" t="s">
        <v>183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/>
      <c r="N18" s="76"/>
      <c r="O18" s="76"/>
    </row>
    <row r="19" spans="1:15" s="49" customFormat="1" ht="10.5" customHeight="1">
      <c r="A19" s="76"/>
      <c r="B19" s="76"/>
      <c r="C19" s="76"/>
      <c r="D19" s="49" t="s">
        <v>370</v>
      </c>
      <c r="E19" s="51" t="s">
        <v>435</v>
      </c>
      <c r="F19" s="52" t="s">
        <v>312</v>
      </c>
      <c r="G19" s="191" t="s">
        <v>185</v>
      </c>
      <c r="H19" s="76"/>
      <c r="I19" s="76"/>
      <c r="J19" s="76"/>
      <c r="K19" s="76"/>
      <c r="L19" s="76"/>
      <c r="M19" s="76"/>
      <c r="N19" s="76"/>
      <c r="O19" s="76"/>
    </row>
    <row r="20" spans="1:15" s="49" customFormat="1" ht="10.5" customHeight="1">
      <c r="A20" s="76"/>
      <c r="B20" s="76"/>
      <c r="C20" s="76"/>
      <c r="D20" s="49" t="s">
        <v>440</v>
      </c>
      <c r="E20" s="51" t="s">
        <v>436</v>
      </c>
      <c r="F20" s="52" t="s">
        <v>186</v>
      </c>
      <c r="G20" s="191" t="s">
        <v>187</v>
      </c>
      <c r="H20" s="76">
        <v>479.1</v>
      </c>
      <c r="I20" s="76">
        <v>461.6</v>
      </c>
      <c r="J20" s="76">
        <v>581.1</v>
      </c>
      <c r="K20" s="76">
        <v>518.2</v>
      </c>
      <c r="L20" s="76">
        <v>719.7</v>
      </c>
      <c r="M20" s="76">
        <v>155.9142114384749</v>
      </c>
      <c r="N20" s="76">
        <v>123.85131646876613</v>
      </c>
      <c r="O20" s="76">
        <v>138.88460054033192</v>
      </c>
    </row>
    <row r="21" spans="1:15" s="49" customFormat="1" ht="10.5" customHeight="1">
      <c r="A21" s="100"/>
      <c r="B21" s="100"/>
      <c r="C21" s="100"/>
      <c r="D21" s="49" t="s">
        <v>764</v>
      </c>
      <c r="E21" s="51" t="s">
        <v>523</v>
      </c>
      <c r="F21" s="49" t="s">
        <v>586</v>
      </c>
      <c r="G21" s="51" t="s">
        <v>585</v>
      </c>
      <c r="H21" s="76">
        <v>94.6</v>
      </c>
      <c r="I21" s="76">
        <v>101.7</v>
      </c>
      <c r="J21" s="76">
        <v>109.9</v>
      </c>
      <c r="K21" s="76">
        <v>102.2</v>
      </c>
      <c r="L21" s="76">
        <v>101.6</v>
      </c>
      <c r="M21" s="76">
        <v>99.9016715830875</v>
      </c>
      <c r="N21" s="76">
        <v>92.44767970882619</v>
      </c>
      <c r="O21" s="76">
        <v>99.412915851272</v>
      </c>
    </row>
    <row r="22" spans="1:15" s="49" customFormat="1" ht="10.5" customHeight="1">
      <c r="A22" s="76"/>
      <c r="B22" s="76"/>
      <c r="C22" s="76"/>
      <c r="D22" s="49" t="s">
        <v>442</v>
      </c>
      <c r="E22" s="51" t="s">
        <v>177</v>
      </c>
      <c r="F22" s="49" t="s">
        <v>738</v>
      </c>
      <c r="G22" s="51" t="s">
        <v>739</v>
      </c>
      <c r="H22" s="100"/>
      <c r="I22" s="100"/>
      <c r="J22" s="100"/>
      <c r="K22" s="100"/>
      <c r="L22" s="100"/>
      <c r="M22" s="76"/>
      <c r="N22" s="76"/>
      <c r="O22" s="76"/>
    </row>
    <row r="23" spans="1:15" s="49" customFormat="1" ht="10.5" customHeight="1">
      <c r="A23" s="76"/>
      <c r="B23" s="76"/>
      <c r="C23" s="76"/>
      <c r="D23" s="49" t="s">
        <v>577</v>
      </c>
      <c r="E23" s="83" t="s">
        <v>178</v>
      </c>
      <c r="F23" s="49" t="s">
        <v>372</v>
      </c>
      <c r="G23" s="191" t="s">
        <v>373</v>
      </c>
      <c r="H23" s="76">
        <v>11.6</v>
      </c>
      <c r="I23" s="76">
        <v>23.4</v>
      </c>
      <c r="J23" s="76">
        <v>26.9</v>
      </c>
      <c r="K23" s="76">
        <v>25.9</v>
      </c>
      <c r="L23" s="76">
        <v>31.2</v>
      </c>
      <c r="M23" s="76">
        <v>133.33333333333334</v>
      </c>
      <c r="N23" s="76">
        <v>115.98513011152416</v>
      </c>
      <c r="O23" s="76">
        <v>120.46332046332047</v>
      </c>
    </row>
    <row r="24" spans="4:15" s="49" customFormat="1" ht="10.5" customHeight="1">
      <c r="D24" s="49" t="s">
        <v>578</v>
      </c>
      <c r="E24" s="140" t="s">
        <v>579</v>
      </c>
      <c r="F24" s="49" t="s">
        <v>580</v>
      </c>
      <c r="G24" s="51" t="s">
        <v>581</v>
      </c>
      <c r="H24" s="93">
        <v>67</v>
      </c>
      <c r="I24" s="93">
        <v>89</v>
      </c>
      <c r="J24" s="93">
        <v>94</v>
      </c>
      <c r="K24" s="93">
        <v>193</v>
      </c>
      <c r="L24" s="93">
        <v>208</v>
      </c>
      <c r="M24" s="76">
        <v>233.7078651685393</v>
      </c>
      <c r="N24" s="76">
        <v>221.27659574468086</v>
      </c>
      <c r="O24" s="76">
        <v>107.7720207253886</v>
      </c>
    </row>
    <row r="25" spans="1:15" s="49" customFormat="1" ht="10.5" customHeight="1">
      <c r="A25" s="76"/>
      <c r="B25" s="76"/>
      <c r="C25" s="76"/>
      <c r="D25" s="49" t="s">
        <v>582</v>
      </c>
      <c r="E25" s="140" t="s">
        <v>140</v>
      </c>
      <c r="F25" s="49" t="s">
        <v>580</v>
      </c>
      <c r="G25" s="51" t="s">
        <v>581</v>
      </c>
      <c r="H25" s="93">
        <v>97</v>
      </c>
      <c r="I25" s="93">
        <v>105</v>
      </c>
      <c r="J25" s="93">
        <v>117</v>
      </c>
      <c r="K25" s="93">
        <v>153</v>
      </c>
      <c r="L25" s="93">
        <v>150</v>
      </c>
      <c r="M25" s="76">
        <v>142.85714285714286</v>
      </c>
      <c r="N25" s="76">
        <v>128.2051282051282</v>
      </c>
      <c r="O25" s="76">
        <v>98.0392156862745</v>
      </c>
    </row>
    <row r="26" spans="1:15" s="49" customFormat="1" ht="10.5" customHeight="1">
      <c r="A26" s="76"/>
      <c r="B26" s="76"/>
      <c r="C26" s="76"/>
      <c r="D26" s="49" t="s">
        <v>800</v>
      </c>
      <c r="E26" s="140" t="s">
        <v>52</v>
      </c>
      <c r="F26" s="49" t="s">
        <v>580</v>
      </c>
      <c r="G26" s="51" t="s">
        <v>581</v>
      </c>
      <c r="H26" s="93">
        <v>0</v>
      </c>
      <c r="I26" s="93">
        <v>0</v>
      </c>
      <c r="J26" s="93">
        <v>0</v>
      </c>
      <c r="K26" s="93">
        <v>0</v>
      </c>
      <c r="L26" s="93">
        <v>125</v>
      </c>
      <c r="M26" s="76"/>
      <c r="N26" s="76"/>
      <c r="O26" s="76"/>
    </row>
    <row r="27" spans="1:15" s="49" customFormat="1" ht="10.5" customHeight="1">
      <c r="A27" s="76"/>
      <c r="B27" s="76"/>
      <c r="C27" s="76"/>
      <c r="D27" s="49" t="s">
        <v>141</v>
      </c>
      <c r="E27" s="140" t="s">
        <v>142</v>
      </c>
      <c r="F27" s="49" t="s">
        <v>235</v>
      </c>
      <c r="G27" s="51" t="s">
        <v>554</v>
      </c>
      <c r="H27" s="93">
        <v>1197</v>
      </c>
      <c r="I27" s="93">
        <v>1198</v>
      </c>
      <c r="J27" s="93">
        <v>1216</v>
      </c>
      <c r="K27" s="93">
        <v>1438</v>
      </c>
      <c r="L27" s="93">
        <v>1429</v>
      </c>
      <c r="M27" s="76">
        <v>119.2821368948247</v>
      </c>
      <c r="N27" s="76">
        <v>117.51644736842107</v>
      </c>
      <c r="O27" s="76">
        <v>99.37413073713492</v>
      </c>
    </row>
    <row r="28" spans="1:15" s="49" customFormat="1" ht="10.5" customHeight="1">
      <c r="A28" s="76"/>
      <c r="B28" s="76"/>
      <c r="C28" s="76"/>
      <c r="D28" s="49" t="s">
        <v>560</v>
      </c>
      <c r="E28" s="140" t="s">
        <v>561</v>
      </c>
      <c r="F28" s="49" t="s">
        <v>235</v>
      </c>
      <c r="G28" s="51" t="s">
        <v>554</v>
      </c>
      <c r="H28" s="93">
        <v>0</v>
      </c>
      <c r="I28" s="93"/>
      <c r="J28" s="93"/>
      <c r="K28" s="93"/>
      <c r="L28" s="93"/>
      <c r="M28" s="76"/>
      <c r="N28" s="76"/>
      <c r="O28" s="76"/>
    </row>
    <row r="29" spans="1:15" s="49" customFormat="1" ht="10.5" customHeight="1">
      <c r="A29" s="100"/>
      <c r="B29" s="100"/>
      <c r="C29" s="100"/>
      <c r="D29" s="49" t="s">
        <v>562</v>
      </c>
      <c r="E29" s="140" t="s">
        <v>563</v>
      </c>
      <c r="F29" s="49" t="s">
        <v>235</v>
      </c>
      <c r="G29" s="51" t="s">
        <v>554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76"/>
      <c r="N29" s="76"/>
      <c r="O29" s="76"/>
    </row>
    <row r="30" spans="1:15" s="49" customFormat="1" ht="10.5" customHeight="1">
      <c r="A30" s="100"/>
      <c r="B30" s="100"/>
      <c r="C30" s="100"/>
      <c r="D30" s="49" t="s">
        <v>460</v>
      </c>
      <c r="E30" s="140" t="s">
        <v>461</v>
      </c>
      <c r="F30" s="49" t="s">
        <v>235</v>
      </c>
      <c r="G30" s="51" t="s">
        <v>554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76"/>
      <c r="N30" s="76"/>
      <c r="O30" s="76"/>
    </row>
    <row r="31" spans="1:15" s="49" customFormat="1" ht="10.5" customHeight="1">
      <c r="A31" s="100"/>
      <c r="B31" s="100"/>
      <c r="C31" s="100"/>
      <c r="D31" s="49" t="s">
        <v>50</v>
      </c>
      <c r="E31" s="140" t="s">
        <v>311</v>
      </c>
      <c r="F31" s="100" t="s">
        <v>213</v>
      </c>
      <c r="G31" s="291" t="s">
        <v>156</v>
      </c>
      <c r="H31" s="76">
        <v>10538.6</v>
      </c>
      <c r="I31" s="76">
        <v>10192.7</v>
      </c>
      <c r="J31" s="76">
        <v>12707.3</v>
      </c>
      <c r="K31" s="76">
        <v>21099.666666666668</v>
      </c>
      <c r="L31" s="76">
        <v>21113.285714285714</v>
      </c>
      <c r="M31" s="76">
        <v>207.14124534505785</v>
      </c>
      <c r="N31" s="76">
        <v>166.15084018072852</v>
      </c>
      <c r="O31" s="76">
        <v>100.06454626906766</v>
      </c>
    </row>
    <row r="32" spans="1:24" s="49" customFormat="1" ht="10.5" customHeight="1">
      <c r="A32" s="100"/>
      <c r="B32" s="100"/>
      <c r="C32" s="100"/>
      <c r="D32" s="49" t="s">
        <v>445</v>
      </c>
      <c r="E32" s="140" t="s">
        <v>608</v>
      </c>
      <c r="F32" s="100" t="s">
        <v>213</v>
      </c>
      <c r="G32" s="291" t="s">
        <v>156</v>
      </c>
      <c r="H32" s="76">
        <v>4600</v>
      </c>
      <c r="I32" s="76">
        <v>4750</v>
      </c>
      <c r="J32" s="76">
        <v>3180</v>
      </c>
      <c r="K32" s="76">
        <v>1320</v>
      </c>
      <c r="L32" s="76">
        <v>750</v>
      </c>
      <c r="M32" s="76">
        <v>15.789473684210526</v>
      </c>
      <c r="N32" s="76">
        <v>23.58490566037736</v>
      </c>
      <c r="O32" s="76">
        <v>56.81818181818182</v>
      </c>
      <c r="P32" s="52"/>
      <c r="Q32" s="52"/>
      <c r="R32" s="52"/>
      <c r="S32" s="52"/>
      <c r="T32" s="52"/>
      <c r="U32" s="52"/>
      <c r="V32" s="52"/>
      <c r="W32" s="52"/>
      <c r="X32" s="52"/>
    </row>
    <row r="33" spans="1:24" s="49" customFormat="1" ht="10.5" customHeight="1">
      <c r="A33" s="100"/>
      <c r="B33" s="100"/>
      <c r="C33" s="100"/>
      <c r="D33" s="100" t="s">
        <v>317</v>
      </c>
      <c r="E33" s="373" t="s">
        <v>318</v>
      </c>
      <c r="F33" s="52" t="s">
        <v>182</v>
      </c>
      <c r="G33" s="191" t="s">
        <v>179</v>
      </c>
      <c r="H33" s="76"/>
      <c r="I33" s="76"/>
      <c r="J33" s="76"/>
      <c r="K33" s="76"/>
      <c r="L33" s="76"/>
      <c r="M33" s="76"/>
      <c r="N33" s="76"/>
      <c r="O33" s="76"/>
      <c r="P33" s="52"/>
      <c r="Q33" s="52"/>
      <c r="R33" s="52"/>
      <c r="S33" s="52"/>
      <c r="T33" s="52"/>
      <c r="U33" s="52"/>
      <c r="V33" s="52"/>
      <c r="W33" s="52"/>
      <c r="X33" s="52"/>
    </row>
    <row r="34" spans="1:24" s="49" customFormat="1" ht="10.5" customHeight="1">
      <c r="A34" s="100"/>
      <c r="B34" s="100"/>
      <c r="C34" s="100"/>
      <c r="D34" s="100" t="s">
        <v>697</v>
      </c>
      <c r="E34" s="291"/>
      <c r="F34" s="52" t="s">
        <v>312</v>
      </c>
      <c r="G34" s="191" t="s">
        <v>185</v>
      </c>
      <c r="H34" s="76"/>
      <c r="I34" s="76">
        <v>10</v>
      </c>
      <c r="J34" s="76">
        <v>13.1</v>
      </c>
      <c r="K34" s="76">
        <v>18.4</v>
      </c>
      <c r="L34" s="76">
        <v>0</v>
      </c>
      <c r="M34" s="76"/>
      <c r="N34" s="76"/>
      <c r="O34" s="76"/>
      <c r="P34" s="52"/>
      <c r="Q34" s="52"/>
      <c r="R34" s="52"/>
      <c r="S34" s="52"/>
      <c r="T34" s="52"/>
      <c r="U34" s="52"/>
      <c r="V34" s="52"/>
      <c r="W34" s="52"/>
      <c r="X34" s="52"/>
    </row>
    <row r="35" spans="1:24" s="49" customFormat="1" ht="10.5" customHeight="1">
      <c r="A35" s="100"/>
      <c r="B35" s="100"/>
      <c r="C35" s="100"/>
      <c r="D35" s="100" t="s">
        <v>698</v>
      </c>
      <c r="E35" s="291"/>
      <c r="F35" s="49" t="s">
        <v>738</v>
      </c>
      <c r="G35" s="51" t="s">
        <v>739</v>
      </c>
      <c r="H35" s="93">
        <v>81</v>
      </c>
      <c r="I35" s="93">
        <v>108</v>
      </c>
      <c r="J35" s="93">
        <v>140</v>
      </c>
      <c r="K35" s="93">
        <v>148</v>
      </c>
      <c r="L35" s="93">
        <v>132</v>
      </c>
      <c r="M35" s="76">
        <v>122.22222222222223</v>
      </c>
      <c r="N35" s="76">
        <v>94.28571428571428</v>
      </c>
      <c r="O35" s="76">
        <v>89.1891891891892</v>
      </c>
      <c r="P35" s="52"/>
      <c r="Q35" s="52"/>
      <c r="R35" s="52"/>
      <c r="S35" s="52"/>
      <c r="T35" s="52"/>
      <c r="U35" s="52"/>
      <c r="V35" s="52"/>
      <c r="W35" s="52"/>
      <c r="X35" s="52"/>
    </row>
    <row r="36" spans="1:24" s="49" customFormat="1" ht="10.5" customHeight="1">
      <c r="A36" s="100"/>
      <c r="B36" s="100"/>
      <c r="C36" s="100"/>
      <c r="D36" s="100"/>
      <c r="E36" s="291"/>
      <c r="F36" s="52"/>
      <c r="G36" s="191"/>
      <c r="H36" s="52"/>
      <c r="I36" s="52"/>
      <c r="J36" s="76"/>
      <c r="K36" s="76"/>
      <c r="L36" s="76"/>
      <c r="M36" s="76"/>
      <c r="N36" s="76"/>
      <c r="O36" s="76"/>
      <c r="P36" s="52"/>
      <c r="Q36" s="52"/>
      <c r="R36" s="52"/>
      <c r="S36" s="52"/>
      <c r="T36" s="52"/>
      <c r="U36" s="52"/>
      <c r="V36" s="52"/>
      <c r="W36" s="52"/>
      <c r="X36" s="52"/>
    </row>
    <row r="37" spans="1:24" s="49" customFormat="1" ht="10.5" customHeight="1">
      <c r="A37" s="100"/>
      <c r="B37" s="100"/>
      <c r="C37" s="100"/>
      <c r="D37" s="50"/>
      <c r="E37" s="190"/>
      <c r="F37" s="50"/>
      <c r="G37" s="190"/>
      <c r="H37" s="50"/>
      <c r="I37" s="50"/>
      <c r="J37" s="50"/>
      <c r="K37" s="50"/>
      <c r="L37" s="50"/>
      <c r="M37" s="50"/>
      <c r="N37" s="50"/>
      <c r="O37" s="50"/>
      <c r="P37" s="52"/>
      <c r="Q37" s="52"/>
      <c r="R37" s="52"/>
      <c r="S37" s="52"/>
      <c r="T37" s="52"/>
      <c r="U37" s="52"/>
      <c r="V37" s="52"/>
      <c r="W37" s="52"/>
      <c r="X37" s="52"/>
    </row>
    <row r="38" spans="1:7" s="49" customFormat="1" ht="10.5" customHeight="1">
      <c r="A38" s="100"/>
      <c r="B38" s="100"/>
      <c r="C38" s="100"/>
      <c r="E38" s="51"/>
      <c r="F38" s="52"/>
      <c r="G38" s="191"/>
    </row>
    <row r="39" spans="5:7" s="49" customFormat="1" ht="10.5" customHeight="1">
      <c r="E39" s="51"/>
      <c r="F39" s="52"/>
      <c r="G39" s="191"/>
    </row>
    <row r="40" spans="1:18" s="49" customFormat="1" ht="10.5" customHeight="1">
      <c r="A40" s="75"/>
      <c r="B40" s="75"/>
      <c r="C40" s="75"/>
      <c r="D40" s="153"/>
      <c r="E40" s="83"/>
      <c r="F40" s="52"/>
      <c r="G40" s="191"/>
      <c r="H40" s="75"/>
      <c r="I40" s="75"/>
      <c r="J40" s="75"/>
      <c r="K40" s="292"/>
      <c r="L40" s="292"/>
      <c r="M40" s="75"/>
      <c r="N40" s="75"/>
      <c r="O40" s="75"/>
      <c r="P40" s="75"/>
      <c r="Q40" s="75"/>
      <c r="R40" s="75"/>
    </row>
    <row r="41" spans="1:7" s="49" customFormat="1" ht="10.5" customHeight="1">
      <c r="A41" s="100"/>
      <c r="B41" s="100"/>
      <c r="C41" s="100"/>
      <c r="D41" s="100"/>
      <c r="E41" s="291"/>
      <c r="F41" s="52"/>
      <c r="G41" s="191"/>
    </row>
    <row r="42" spans="5:7" s="49" customFormat="1" ht="10.5" customHeight="1">
      <c r="E42" s="51"/>
      <c r="F42" s="52"/>
      <c r="G42" s="191"/>
    </row>
    <row r="43" spans="1:19" s="49" customFormat="1" ht="10.5" customHeight="1" hidden="1">
      <c r="A43" s="75"/>
      <c r="B43" s="75"/>
      <c r="C43" s="75"/>
      <c r="D43" s="153"/>
      <c r="E43" s="223"/>
      <c r="F43" s="52"/>
      <c r="G43" s="191"/>
      <c r="H43" s="75"/>
      <c r="I43" s="75"/>
      <c r="J43" s="75"/>
      <c r="K43" s="292"/>
      <c r="L43" s="292"/>
      <c r="M43" s="75"/>
      <c r="N43" s="75"/>
      <c r="O43" s="75"/>
      <c r="P43" s="75"/>
      <c r="Q43" s="75"/>
      <c r="R43" s="75"/>
      <c r="S43" s="75"/>
    </row>
    <row r="44" spans="5:14" s="49" customFormat="1" ht="10.5" customHeight="1" hidden="1">
      <c r="E44" s="191"/>
      <c r="F44" s="52"/>
      <c r="G44" s="191"/>
      <c r="H44" s="52"/>
      <c r="I44" s="52"/>
      <c r="J44" s="52"/>
      <c r="K44" s="52"/>
      <c r="L44" s="52"/>
      <c r="M44" s="52"/>
      <c r="N44" s="52"/>
    </row>
    <row r="45" spans="4:15" s="49" customFormat="1" ht="10.5" customHeight="1" hidden="1">
      <c r="D45" s="52"/>
      <c r="E45" s="191"/>
      <c r="F45" s="52"/>
      <c r="G45" s="191"/>
      <c r="H45" s="52"/>
      <c r="I45" s="52"/>
      <c r="J45" s="52"/>
      <c r="K45" s="52"/>
      <c r="L45" s="52"/>
      <c r="M45" s="52"/>
      <c r="N45" s="52"/>
      <c r="O45" s="52"/>
    </row>
    <row r="46" s="49" customFormat="1" ht="10.5" customHeight="1"/>
    <row r="47" s="49" customFormat="1" ht="10.5" customHeight="1"/>
    <row r="48" spans="1:7" s="49" customFormat="1" ht="10.5" customHeight="1">
      <c r="A48" s="52"/>
      <c r="B48" s="52"/>
      <c r="C48" s="52"/>
      <c r="D48" s="52"/>
      <c r="E48" s="52"/>
      <c r="F48" s="52"/>
      <c r="G48" s="52"/>
    </row>
    <row r="49" spans="1:7" s="49" customFormat="1" ht="10.5" customHeight="1">
      <c r="A49" s="194"/>
      <c r="B49" s="194"/>
      <c r="C49" s="194"/>
      <c r="D49" s="194"/>
      <c r="E49" s="194"/>
      <c r="F49" s="194"/>
      <c r="G49" s="194"/>
    </row>
    <row r="50" spans="1:7" s="49" customFormat="1" ht="10.5" customHeight="1">
      <c r="A50" s="194"/>
      <c r="B50" s="194"/>
      <c r="C50" s="194"/>
      <c r="D50" s="194"/>
      <c r="E50" s="194"/>
      <c r="F50" s="194"/>
      <c r="G50" s="194"/>
    </row>
    <row r="51" spans="1:7" s="49" customFormat="1" ht="10.5" customHeight="1">
      <c r="A51" s="52"/>
      <c r="B51" s="52"/>
      <c r="C51" s="52"/>
      <c r="D51" s="52"/>
      <c r="E51" s="52"/>
      <c r="F51" s="52"/>
      <c r="G51" s="52"/>
    </row>
    <row r="52" spans="1:7" s="49" customFormat="1" ht="10.5" customHeight="1">
      <c r="A52" s="52"/>
      <c r="B52" s="52"/>
      <c r="C52" s="52"/>
      <c r="D52" s="52"/>
      <c r="E52" s="52"/>
      <c r="F52" s="52"/>
      <c r="G52" s="52"/>
    </row>
    <row r="53" spans="1:7" s="49" customFormat="1" ht="10.5" customHeight="1">
      <c r="A53" s="100"/>
      <c r="B53" s="100"/>
      <c r="C53" s="100"/>
      <c r="D53" s="100"/>
      <c r="E53" s="100"/>
      <c r="F53" s="100"/>
      <c r="G53" s="100"/>
    </row>
    <row r="54" spans="1:7" s="49" customFormat="1" ht="10.5" customHeight="1">
      <c r="A54" s="100"/>
      <c r="B54" s="100"/>
      <c r="C54" s="100"/>
      <c r="D54" s="100"/>
      <c r="E54" s="100"/>
      <c r="F54" s="100"/>
      <c r="G54" s="100"/>
    </row>
    <row r="55" spans="1:7" s="49" customFormat="1" ht="10.5" customHeight="1">
      <c r="A55" s="100"/>
      <c r="B55" s="100"/>
      <c r="C55" s="100"/>
      <c r="D55" s="100"/>
      <c r="E55" s="100"/>
      <c r="F55" s="100"/>
      <c r="G55" s="100"/>
    </row>
    <row r="56" spans="1:7" s="49" customFormat="1" ht="10.5" customHeight="1">
      <c r="A56" s="100"/>
      <c r="B56" s="100"/>
      <c r="C56" s="100"/>
      <c r="D56" s="100"/>
      <c r="E56" s="100"/>
      <c r="F56" s="100"/>
      <c r="G56" s="100"/>
    </row>
    <row r="57" spans="1:7" s="49" customFormat="1" ht="10.5" customHeight="1">
      <c r="A57" s="100"/>
      <c r="B57" s="100"/>
      <c r="C57" s="100"/>
      <c r="D57" s="100"/>
      <c r="E57" s="100"/>
      <c r="F57" s="100"/>
      <c r="G57" s="100"/>
    </row>
    <row r="58" spans="1:7" s="49" customFormat="1" ht="10.5" customHeight="1">
      <c r="A58" s="100"/>
      <c r="B58" s="100"/>
      <c r="C58" s="100"/>
      <c r="D58" s="100"/>
      <c r="E58" s="100"/>
      <c r="F58" s="100"/>
      <c r="G58" s="100"/>
    </row>
    <row r="59" spans="1:7" s="49" customFormat="1" ht="10.5" customHeight="1">
      <c r="A59" s="100"/>
      <c r="B59" s="100"/>
      <c r="C59" s="100"/>
      <c r="D59" s="100"/>
      <c r="E59" s="100"/>
      <c r="F59" s="100"/>
      <c r="G59" s="100"/>
    </row>
    <row r="60" spans="1:7" s="49" customFormat="1" ht="10.5" customHeight="1">
      <c r="A60" s="100"/>
      <c r="B60" s="100"/>
      <c r="C60" s="100"/>
      <c r="D60" s="100"/>
      <c r="E60" s="100"/>
      <c r="F60" s="100"/>
      <c r="G60" s="100"/>
    </row>
    <row r="61" spans="1:7" s="49" customFormat="1" ht="10.5" customHeight="1">
      <c r="A61" s="100"/>
      <c r="B61" s="100"/>
      <c r="C61" s="100"/>
      <c r="D61" s="100"/>
      <c r="E61" s="100"/>
      <c r="F61" s="100"/>
      <c r="G61" s="100"/>
    </row>
    <row r="62" spans="1:20" s="49" customFormat="1" ht="10.5" customHeight="1">
      <c r="A62" s="100"/>
      <c r="B62" s="100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</row>
    <row r="63" spans="1:7" s="49" customFormat="1" ht="10.5" customHeight="1">
      <c r="A63" s="100"/>
      <c r="B63" s="100"/>
      <c r="C63" s="100"/>
      <c r="D63" s="100"/>
      <c r="E63" s="100"/>
      <c r="F63" s="100"/>
      <c r="G63" s="100"/>
    </row>
    <row r="64" spans="1:7" s="49" customFormat="1" ht="10.5" customHeight="1">
      <c r="A64" s="100"/>
      <c r="B64" s="100"/>
      <c r="C64" s="100"/>
      <c r="D64" s="100"/>
      <c r="E64" s="100"/>
      <c r="F64" s="100"/>
      <c r="G64" s="100"/>
    </row>
    <row r="65" spans="1:7" s="49" customFormat="1" ht="10.5" customHeight="1">
      <c r="A65" s="52"/>
      <c r="B65" s="52"/>
      <c r="C65" s="52"/>
      <c r="D65" s="52"/>
      <c r="E65" s="52"/>
      <c r="F65" s="52"/>
      <c r="G65" s="52"/>
    </row>
    <row r="66" spans="1:7" s="49" customFormat="1" ht="10.5" customHeight="1">
      <c r="A66" s="52"/>
      <c r="B66" s="52"/>
      <c r="C66" s="52"/>
      <c r="D66" s="52"/>
      <c r="E66" s="52"/>
      <c r="F66" s="52"/>
      <c r="G66" s="52"/>
    </row>
    <row r="67" spans="1:7" s="49" customFormat="1" ht="10.5" customHeight="1">
      <c r="A67" s="100"/>
      <c r="B67" s="100"/>
      <c r="C67" s="100"/>
      <c r="D67" s="100"/>
      <c r="E67" s="100"/>
      <c r="F67" s="100"/>
      <c r="G67" s="100"/>
    </row>
    <row r="68" spans="1:7" s="49" customFormat="1" ht="10.5" customHeight="1">
      <c r="A68" s="100"/>
      <c r="B68" s="100"/>
      <c r="C68" s="100"/>
      <c r="D68" s="100"/>
      <c r="E68" s="100"/>
      <c r="F68" s="100"/>
      <c r="G68" s="100"/>
    </row>
    <row r="69" spans="1:7" s="49" customFormat="1" ht="10.5" customHeight="1">
      <c r="A69" s="100"/>
      <c r="B69" s="100"/>
      <c r="C69" s="100"/>
      <c r="D69" s="100"/>
      <c r="E69" s="100"/>
      <c r="F69" s="100"/>
      <c r="G69" s="100"/>
    </row>
    <row r="70" spans="1:7" s="49" customFormat="1" ht="10.5" customHeight="1">
      <c r="A70" s="52"/>
      <c r="B70" s="52"/>
      <c r="C70" s="52"/>
      <c r="D70" s="52"/>
      <c r="E70" s="52"/>
      <c r="F70" s="52"/>
      <c r="G70" s="52"/>
    </row>
    <row r="71" spans="1:7" s="49" customFormat="1" ht="10.5" customHeight="1">
      <c r="A71" s="100"/>
      <c r="B71" s="100"/>
      <c r="C71" s="100"/>
      <c r="D71" s="100"/>
      <c r="E71" s="100"/>
      <c r="F71" s="100"/>
      <c r="G71" s="100"/>
    </row>
    <row r="72" s="49" customFormat="1" ht="10.5" customHeight="1"/>
    <row r="73" spans="1:7" ht="10.5" customHeight="1">
      <c r="A73" s="270"/>
      <c r="B73" s="270"/>
      <c r="C73" s="270"/>
      <c r="D73" s="270"/>
      <c r="E73" s="270"/>
      <c r="F73" s="270"/>
      <c r="G73" s="270"/>
    </row>
    <row r="75" spans="1:7" ht="10.5" customHeight="1">
      <c r="A75" s="270"/>
      <c r="B75" s="270"/>
      <c r="C75" s="270"/>
      <c r="D75" s="270"/>
      <c r="E75" s="270"/>
      <c r="F75" s="270"/>
      <c r="G75" s="270"/>
    </row>
    <row r="78" spans="1:7" ht="10.5" customHeight="1">
      <c r="A78" s="270"/>
      <c r="B78" s="270"/>
      <c r="C78" s="270"/>
      <c r="D78" s="270"/>
      <c r="E78" s="270"/>
      <c r="F78" s="270"/>
      <c r="G78" s="270"/>
    </row>
    <row r="80" spans="1:7" ht="10.5" customHeight="1">
      <c r="A80" s="271"/>
      <c r="B80" s="271"/>
      <c r="C80" s="271"/>
      <c r="D80" s="271"/>
      <c r="E80" s="271"/>
      <c r="F80" s="271"/>
      <c r="G80" s="271"/>
    </row>
    <row r="81" spans="1:7" ht="10.5" customHeight="1">
      <c r="A81" s="270"/>
      <c r="B81" s="270"/>
      <c r="C81" s="270"/>
      <c r="D81" s="270"/>
      <c r="E81" s="270"/>
      <c r="F81" s="270"/>
      <c r="G81" s="270"/>
    </row>
  </sheetData>
  <sheetProtection/>
  <mergeCells count="1">
    <mergeCell ref="H4:L4"/>
  </mergeCells>
  <printOptions/>
  <pageMargins left="0.92" right="0.15748031496063" top="0.62" bottom="0.39" header="0.19" footer="0.27"/>
  <pageSetup horizontalDpi="600" verticalDpi="600" orientation="landscape" paperSize="9" r:id="rId1"/>
  <headerFooter alignWithMargins="0">
    <oddHeader>&amp;R&amp;8&amp;UБүлэг 10. Аж үйлдвэр</oddHeader>
    <oddFooter xml:space="preserve">&amp;R&amp;"Arial Mon,Regular"&amp;18 42                                   &amp;"Dutch Mon,Regular"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zoomScalePageLayoutView="0" workbookViewId="0" topLeftCell="A1">
      <selection activeCell="H25" sqref="H25"/>
    </sheetView>
  </sheetViews>
  <sheetFormatPr defaultColWidth="9.00390625" defaultRowHeight="12.75"/>
  <cols>
    <col min="1" max="1" width="10.375" style="77" customWidth="1"/>
    <col min="2" max="2" width="28.875" style="77" customWidth="1"/>
    <col min="3" max="3" width="26.00390625" style="77" customWidth="1"/>
    <col min="4" max="4" width="7.875" style="77" customWidth="1"/>
    <col min="5" max="5" width="7.00390625" style="77" customWidth="1"/>
    <col min="6" max="6" width="8.875" style="77" customWidth="1"/>
    <col min="7" max="7" width="9.375" style="77" customWidth="1"/>
    <col min="8" max="8" width="9.625" style="77" customWidth="1"/>
    <col min="9" max="9" width="0.2421875" style="77" hidden="1" customWidth="1"/>
    <col min="10" max="10" width="9.25390625" style="77" customWidth="1"/>
    <col min="11" max="11" width="8.125" style="77" customWidth="1"/>
    <col min="12" max="12" width="8.375" style="77" customWidth="1"/>
    <col min="13" max="13" width="8.125" style="77" customWidth="1"/>
    <col min="14" max="14" width="1.37890625" style="77" customWidth="1"/>
    <col min="15" max="15" width="11.375" style="77" customWidth="1"/>
    <col min="16" max="16" width="11.125" style="77" customWidth="1"/>
    <col min="17" max="17" width="21.875" style="49" customWidth="1"/>
    <col min="18" max="18" width="21.875" style="77" customWidth="1"/>
    <col min="19" max="16384" width="9.125" style="65" customWidth="1"/>
  </cols>
  <sheetData>
    <row r="1" spans="3:12" ht="12.75" customHeight="1">
      <c r="C1" s="149" t="s">
        <v>886</v>
      </c>
      <c r="F1" s="149"/>
      <c r="G1" s="89"/>
      <c r="H1" s="89"/>
      <c r="I1" s="89"/>
      <c r="J1" s="89"/>
      <c r="K1" s="89"/>
      <c r="L1" s="89"/>
    </row>
    <row r="2" spans="3:12" ht="12.75" customHeight="1">
      <c r="C2" s="378" t="s">
        <v>887</v>
      </c>
      <c r="F2" s="149"/>
      <c r="G2" s="89"/>
      <c r="H2" s="89"/>
      <c r="I2" s="89"/>
      <c r="J2" s="89"/>
      <c r="K2" s="89"/>
      <c r="L2" s="89"/>
    </row>
    <row r="3" spans="5:14" ht="12" customHeight="1">
      <c r="E3" s="81"/>
      <c r="F3" s="143"/>
      <c r="G3" s="143"/>
      <c r="H3" s="143"/>
      <c r="I3" s="143"/>
      <c r="J3" s="143"/>
      <c r="K3" s="143"/>
      <c r="N3" s="77" t="s">
        <v>449</v>
      </c>
    </row>
    <row r="4" spans="1:13" ht="11.25" customHeight="1">
      <c r="A4" s="80"/>
      <c r="B4" s="371" t="s">
        <v>659</v>
      </c>
      <c r="C4" s="213"/>
      <c r="D4" s="213" t="s">
        <v>41</v>
      </c>
      <c r="E4" s="150" t="s">
        <v>152</v>
      </c>
      <c r="F4" s="214" t="s">
        <v>660</v>
      </c>
      <c r="G4" s="1111"/>
      <c r="H4" s="1111"/>
      <c r="I4" s="369"/>
      <c r="J4" s="370"/>
      <c r="K4" s="214"/>
      <c r="L4" s="214"/>
      <c r="M4" s="213"/>
    </row>
    <row r="5" spans="1:13" ht="11.25" customHeight="1">
      <c r="A5" s="80"/>
      <c r="B5" s="372" t="s">
        <v>661</v>
      </c>
      <c r="C5" s="54"/>
      <c r="D5" s="54" t="s">
        <v>662</v>
      </c>
      <c r="E5" s="286" t="s">
        <v>525</v>
      </c>
      <c r="F5" s="283" t="s">
        <v>801</v>
      </c>
      <c r="G5" s="284">
        <v>2012</v>
      </c>
      <c r="H5" s="284">
        <v>2013</v>
      </c>
      <c r="I5" s="284"/>
      <c r="J5" s="284">
        <v>2014</v>
      </c>
      <c r="K5" s="283" t="s">
        <v>899</v>
      </c>
      <c r="L5" s="283" t="s">
        <v>895</v>
      </c>
      <c r="M5" s="196"/>
    </row>
    <row r="6" spans="1:15" ht="9.75" customHeight="1">
      <c r="A6" s="80"/>
      <c r="B6" s="372" t="s">
        <v>380</v>
      </c>
      <c r="C6" s="54"/>
      <c r="D6" s="54"/>
      <c r="E6" s="283"/>
      <c r="F6" s="286" t="s">
        <v>42</v>
      </c>
      <c r="G6" s="283" t="s">
        <v>423</v>
      </c>
      <c r="H6" s="283" t="s">
        <v>423</v>
      </c>
      <c r="I6" s="283"/>
      <c r="J6" s="283" t="s">
        <v>423</v>
      </c>
      <c r="K6" s="283" t="s">
        <v>423</v>
      </c>
      <c r="L6" s="283" t="s">
        <v>423</v>
      </c>
      <c r="M6" s="49" t="s">
        <v>864</v>
      </c>
      <c r="O6" s="155"/>
    </row>
    <row r="7" spans="1:13" ht="12" customHeight="1">
      <c r="A7" s="80"/>
      <c r="B7" s="50"/>
      <c r="C7" s="101"/>
      <c r="D7" s="101"/>
      <c r="E7" s="101"/>
      <c r="F7" s="218" t="s">
        <v>490</v>
      </c>
      <c r="G7" s="211" t="s">
        <v>802</v>
      </c>
      <c r="H7" s="211" t="s">
        <v>802</v>
      </c>
      <c r="I7" s="211"/>
      <c r="J7" s="211" t="s">
        <v>802</v>
      </c>
      <c r="K7" s="211" t="s">
        <v>803</v>
      </c>
      <c r="L7" s="211" t="s">
        <v>803</v>
      </c>
      <c r="M7" s="101"/>
    </row>
    <row r="8" spans="2:18" ht="9.75" customHeight="1">
      <c r="B8" s="141" t="s">
        <v>216</v>
      </c>
      <c r="C8" s="140" t="s">
        <v>446</v>
      </c>
      <c r="D8" s="141"/>
      <c r="E8" s="89"/>
      <c r="F8" s="89"/>
      <c r="G8" s="102"/>
      <c r="H8" s="102"/>
      <c r="I8" s="102"/>
      <c r="J8" s="102"/>
      <c r="K8" s="89"/>
      <c r="L8" s="89"/>
      <c r="M8" s="89"/>
      <c r="Q8" s="141"/>
      <c r="R8" s="156"/>
    </row>
    <row r="9" spans="2:18" ht="9.75" customHeight="1">
      <c r="B9" s="49" t="s">
        <v>491</v>
      </c>
      <c r="C9" s="51" t="s">
        <v>492</v>
      </c>
      <c r="D9" s="49" t="s">
        <v>182</v>
      </c>
      <c r="E9" s="79" t="s">
        <v>179</v>
      </c>
      <c r="F9" s="138">
        <v>300100</v>
      </c>
      <c r="G9" s="102">
        <v>24524.2</v>
      </c>
      <c r="H9" s="102">
        <v>24869.287</v>
      </c>
      <c r="I9" s="102">
        <v>24524.2</v>
      </c>
      <c r="J9" s="102"/>
      <c r="K9" s="102">
        <v>8213.737</v>
      </c>
      <c r="L9" s="102">
        <v>8287.8617</v>
      </c>
      <c r="M9" s="102">
        <v>100.90244793569603</v>
      </c>
      <c r="O9" s="102"/>
      <c r="P9" s="102"/>
      <c r="R9" s="157"/>
    </row>
    <row r="10" spans="2:18" ht="11.25" customHeight="1">
      <c r="B10" s="49" t="s">
        <v>493</v>
      </c>
      <c r="C10" s="51" t="s">
        <v>494</v>
      </c>
      <c r="D10" s="49" t="s">
        <v>182</v>
      </c>
      <c r="E10" s="79" t="s">
        <v>179</v>
      </c>
      <c r="F10" s="138">
        <v>617700</v>
      </c>
      <c r="G10" s="102">
        <v>20723.8</v>
      </c>
      <c r="H10" s="102">
        <v>26687.110800000002</v>
      </c>
      <c r="I10" s="102">
        <v>20723.8</v>
      </c>
      <c r="J10" s="102"/>
      <c r="K10" s="102">
        <v>14864.3328</v>
      </c>
      <c r="L10" s="102">
        <v>15224.451899999998</v>
      </c>
      <c r="M10" s="102">
        <v>102.42270611702126</v>
      </c>
      <c r="O10" s="102"/>
      <c r="P10" s="102"/>
      <c r="R10" s="157"/>
    </row>
    <row r="11" spans="2:18" ht="11.25" customHeight="1">
      <c r="B11" s="49" t="s">
        <v>495</v>
      </c>
      <c r="C11" s="51" t="s">
        <v>497</v>
      </c>
      <c r="D11" s="49" t="s">
        <v>496</v>
      </c>
      <c r="E11" s="79" t="s">
        <v>181</v>
      </c>
      <c r="F11" s="138">
        <v>3966000</v>
      </c>
      <c r="G11" s="102">
        <v>71784.6</v>
      </c>
      <c r="H11" s="102">
        <v>20623.2</v>
      </c>
      <c r="I11" s="102">
        <v>71784.6</v>
      </c>
      <c r="J11" s="102"/>
      <c r="K11" s="102">
        <v>19433.4</v>
      </c>
      <c r="L11" s="102">
        <v>11501.4</v>
      </c>
      <c r="M11" s="102"/>
      <c r="O11" s="102"/>
      <c r="P11" s="102"/>
      <c r="R11" s="157"/>
    </row>
    <row r="12" spans="2:18" ht="10.5" customHeight="1">
      <c r="B12" s="49" t="s">
        <v>498</v>
      </c>
      <c r="C12" s="51" t="s">
        <v>499</v>
      </c>
      <c r="D12" s="49" t="s">
        <v>496</v>
      </c>
      <c r="E12" s="79" t="s">
        <v>181</v>
      </c>
      <c r="F12" s="138">
        <v>160000</v>
      </c>
      <c r="G12" s="102">
        <v>736</v>
      </c>
      <c r="H12" s="102">
        <v>8976</v>
      </c>
      <c r="I12" s="102">
        <v>736</v>
      </c>
      <c r="J12" s="102"/>
      <c r="K12" s="102">
        <v>5072</v>
      </c>
      <c r="L12" s="102">
        <v>2640</v>
      </c>
      <c r="M12" s="102"/>
      <c r="O12" s="102"/>
      <c r="P12" s="102"/>
      <c r="R12" s="157"/>
    </row>
    <row r="13" spans="2:18" ht="10.5" customHeight="1">
      <c r="B13" s="49" t="s">
        <v>500</v>
      </c>
      <c r="C13" s="51" t="s">
        <v>501</v>
      </c>
      <c r="D13" s="49" t="s">
        <v>182</v>
      </c>
      <c r="E13" s="79" t="s">
        <v>179</v>
      </c>
      <c r="F13" s="138">
        <v>227000</v>
      </c>
      <c r="G13" s="102">
        <v>0</v>
      </c>
      <c r="H13" s="102">
        <v>0</v>
      </c>
      <c r="I13" s="102">
        <v>0</v>
      </c>
      <c r="J13" s="102"/>
      <c r="K13" s="102">
        <v>0</v>
      </c>
      <c r="L13" s="102">
        <v>0</v>
      </c>
      <c r="M13" s="102"/>
      <c r="O13" s="377"/>
      <c r="R13" s="157"/>
    </row>
    <row r="14" spans="2:18" ht="10.5" customHeight="1">
      <c r="B14" s="49" t="s">
        <v>502</v>
      </c>
      <c r="C14" s="51" t="s">
        <v>503</v>
      </c>
      <c r="D14" s="49" t="s">
        <v>182</v>
      </c>
      <c r="E14" s="79" t="s">
        <v>179</v>
      </c>
      <c r="F14" s="138">
        <v>300000</v>
      </c>
      <c r="G14" s="102">
        <v>0</v>
      </c>
      <c r="H14" s="102">
        <v>5250</v>
      </c>
      <c r="I14" s="102">
        <v>0</v>
      </c>
      <c r="J14" s="102"/>
      <c r="K14" s="102">
        <v>3000</v>
      </c>
      <c r="L14" s="102">
        <v>4050</v>
      </c>
      <c r="M14" s="102">
        <v>135</v>
      </c>
      <c r="O14" s="102"/>
      <c r="R14" s="157"/>
    </row>
    <row r="15" spans="2:18" ht="10.5" customHeight="1">
      <c r="B15" s="49" t="s">
        <v>249</v>
      </c>
      <c r="C15" s="51"/>
      <c r="D15" s="49" t="s">
        <v>182</v>
      </c>
      <c r="E15" s="79" t="s">
        <v>179</v>
      </c>
      <c r="F15" s="138">
        <v>1900000</v>
      </c>
      <c r="G15" s="102">
        <v>981730</v>
      </c>
      <c r="H15" s="102">
        <v>74100</v>
      </c>
      <c r="I15" s="102">
        <v>981730</v>
      </c>
      <c r="J15" s="102"/>
      <c r="K15" s="102">
        <v>0</v>
      </c>
      <c r="L15" s="102">
        <v>0</v>
      </c>
      <c r="M15" s="102"/>
      <c r="O15" s="377"/>
      <c r="P15" s="49"/>
      <c r="R15" s="157"/>
    </row>
    <row r="16" spans="2:18" ht="10.5" customHeight="1">
      <c r="B16" s="49" t="s">
        <v>250</v>
      </c>
      <c r="C16" s="51"/>
      <c r="D16" s="49" t="s">
        <v>182</v>
      </c>
      <c r="E16" s="79" t="s">
        <v>179</v>
      </c>
      <c r="F16" s="138">
        <v>1400000</v>
      </c>
      <c r="G16" s="102">
        <v>0</v>
      </c>
      <c r="H16" s="102">
        <v>0</v>
      </c>
      <c r="I16" s="102">
        <v>0</v>
      </c>
      <c r="J16" s="102"/>
      <c r="K16" s="102">
        <v>0</v>
      </c>
      <c r="L16" s="102">
        <v>0</v>
      </c>
      <c r="M16" s="102"/>
      <c r="O16" s="377"/>
      <c r="P16" s="49"/>
      <c r="R16" s="157"/>
    </row>
    <row r="17" spans="2:18" ht="10.5" customHeight="1">
      <c r="B17" s="49" t="s">
        <v>251</v>
      </c>
      <c r="C17" s="51"/>
      <c r="D17" s="49" t="s">
        <v>182</v>
      </c>
      <c r="E17" s="79" t="s">
        <v>179</v>
      </c>
      <c r="F17" s="138">
        <v>1400000</v>
      </c>
      <c r="G17" s="102">
        <v>0</v>
      </c>
      <c r="H17" s="102">
        <v>0</v>
      </c>
      <c r="I17" s="102">
        <v>0</v>
      </c>
      <c r="J17" s="102"/>
      <c r="K17" s="102">
        <v>0</v>
      </c>
      <c r="L17" s="102">
        <v>0</v>
      </c>
      <c r="M17" s="102"/>
      <c r="O17" s="377"/>
      <c r="R17" s="157"/>
    </row>
    <row r="18" spans="2:18" ht="9.75" customHeight="1">
      <c r="B18" s="49" t="s">
        <v>252</v>
      </c>
      <c r="C18" s="51"/>
      <c r="D18" s="49" t="s">
        <v>182</v>
      </c>
      <c r="E18" s="79" t="s">
        <v>179</v>
      </c>
      <c r="F18" s="138">
        <v>700000</v>
      </c>
      <c r="G18" s="102">
        <v>75810</v>
      </c>
      <c r="H18" s="102">
        <v>4900</v>
      </c>
      <c r="I18" s="102">
        <v>75810</v>
      </c>
      <c r="J18" s="102"/>
      <c r="K18" s="102">
        <v>0</v>
      </c>
      <c r="L18" s="102">
        <v>0</v>
      </c>
      <c r="M18" s="102"/>
      <c r="O18" s="377"/>
      <c r="P18" s="49"/>
      <c r="R18" s="157"/>
    </row>
    <row r="19" spans="2:18" ht="11.25" customHeight="1">
      <c r="B19" s="49" t="s">
        <v>214</v>
      </c>
      <c r="C19" s="125" t="s">
        <v>515</v>
      </c>
      <c r="D19" s="125"/>
      <c r="E19" s="78"/>
      <c r="F19" s="158"/>
      <c r="G19" s="159">
        <v>1175308.6</v>
      </c>
      <c r="H19" s="159">
        <v>165405.5978</v>
      </c>
      <c r="I19" s="159">
        <v>1175308.6</v>
      </c>
      <c r="J19" s="159">
        <v>165405.5978</v>
      </c>
      <c r="K19" s="159">
        <v>50583.4698</v>
      </c>
      <c r="L19" s="159">
        <v>41703.713599999995</v>
      </c>
      <c r="M19" s="159">
        <v>82.44533988057893</v>
      </c>
      <c r="O19" s="377"/>
      <c r="R19" s="157"/>
    </row>
    <row r="20" spans="2:18" ht="10.5" customHeight="1">
      <c r="B20" s="153" t="s">
        <v>635</v>
      </c>
      <c r="C20" s="140" t="s">
        <v>447</v>
      </c>
      <c r="D20" s="141"/>
      <c r="E20" s="89"/>
      <c r="F20" s="89"/>
      <c r="G20" s="160"/>
      <c r="H20" s="160"/>
      <c r="I20" s="160"/>
      <c r="J20" s="160"/>
      <c r="K20" s="160"/>
      <c r="L20" s="102"/>
      <c r="M20" s="159"/>
      <c r="O20" s="377"/>
      <c r="Q20" s="141"/>
      <c r="R20" s="156"/>
    </row>
    <row r="21" spans="2:18" ht="12" customHeight="1">
      <c r="B21" s="49" t="s">
        <v>596</v>
      </c>
      <c r="C21" s="51" t="s">
        <v>597</v>
      </c>
      <c r="D21" s="153" t="s">
        <v>766</v>
      </c>
      <c r="E21" s="79" t="s">
        <v>551</v>
      </c>
      <c r="F21" s="138">
        <v>17000</v>
      </c>
      <c r="G21" s="102">
        <v>4219.4</v>
      </c>
      <c r="H21" s="102">
        <v>4097</v>
      </c>
      <c r="I21" s="102">
        <v>4219.4</v>
      </c>
      <c r="J21" s="102">
        <v>4097</v>
      </c>
      <c r="K21" s="102">
        <v>3570</v>
      </c>
      <c r="L21" s="102">
        <v>3043</v>
      </c>
      <c r="M21" s="102">
        <v>85.23809523809524</v>
      </c>
      <c r="O21" s="102"/>
      <c r="P21" s="102"/>
      <c r="R21" s="157"/>
    </row>
    <row r="22" spans="2:18" ht="10.5" customHeight="1">
      <c r="B22" s="49" t="s">
        <v>598</v>
      </c>
      <c r="C22" s="51" t="s">
        <v>601</v>
      </c>
      <c r="D22" s="153" t="s">
        <v>182</v>
      </c>
      <c r="E22" s="79" t="s">
        <v>179</v>
      </c>
      <c r="F22" s="138">
        <v>30000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/>
      <c r="O22" s="377"/>
      <c r="P22" s="102"/>
      <c r="R22" s="157"/>
    </row>
    <row r="23" spans="2:18" ht="11.25" customHeight="1">
      <c r="B23" s="49" t="s">
        <v>602</v>
      </c>
      <c r="C23" s="51" t="s">
        <v>215</v>
      </c>
      <c r="D23" s="153" t="s">
        <v>766</v>
      </c>
      <c r="E23" s="79" t="s">
        <v>551</v>
      </c>
      <c r="F23" s="138">
        <v>1200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/>
      <c r="O23" s="377"/>
      <c r="R23" s="157"/>
    </row>
    <row r="24" spans="2:18" ht="11.25" customHeight="1">
      <c r="B24" s="49" t="s">
        <v>603</v>
      </c>
      <c r="C24" s="51" t="s">
        <v>92</v>
      </c>
      <c r="D24" s="153" t="s">
        <v>766</v>
      </c>
      <c r="E24" s="79" t="s">
        <v>551</v>
      </c>
      <c r="F24" s="138">
        <v>18000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/>
      <c r="O24" s="377"/>
      <c r="R24" s="157"/>
    </row>
    <row r="25" spans="2:18" ht="11.25" customHeight="1">
      <c r="B25" s="49" t="s">
        <v>139</v>
      </c>
      <c r="C25" s="51" t="s">
        <v>377</v>
      </c>
      <c r="D25" s="49" t="s">
        <v>312</v>
      </c>
      <c r="E25" s="79" t="s">
        <v>552</v>
      </c>
      <c r="F25" s="303">
        <v>400000</v>
      </c>
      <c r="G25" s="102">
        <v>2000</v>
      </c>
      <c r="H25" s="102">
        <v>16440</v>
      </c>
      <c r="I25" s="102">
        <v>2000</v>
      </c>
      <c r="J25" s="102">
        <v>16440</v>
      </c>
      <c r="K25" s="102">
        <v>7359.999999999999</v>
      </c>
      <c r="L25" s="102">
        <v>0</v>
      </c>
      <c r="M25" s="102"/>
      <c r="O25" s="377"/>
      <c r="R25" s="157"/>
    </row>
    <row r="26" spans="2:18" ht="10.5" customHeight="1">
      <c r="B26" s="49" t="s">
        <v>762</v>
      </c>
      <c r="C26" s="51"/>
      <c r="D26" s="153" t="s">
        <v>760</v>
      </c>
      <c r="E26" s="79" t="s">
        <v>761</v>
      </c>
      <c r="F26" s="138">
        <v>70000</v>
      </c>
      <c r="G26" s="102">
        <v>0</v>
      </c>
      <c r="H26" s="102">
        <v>0</v>
      </c>
      <c r="I26" s="102">
        <v>0</v>
      </c>
      <c r="J26" s="102">
        <v>0</v>
      </c>
      <c r="K26" s="102">
        <v>10360</v>
      </c>
      <c r="L26" s="102">
        <v>0</v>
      </c>
      <c r="M26" s="102"/>
      <c r="O26" s="377"/>
      <c r="P26" s="93"/>
      <c r="R26" s="157"/>
    </row>
    <row r="27" spans="2:18" ht="12" customHeight="1">
      <c r="B27" s="49" t="s">
        <v>82</v>
      </c>
      <c r="C27" s="125" t="s">
        <v>264</v>
      </c>
      <c r="D27" s="125"/>
      <c r="E27" s="78"/>
      <c r="F27" s="158"/>
      <c r="G27" s="159">
        <v>6219.4</v>
      </c>
      <c r="H27" s="159">
        <v>20537</v>
      </c>
      <c r="I27" s="159">
        <v>6219.4</v>
      </c>
      <c r="J27" s="159">
        <v>20537</v>
      </c>
      <c r="K27" s="159">
        <v>21290</v>
      </c>
      <c r="L27" s="159">
        <v>3043</v>
      </c>
      <c r="M27" s="159"/>
      <c r="O27" s="377"/>
      <c r="R27" s="157"/>
    </row>
    <row r="28" spans="2:18" ht="10.5" customHeight="1">
      <c r="B28" s="141" t="s">
        <v>64</v>
      </c>
      <c r="C28" s="140" t="s">
        <v>33</v>
      </c>
      <c r="D28" s="141"/>
      <c r="E28" s="89"/>
      <c r="F28" s="89"/>
      <c r="G28" s="160"/>
      <c r="H28" s="160"/>
      <c r="I28" s="160"/>
      <c r="J28" s="160"/>
      <c r="K28" s="160"/>
      <c r="L28" s="102"/>
      <c r="M28" s="102"/>
      <c r="O28" s="377"/>
      <c r="Q28" s="141"/>
      <c r="R28" s="156"/>
    </row>
    <row r="29" spans="2:18" ht="11.25" customHeight="1">
      <c r="B29" s="49" t="s">
        <v>265</v>
      </c>
      <c r="C29" s="51" t="s">
        <v>266</v>
      </c>
      <c r="D29" s="49" t="s">
        <v>312</v>
      </c>
      <c r="E29" s="79" t="s">
        <v>552</v>
      </c>
      <c r="F29" s="138">
        <v>49500</v>
      </c>
      <c r="G29" s="390">
        <v>0</v>
      </c>
      <c r="H29" s="390">
        <v>0</v>
      </c>
      <c r="I29" s="102">
        <v>0</v>
      </c>
      <c r="J29" s="390">
        <v>0</v>
      </c>
      <c r="K29" s="102">
        <v>0</v>
      </c>
      <c r="L29" s="102">
        <v>0</v>
      </c>
      <c r="M29" s="102"/>
      <c r="O29" s="377"/>
      <c r="R29" s="157"/>
    </row>
    <row r="30" spans="2:18" ht="10.5" customHeight="1">
      <c r="B30" s="49" t="s">
        <v>267</v>
      </c>
      <c r="C30" s="51" t="s">
        <v>170</v>
      </c>
      <c r="D30" s="49" t="s">
        <v>268</v>
      </c>
      <c r="E30" s="79" t="s">
        <v>553</v>
      </c>
      <c r="F30" s="138">
        <v>52000</v>
      </c>
      <c r="G30" s="390">
        <v>98841.6</v>
      </c>
      <c r="H30" s="390">
        <v>71874.4</v>
      </c>
      <c r="I30" s="102">
        <v>98841.6</v>
      </c>
      <c r="J30" s="390">
        <v>71874.4</v>
      </c>
      <c r="K30" s="102">
        <v>26946.400000000005</v>
      </c>
      <c r="L30" s="102">
        <v>37424.4</v>
      </c>
      <c r="M30" s="102">
        <v>138.8846005403319</v>
      </c>
      <c r="O30" s="102"/>
      <c r="P30" s="102"/>
      <c r="R30" s="157"/>
    </row>
    <row r="31" spans="2:18" ht="10.5" customHeight="1">
      <c r="B31" s="49" t="s">
        <v>234</v>
      </c>
      <c r="C31" s="51" t="s">
        <v>236</v>
      </c>
      <c r="D31" s="153" t="s">
        <v>235</v>
      </c>
      <c r="E31" s="79" t="s">
        <v>554</v>
      </c>
      <c r="F31" s="138">
        <v>15000</v>
      </c>
      <c r="G31" s="390">
        <v>38325</v>
      </c>
      <c r="H31" s="390">
        <v>43080</v>
      </c>
      <c r="I31" s="102">
        <v>38325</v>
      </c>
      <c r="J31" s="390">
        <v>43080</v>
      </c>
      <c r="K31" s="102">
        <v>21570</v>
      </c>
      <c r="L31" s="102">
        <v>21435</v>
      </c>
      <c r="M31" s="102">
        <v>99.37413073713492</v>
      </c>
      <c r="O31" s="102"/>
      <c r="P31" s="105"/>
      <c r="R31" s="157"/>
    </row>
    <row r="32" spans="2:18" ht="9.75" customHeight="1">
      <c r="B32" s="49" t="s">
        <v>103</v>
      </c>
      <c r="C32" s="51" t="s">
        <v>462</v>
      </c>
      <c r="D32" s="49" t="s">
        <v>104</v>
      </c>
      <c r="E32" s="79" t="s">
        <v>55</v>
      </c>
      <c r="F32" s="138">
        <v>16500</v>
      </c>
      <c r="G32" s="390">
        <v>2821.5</v>
      </c>
      <c r="H32" s="390">
        <v>3844.5</v>
      </c>
      <c r="I32" s="102">
        <v>2821.5</v>
      </c>
      <c r="J32" s="390">
        <v>3844.5</v>
      </c>
      <c r="K32" s="102">
        <v>2524.5</v>
      </c>
      <c r="L32" s="102">
        <v>2475</v>
      </c>
      <c r="M32" s="102">
        <v>98.0392156862745</v>
      </c>
      <c r="O32" s="102"/>
      <c r="R32" s="157"/>
    </row>
    <row r="33" spans="2:18" ht="10.5" customHeight="1">
      <c r="B33" s="49" t="s">
        <v>105</v>
      </c>
      <c r="C33" s="51" t="s">
        <v>106</v>
      </c>
      <c r="D33" s="49" t="s">
        <v>104</v>
      </c>
      <c r="E33" s="79" t="s">
        <v>55</v>
      </c>
      <c r="F33" s="138">
        <v>35000</v>
      </c>
      <c r="G33" s="390">
        <v>4550</v>
      </c>
      <c r="H33" s="390">
        <v>6860</v>
      </c>
      <c r="I33" s="102">
        <v>4550</v>
      </c>
      <c r="J33" s="390">
        <v>6860</v>
      </c>
      <c r="K33" s="102">
        <v>6755</v>
      </c>
      <c r="L33" s="102">
        <v>7280</v>
      </c>
      <c r="M33" s="102">
        <v>107.7720207253886</v>
      </c>
      <c r="O33" s="102"/>
      <c r="R33" s="157"/>
    </row>
    <row r="34" spans="2:18" ht="10.5" customHeight="1">
      <c r="B34" s="49" t="s">
        <v>107</v>
      </c>
      <c r="C34" s="51" t="s">
        <v>108</v>
      </c>
      <c r="D34" s="49" t="s">
        <v>104</v>
      </c>
      <c r="E34" s="79" t="s">
        <v>55</v>
      </c>
      <c r="F34" s="138">
        <v>6384</v>
      </c>
      <c r="G34" s="390">
        <v>0</v>
      </c>
      <c r="H34" s="390">
        <v>0</v>
      </c>
      <c r="I34" s="102">
        <v>0</v>
      </c>
      <c r="J34" s="390">
        <v>0</v>
      </c>
      <c r="K34" s="102">
        <v>0</v>
      </c>
      <c r="L34" s="102">
        <v>0</v>
      </c>
      <c r="M34" s="102"/>
      <c r="O34" s="377"/>
      <c r="R34" s="157"/>
    </row>
    <row r="35" spans="2:18" ht="10.5" customHeight="1">
      <c r="B35" s="49" t="s">
        <v>653</v>
      </c>
      <c r="C35" s="51" t="s">
        <v>2</v>
      </c>
      <c r="D35" s="153" t="s">
        <v>654</v>
      </c>
      <c r="E35" s="79" t="s">
        <v>183</v>
      </c>
      <c r="F35" s="138">
        <v>2620</v>
      </c>
      <c r="G35" s="390">
        <v>1441</v>
      </c>
      <c r="H35" s="390">
        <v>22532</v>
      </c>
      <c r="I35" s="102">
        <v>1441</v>
      </c>
      <c r="J35" s="390">
        <v>22532</v>
      </c>
      <c r="K35" s="102">
        <v>0</v>
      </c>
      <c r="L35" s="102">
        <v>0</v>
      </c>
      <c r="M35" s="102"/>
      <c r="O35" s="102"/>
      <c r="P35" s="102"/>
      <c r="R35" s="157"/>
    </row>
    <row r="36" spans="2:18" ht="9.75" customHeight="1">
      <c r="B36" s="49" t="s">
        <v>3</v>
      </c>
      <c r="C36" s="51" t="s">
        <v>93</v>
      </c>
      <c r="D36" s="49" t="s">
        <v>213</v>
      </c>
      <c r="E36" s="79" t="s">
        <v>426</v>
      </c>
      <c r="F36" s="138">
        <v>1</v>
      </c>
      <c r="G36" s="390">
        <v>22487.5</v>
      </c>
      <c r="H36" s="390">
        <v>28838.383928571428</v>
      </c>
      <c r="I36" s="102">
        <v>22487.5</v>
      </c>
      <c r="J36" s="390">
        <v>28838.383928571428</v>
      </c>
      <c r="K36" s="102">
        <v>21099.666666666668</v>
      </c>
      <c r="L36" s="102">
        <v>21113.285714285714</v>
      </c>
      <c r="M36" s="102">
        <v>100.06454626906766</v>
      </c>
      <c r="O36" s="102"/>
      <c r="P36" s="102"/>
      <c r="R36" s="157"/>
    </row>
    <row r="37" spans="2:18" ht="10.5" customHeight="1">
      <c r="B37" s="49" t="s">
        <v>4</v>
      </c>
      <c r="C37" s="51" t="s">
        <v>6</v>
      </c>
      <c r="D37" s="49" t="s">
        <v>5</v>
      </c>
      <c r="E37" s="79" t="s">
        <v>56</v>
      </c>
      <c r="F37" s="138">
        <v>245200</v>
      </c>
      <c r="G37" s="390">
        <v>15692.8</v>
      </c>
      <c r="H37" s="390">
        <v>10053.2</v>
      </c>
      <c r="I37" s="102">
        <v>15692.8</v>
      </c>
      <c r="J37" s="390">
        <v>10053.2</v>
      </c>
      <c r="K37" s="102">
        <v>490.4</v>
      </c>
      <c r="L37" s="102">
        <v>0</v>
      </c>
      <c r="M37" s="102"/>
      <c r="O37" s="102"/>
      <c r="P37" s="102"/>
      <c r="R37" s="157"/>
    </row>
    <row r="38" spans="2:18" ht="10.5" customHeight="1">
      <c r="B38" s="49" t="s">
        <v>432</v>
      </c>
      <c r="C38" s="51" t="s">
        <v>520</v>
      </c>
      <c r="D38" s="153" t="s">
        <v>235</v>
      </c>
      <c r="E38" s="79" t="s">
        <v>554</v>
      </c>
      <c r="F38" s="138">
        <v>15000</v>
      </c>
      <c r="G38" s="390">
        <v>0</v>
      </c>
      <c r="H38" s="390">
        <v>0</v>
      </c>
      <c r="I38" s="102">
        <v>0</v>
      </c>
      <c r="J38" s="390">
        <v>0</v>
      </c>
      <c r="K38" s="102">
        <v>0</v>
      </c>
      <c r="L38" s="102">
        <v>0</v>
      </c>
      <c r="M38" s="102"/>
      <c r="O38" s="377"/>
      <c r="R38" s="157"/>
    </row>
    <row r="39" spans="2:18" ht="10.5" customHeight="1">
      <c r="B39" s="49" t="s">
        <v>521</v>
      </c>
      <c r="C39" s="51" t="s">
        <v>567</v>
      </c>
      <c r="D39" s="153" t="s">
        <v>235</v>
      </c>
      <c r="E39" s="79" t="s">
        <v>554</v>
      </c>
      <c r="F39" s="138">
        <v>10000</v>
      </c>
      <c r="G39" s="390">
        <v>0</v>
      </c>
      <c r="H39" s="390">
        <v>0</v>
      </c>
      <c r="I39" s="102">
        <v>0</v>
      </c>
      <c r="J39" s="390">
        <v>0</v>
      </c>
      <c r="K39" s="102">
        <v>0</v>
      </c>
      <c r="L39" s="102">
        <v>0</v>
      </c>
      <c r="M39" s="102"/>
      <c r="O39" s="102"/>
      <c r="R39" s="157"/>
    </row>
    <row r="40" spans="2:18" ht="10.5" customHeight="1">
      <c r="B40" s="49" t="s">
        <v>378</v>
      </c>
      <c r="C40" s="51" t="s">
        <v>379</v>
      </c>
      <c r="D40" s="49" t="s">
        <v>312</v>
      </c>
      <c r="E40" s="79" t="s">
        <v>552</v>
      </c>
      <c r="F40" s="138">
        <v>22000</v>
      </c>
      <c r="G40" s="390">
        <v>0</v>
      </c>
      <c r="H40" s="390">
        <v>0</v>
      </c>
      <c r="I40" s="102">
        <v>0</v>
      </c>
      <c r="J40" s="390">
        <v>0</v>
      </c>
      <c r="K40" s="102">
        <v>0</v>
      </c>
      <c r="L40" s="102">
        <v>0</v>
      </c>
      <c r="M40" s="102"/>
      <c r="O40" s="377"/>
      <c r="R40" s="157"/>
    </row>
    <row r="41" spans="2:18" ht="10.5" customHeight="1">
      <c r="B41" s="162" t="s">
        <v>366</v>
      </c>
      <c r="C41" s="51" t="s">
        <v>368</v>
      </c>
      <c r="D41" s="162" t="s">
        <v>367</v>
      </c>
      <c r="E41" s="79" t="s">
        <v>616</v>
      </c>
      <c r="F41" s="138">
        <v>23700</v>
      </c>
      <c r="G41" s="390">
        <v>1061760</v>
      </c>
      <c r="H41" s="390">
        <v>1125750</v>
      </c>
      <c r="I41" s="102">
        <v>1061760</v>
      </c>
      <c r="J41" s="390">
        <v>1125750</v>
      </c>
      <c r="K41" s="102">
        <v>613830</v>
      </c>
      <c r="L41" s="102">
        <v>739440</v>
      </c>
      <c r="M41" s="102">
        <v>120.46332046332047</v>
      </c>
      <c r="O41" s="102"/>
      <c r="Q41" s="162"/>
      <c r="R41" s="157"/>
    </row>
    <row r="42" spans="2:18" ht="10.5" customHeight="1">
      <c r="B42" s="49" t="s">
        <v>369</v>
      </c>
      <c r="C42" s="51" t="s">
        <v>568</v>
      </c>
      <c r="D42" s="153" t="s">
        <v>182</v>
      </c>
      <c r="E42" s="79" t="s">
        <v>179</v>
      </c>
      <c r="F42" s="138">
        <v>800</v>
      </c>
      <c r="G42" s="390">
        <v>0</v>
      </c>
      <c r="H42" s="390">
        <v>0</v>
      </c>
      <c r="I42" s="102">
        <v>0</v>
      </c>
      <c r="J42" s="390">
        <v>0</v>
      </c>
      <c r="K42" s="102">
        <v>0</v>
      </c>
      <c r="L42" s="102">
        <v>0</v>
      </c>
      <c r="M42" s="102"/>
      <c r="O42" s="377"/>
      <c r="P42" s="102"/>
      <c r="R42" s="157"/>
    </row>
    <row r="43" spans="2:18" ht="11.25" customHeight="1">
      <c r="B43" s="49" t="s">
        <v>476</v>
      </c>
      <c r="C43" s="51" t="s">
        <v>569</v>
      </c>
      <c r="D43" s="49" t="s">
        <v>213</v>
      </c>
      <c r="E43" s="79" t="s">
        <v>426</v>
      </c>
      <c r="F43" s="138">
        <v>1</v>
      </c>
      <c r="G43" s="390">
        <v>0</v>
      </c>
      <c r="H43" s="390">
        <v>0</v>
      </c>
      <c r="I43" s="102">
        <v>0</v>
      </c>
      <c r="J43" s="390">
        <v>0</v>
      </c>
      <c r="K43" s="102">
        <v>0</v>
      </c>
      <c r="L43" s="102">
        <v>0</v>
      </c>
      <c r="M43" s="102"/>
      <c r="O43" s="377"/>
      <c r="R43" s="157"/>
    </row>
    <row r="44" spans="2:18" ht="10.5" customHeight="1">
      <c r="B44" s="163" t="s">
        <v>583</v>
      </c>
      <c r="C44" s="51" t="s">
        <v>47</v>
      </c>
      <c r="D44" s="153" t="s">
        <v>584</v>
      </c>
      <c r="E44" s="79" t="s">
        <v>585</v>
      </c>
      <c r="F44" s="138">
        <v>250000</v>
      </c>
      <c r="G44" s="390">
        <v>51750</v>
      </c>
      <c r="H44" s="390">
        <v>60575</v>
      </c>
      <c r="I44" s="102">
        <v>51750</v>
      </c>
      <c r="J44" s="390">
        <v>60575</v>
      </c>
      <c r="K44" s="102">
        <v>25550</v>
      </c>
      <c r="L44" s="102">
        <v>25400</v>
      </c>
      <c r="M44" s="102">
        <v>99.412915851272</v>
      </c>
      <c r="O44" s="102"/>
      <c r="P44" s="102"/>
      <c r="Q44" s="163"/>
      <c r="R44" s="157"/>
    </row>
    <row r="45" spans="2:18" ht="10.5" customHeight="1">
      <c r="B45" s="163" t="s">
        <v>319</v>
      </c>
      <c r="C45" s="51"/>
      <c r="D45" s="153" t="s">
        <v>586</v>
      </c>
      <c r="E45" s="79" t="s">
        <v>585</v>
      </c>
      <c r="F45" s="138">
        <v>297000</v>
      </c>
      <c r="G45" s="390">
        <v>27294.3</v>
      </c>
      <c r="H45" s="390">
        <v>56162.7</v>
      </c>
      <c r="I45" s="102">
        <v>27294.3</v>
      </c>
      <c r="J45" s="390">
        <v>56162.7</v>
      </c>
      <c r="K45" s="102">
        <v>26819.1</v>
      </c>
      <c r="L45" s="102">
        <v>22720.5</v>
      </c>
      <c r="M45" s="102">
        <v>84.71760797342192</v>
      </c>
      <c r="O45" s="102"/>
      <c r="Q45" s="163"/>
      <c r="R45" s="157"/>
    </row>
    <row r="46" spans="2:18" ht="11.25" customHeight="1">
      <c r="B46" s="49" t="s">
        <v>82</v>
      </c>
      <c r="C46" s="125" t="s">
        <v>570</v>
      </c>
      <c r="D46" s="125"/>
      <c r="E46" s="78"/>
      <c r="F46" s="158"/>
      <c r="G46" s="159">
        <v>1324963.7</v>
      </c>
      <c r="H46" s="159">
        <v>1429570.1839285714</v>
      </c>
      <c r="I46" s="159">
        <v>1324963.7</v>
      </c>
      <c r="J46" s="159">
        <v>1429570.1839285714</v>
      </c>
      <c r="K46" s="159">
        <v>745585.0666666667</v>
      </c>
      <c r="L46" s="159">
        <v>877288.1857142857</v>
      </c>
      <c r="M46" s="159">
        <v>117.66439873003792</v>
      </c>
      <c r="R46" s="157"/>
    </row>
    <row r="47" spans="2:18" ht="10.5">
      <c r="B47" s="84" t="s">
        <v>571</v>
      </c>
      <c r="C47" s="127" t="s">
        <v>230</v>
      </c>
      <c r="D47" s="95"/>
      <c r="E47" s="86"/>
      <c r="F47" s="154"/>
      <c r="G47" s="142">
        <v>2506491.7</v>
      </c>
      <c r="H47" s="142">
        <v>1615512.7817285713</v>
      </c>
      <c r="I47" s="142">
        <v>2506491.7</v>
      </c>
      <c r="J47" s="142">
        <v>1615512.7817285713</v>
      </c>
      <c r="K47" s="142">
        <v>817458.5364666666</v>
      </c>
      <c r="L47" s="142">
        <v>922034.8993142857</v>
      </c>
      <c r="M47" s="142">
        <v>112.79286449189627</v>
      </c>
      <c r="Q47" s="84"/>
      <c r="R47" s="161"/>
    </row>
    <row r="48" ht="11.25" customHeight="1">
      <c r="B48" s="55"/>
    </row>
    <row r="49" spans="2:11" ht="10.5" customHeight="1">
      <c r="B49" s="55"/>
      <c r="F49" s="79"/>
      <c r="K49" s="102"/>
    </row>
    <row r="50" spans="2:11" ht="10.5">
      <c r="B50" s="55"/>
      <c r="K50" s="102"/>
    </row>
    <row r="51" spans="2:11" ht="12.75" customHeight="1">
      <c r="B51" s="55"/>
      <c r="K51" s="102"/>
    </row>
    <row r="52" spans="1:17" ht="10.5">
      <c r="A52" s="82"/>
      <c r="B52" s="106"/>
      <c r="C52" s="82"/>
      <c r="D52" s="82"/>
      <c r="E52" s="82"/>
      <c r="F52" s="82"/>
      <c r="G52" s="82"/>
      <c r="H52" s="82"/>
      <c r="I52" s="82"/>
      <c r="J52" s="82"/>
      <c r="K52" s="102"/>
      <c r="L52" s="82"/>
      <c r="M52" s="82"/>
      <c r="N52" s="82"/>
      <c r="Q52" s="75"/>
    </row>
    <row r="53" spans="2:11" ht="10.5">
      <c r="B53" s="55"/>
      <c r="K53" s="102"/>
    </row>
    <row r="54" spans="2:17" ht="10.5">
      <c r="B54" s="106"/>
      <c r="C54" s="82"/>
      <c r="D54" s="82"/>
      <c r="E54" s="82"/>
      <c r="F54" s="82"/>
      <c r="G54" s="82"/>
      <c r="H54" s="82"/>
      <c r="I54" s="82"/>
      <c r="J54" s="82"/>
      <c r="K54" s="102"/>
      <c r="L54" s="82"/>
      <c r="M54" s="82"/>
      <c r="Q54" s="75"/>
    </row>
    <row r="55" spans="2:11" ht="10.5">
      <c r="B55" s="55"/>
      <c r="K55" s="102"/>
    </row>
    <row r="56" spans="2:11" ht="10.5">
      <c r="B56" s="55"/>
      <c r="K56" s="102"/>
    </row>
    <row r="57" spans="2:11" ht="10.5">
      <c r="B57" s="55"/>
      <c r="K57" s="102"/>
    </row>
    <row r="58" spans="2:11" ht="10.5">
      <c r="B58" s="55"/>
      <c r="K58" s="102"/>
    </row>
    <row r="59" spans="2:11" ht="10.5">
      <c r="B59" s="55"/>
      <c r="K59" s="102"/>
    </row>
    <row r="60" spans="2:11" ht="10.5">
      <c r="B60" s="55"/>
      <c r="K60" s="102"/>
    </row>
    <row r="61" spans="2:11" ht="10.5">
      <c r="B61" s="55"/>
      <c r="K61" s="102"/>
    </row>
    <row r="62" spans="2:11" ht="10.5">
      <c r="B62" s="55"/>
      <c r="K62" s="102"/>
    </row>
    <row r="63" spans="2:11" ht="10.5">
      <c r="B63" s="55"/>
      <c r="K63" s="102"/>
    </row>
    <row r="64" spans="2:11" ht="10.5">
      <c r="B64" s="55"/>
      <c r="K64" s="102"/>
    </row>
    <row r="65" spans="2:11" ht="10.5">
      <c r="B65" s="55"/>
      <c r="K65" s="102"/>
    </row>
    <row r="66" ht="10.5">
      <c r="B66" s="55"/>
    </row>
    <row r="67" ht="10.5">
      <c r="B67" s="55"/>
    </row>
    <row r="68" ht="10.5">
      <c r="B68" s="55"/>
    </row>
    <row r="69" ht="10.5">
      <c r="B69" s="55"/>
    </row>
    <row r="70" ht="10.5">
      <c r="B70" s="55"/>
    </row>
    <row r="71" ht="10.5">
      <c r="B71" s="55"/>
    </row>
    <row r="72" ht="10.5">
      <c r="B72" s="55"/>
    </row>
    <row r="73" ht="10.5">
      <c r="B73" s="55"/>
    </row>
    <row r="74" ht="10.5">
      <c r="B74" s="55"/>
    </row>
    <row r="75" ht="10.5">
      <c r="B75" s="55"/>
    </row>
    <row r="76" ht="10.5">
      <c r="B76" s="55"/>
    </row>
    <row r="77" ht="10.5">
      <c r="B77" s="55"/>
    </row>
    <row r="78" ht="10.5">
      <c r="B78" s="55"/>
    </row>
    <row r="79" ht="10.5">
      <c r="B79" s="55"/>
    </row>
    <row r="80" ht="10.5">
      <c r="B80" s="55"/>
    </row>
    <row r="81" ht="10.5">
      <c r="B81" s="55"/>
    </row>
    <row r="82" ht="10.5">
      <c r="B82" s="55"/>
    </row>
    <row r="83" ht="10.5">
      <c r="B83" s="55"/>
    </row>
    <row r="84" ht="10.5">
      <c r="B84" s="55"/>
    </row>
    <row r="85" ht="10.5">
      <c r="B85" s="55"/>
    </row>
    <row r="86" ht="10.5">
      <c r="B86" s="55"/>
    </row>
    <row r="87" ht="10.5">
      <c r="B87" s="55"/>
    </row>
    <row r="88" ht="10.5">
      <c r="B88" s="55"/>
    </row>
    <row r="89" ht="10.5">
      <c r="B89" s="55"/>
    </row>
    <row r="90" ht="10.5">
      <c r="B90" s="55"/>
    </row>
    <row r="91" ht="10.5">
      <c r="B91" s="55"/>
    </row>
    <row r="92" ht="10.5">
      <c r="B92" s="55"/>
    </row>
    <row r="93" ht="10.5">
      <c r="B93" s="55"/>
    </row>
    <row r="94" ht="10.5">
      <c r="B94" s="55"/>
    </row>
    <row r="95" ht="10.5">
      <c r="B95" s="55"/>
    </row>
    <row r="96" ht="10.5">
      <c r="B96" s="55"/>
    </row>
    <row r="97" ht="10.5">
      <c r="B97" s="55"/>
    </row>
    <row r="98" ht="10.5">
      <c r="B98" s="55"/>
    </row>
    <row r="99" ht="10.5">
      <c r="B99" s="55"/>
    </row>
    <row r="100" ht="10.5">
      <c r="B100" s="55"/>
    </row>
    <row r="101" ht="10.5">
      <c r="B101" s="55"/>
    </row>
    <row r="102" ht="10.5">
      <c r="B102" s="55"/>
    </row>
    <row r="103" ht="10.5">
      <c r="B103" s="55"/>
    </row>
    <row r="104" ht="10.5">
      <c r="B104" s="55"/>
    </row>
    <row r="105" ht="10.5">
      <c r="B105" s="55"/>
    </row>
    <row r="106" ht="10.5">
      <c r="B106" s="55"/>
    </row>
    <row r="107" ht="10.5">
      <c r="B107" s="55"/>
    </row>
    <row r="108" ht="10.5">
      <c r="B108" s="55"/>
    </row>
    <row r="109" ht="10.5">
      <c r="B109" s="55"/>
    </row>
    <row r="110" ht="10.5">
      <c r="B110" s="55"/>
    </row>
    <row r="111" ht="10.5">
      <c r="B111" s="55"/>
    </row>
    <row r="112" ht="10.5">
      <c r="B112" s="55"/>
    </row>
    <row r="113" ht="10.5">
      <c r="B113" s="55"/>
    </row>
    <row r="114" ht="10.5">
      <c r="B114" s="55"/>
    </row>
    <row r="115" ht="10.5">
      <c r="B115" s="55"/>
    </row>
    <row r="116" ht="10.5">
      <c r="B116" s="55"/>
    </row>
    <row r="117" ht="10.5">
      <c r="B117" s="55"/>
    </row>
    <row r="118" ht="10.5">
      <c r="B118" s="55"/>
    </row>
  </sheetData>
  <sheetProtection/>
  <mergeCells count="1">
    <mergeCell ref="G4:H4"/>
  </mergeCells>
  <printOptions/>
  <pageMargins left="0.25" right="0.22" top="0.56" bottom="0.23" header="0.31" footer="0.25"/>
  <pageSetup horizontalDpi="600" verticalDpi="600" orientation="landscape" paperSize="9" r:id="rId1"/>
  <headerFooter alignWithMargins="0">
    <oddHeader>&amp;L&amp;8&amp;USection 10.Industry</oddHeader>
    <oddFooter xml:space="preserve">&amp;L&amp;18 41&amp;R&amp;18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W96"/>
  <sheetViews>
    <sheetView zoomScalePageLayoutView="0" workbookViewId="0" topLeftCell="A1">
      <selection activeCell="P33" sqref="P33"/>
    </sheetView>
  </sheetViews>
  <sheetFormatPr defaultColWidth="9.00390625" defaultRowHeight="12.75"/>
  <cols>
    <col min="1" max="1" width="4.75390625" style="77" customWidth="1"/>
    <col min="2" max="2" width="6.375" style="77" customWidth="1"/>
    <col min="3" max="3" width="7.75390625" style="77" customWidth="1"/>
    <col min="4" max="5" width="8.375" style="77" customWidth="1"/>
    <col min="6" max="6" width="8.75390625" style="77" customWidth="1"/>
    <col min="7" max="7" width="10.125" style="77" customWidth="1"/>
    <col min="8" max="8" width="12.00390625" style="77" customWidth="1"/>
    <col min="9" max="9" width="7.75390625" style="77" customWidth="1"/>
    <col min="10" max="10" width="5.25390625" style="77" customWidth="1"/>
    <col min="11" max="11" width="9.875" style="77" customWidth="1"/>
    <col min="12" max="12" width="8.375" style="77" customWidth="1"/>
    <col min="13" max="13" width="8.00390625" style="77" customWidth="1"/>
    <col min="14" max="14" width="9.25390625" style="77" customWidth="1"/>
    <col min="15" max="15" width="7.875" style="77" customWidth="1"/>
    <col min="16" max="16" width="12.75390625" style="77" customWidth="1"/>
    <col min="17" max="17" width="12.375" style="77" customWidth="1"/>
    <col min="18" max="18" width="8.75390625" style="77" customWidth="1"/>
    <col min="19" max="19" width="7.875" style="77" customWidth="1"/>
    <col min="20" max="20" width="8.375" style="77" customWidth="1"/>
    <col min="21" max="23" width="5.25390625" style="77" customWidth="1"/>
    <col min="24" max="24" width="8.375" style="77" customWidth="1"/>
    <col min="25" max="25" width="8.75390625" style="77" customWidth="1"/>
    <col min="26" max="26" width="5.125" style="77" customWidth="1"/>
    <col min="27" max="27" width="5.25390625" style="77" customWidth="1"/>
    <col min="28" max="28" width="6.25390625" style="77" customWidth="1"/>
    <col min="29" max="29" width="5.00390625" style="77" customWidth="1"/>
    <col min="30" max="30" width="5.125" style="77" customWidth="1"/>
    <col min="31" max="31" width="4.75390625" style="77" customWidth="1"/>
    <col min="32" max="32" width="4.875" style="77" customWidth="1"/>
    <col min="33" max="33" width="3.875" style="77" customWidth="1"/>
    <col min="34" max="34" width="4.75390625" style="77" customWidth="1"/>
    <col min="35" max="35" width="4.125" style="77" customWidth="1"/>
    <col min="36" max="36" width="4.75390625" style="77" customWidth="1"/>
    <col min="37" max="37" width="4.25390625" style="77" customWidth="1"/>
    <col min="38" max="38" width="4.375" style="77" customWidth="1"/>
    <col min="39" max="40" width="4.875" style="77" customWidth="1"/>
    <col min="41" max="42" width="4.125" style="77" customWidth="1"/>
    <col min="43" max="43" width="3.375" style="77" customWidth="1"/>
    <col min="44" max="44" width="4.875" style="77" customWidth="1"/>
    <col min="45" max="45" width="4.375" style="77" customWidth="1"/>
    <col min="46" max="46" width="4.875" style="77" customWidth="1"/>
    <col min="47" max="47" width="3.75390625" style="77" customWidth="1"/>
    <col min="48" max="48" width="5.00390625" style="77" customWidth="1"/>
    <col min="49" max="49" width="4.375" style="77" customWidth="1"/>
    <col min="50" max="50" width="4.25390625" style="77" customWidth="1"/>
    <col min="51" max="51" width="5.75390625" style="77" customWidth="1"/>
    <col min="52" max="52" width="4.75390625" style="77" customWidth="1"/>
    <col min="53" max="53" width="5.375" style="77" customWidth="1"/>
    <col min="54" max="54" width="6.125" style="77" customWidth="1"/>
    <col min="55" max="55" width="6.00390625" style="77" customWidth="1"/>
    <col min="56" max="56" width="6.25390625" style="77" customWidth="1"/>
    <col min="57" max="57" width="6.375" style="77" customWidth="1"/>
    <col min="58" max="58" width="4.375" style="77" customWidth="1"/>
    <col min="59" max="59" width="5.125" style="77" customWidth="1"/>
    <col min="60" max="16384" width="9.125" style="77" customWidth="1"/>
  </cols>
  <sheetData>
    <row r="1" spans="18:42" ht="9"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</row>
    <row r="2" spans="6:18" ht="12">
      <c r="F2" s="1113" t="s">
        <v>722</v>
      </c>
      <c r="G2" s="1113"/>
      <c r="H2" s="1113"/>
      <c r="I2" s="232"/>
      <c r="R2" s="102"/>
    </row>
    <row r="3" spans="6:50" ht="12">
      <c r="F3" s="1115" t="s">
        <v>723</v>
      </c>
      <c r="G3" s="1115"/>
      <c r="R3" s="102"/>
      <c r="AX3" s="80"/>
    </row>
    <row r="4" spans="3:52" ht="12.75">
      <c r="C4" s="113" t="s">
        <v>724</v>
      </c>
      <c r="D4" s="91"/>
      <c r="E4" s="91"/>
      <c r="F4" s="91"/>
      <c r="G4" s="91"/>
      <c r="K4" s="113" t="s">
        <v>726</v>
      </c>
      <c r="L4" s="97"/>
      <c r="M4" s="91"/>
      <c r="N4" s="91"/>
      <c r="O4" s="91"/>
      <c r="R4" s="102"/>
      <c r="AV4" s="80"/>
      <c r="AW4" s="80"/>
      <c r="AX4" s="80"/>
      <c r="AY4" s="80"/>
      <c r="AZ4" s="80"/>
    </row>
    <row r="5" spans="3:52" ht="12">
      <c r="C5" s="117" t="s">
        <v>725</v>
      </c>
      <c r="K5" s="117" t="s">
        <v>727</v>
      </c>
      <c r="L5" s="97"/>
      <c r="R5" s="102"/>
      <c r="AV5" s="80"/>
      <c r="AW5" s="80"/>
      <c r="AX5" s="80"/>
      <c r="AY5" s="80"/>
      <c r="AZ5" s="80"/>
    </row>
    <row r="6" spans="2:52" ht="12.75" customHeight="1">
      <c r="B6" s="81"/>
      <c r="C6" s="81"/>
      <c r="D6" s="81"/>
      <c r="R6" s="102"/>
      <c r="AV6" s="80"/>
      <c r="AW6" s="80"/>
      <c r="AX6" s="80"/>
      <c r="AY6" s="80"/>
      <c r="AZ6" s="80"/>
    </row>
    <row r="7" spans="1:60" ht="76.5" customHeight="1">
      <c r="A7" s="80"/>
      <c r="B7" s="186" t="s">
        <v>247</v>
      </c>
      <c r="C7" s="187" t="s">
        <v>39</v>
      </c>
      <c r="D7" s="183" t="s">
        <v>663</v>
      </c>
      <c r="E7" s="188" t="s">
        <v>718</v>
      </c>
      <c r="F7" s="183" t="s">
        <v>664</v>
      </c>
      <c r="G7" s="188" t="s">
        <v>11</v>
      </c>
      <c r="H7" s="184" t="s">
        <v>12</v>
      </c>
      <c r="I7" s="184" t="s">
        <v>694</v>
      </c>
      <c r="J7" s="80"/>
      <c r="K7" s="185" t="s">
        <v>505</v>
      </c>
      <c r="L7" s="151" t="s">
        <v>591</v>
      </c>
      <c r="M7" s="151" t="s">
        <v>592</v>
      </c>
      <c r="N7" s="151" t="s">
        <v>593</v>
      </c>
      <c r="O7" s="151" t="s">
        <v>594</v>
      </c>
      <c r="P7" s="184" t="s">
        <v>595</v>
      </c>
      <c r="Q7" s="80"/>
      <c r="R7" s="102"/>
      <c r="AV7" s="136"/>
      <c r="AW7" s="136"/>
      <c r="AX7" s="136"/>
      <c r="AY7" s="136"/>
      <c r="AZ7" s="136"/>
      <c r="BA7" s="181"/>
      <c r="BB7" s="181"/>
      <c r="BC7" s="181"/>
      <c r="BD7" s="181"/>
      <c r="BE7" s="181"/>
      <c r="BF7" s="181"/>
      <c r="BG7" s="181"/>
      <c r="BH7" s="181"/>
    </row>
    <row r="8" spans="2:52" ht="10.5">
      <c r="B8" s="49" t="s">
        <v>527</v>
      </c>
      <c r="C8" s="85" t="s">
        <v>468</v>
      </c>
      <c r="D8" s="107">
        <v>9</v>
      </c>
      <c r="E8" s="107">
        <v>5</v>
      </c>
      <c r="F8" s="108">
        <v>4442</v>
      </c>
      <c r="G8" s="107">
        <v>2346</v>
      </c>
      <c r="H8" s="103">
        <f>G8/F8*100</f>
        <v>52.814047726249434</v>
      </c>
      <c r="I8" s="233">
        <f>Q8/R8*10000</f>
        <v>18.066847335140018</v>
      </c>
      <c r="J8" s="80"/>
      <c r="K8" s="109" t="s">
        <v>8</v>
      </c>
      <c r="L8" s="112">
        <v>2282</v>
      </c>
      <c r="M8" s="112">
        <v>2262</v>
      </c>
      <c r="N8" s="112">
        <v>4</v>
      </c>
      <c r="O8" s="112">
        <v>53</v>
      </c>
      <c r="P8" s="110">
        <v>21</v>
      </c>
      <c r="Q8" s="77">
        <v>10</v>
      </c>
      <c r="R8" s="55">
        <v>5535</v>
      </c>
      <c r="AV8" s="80"/>
      <c r="AW8" s="80"/>
      <c r="AX8" s="80"/>
      <c r="AY8" s="80"/>
      <c r="AZ8" s="80"/>
    </row>
    <row r="9" spans="2:52" ht="10.5">
      <c r="B9" s="49" t="s">
        <v>528</v>
      </c>
      <c r="C9" s="85" t="s">
        <v>192</v>
      </c>
      <c r="D9" s="110">
        <v>9</v>
      </c>
      <c r="E9" s="110">
        <v>2</v>
      </c>
      <c r="F9" s="110">
        <v>4288</v>
      </c>
      <c r="G9" s="110">
        <v>2768</v>
      </c>
      <c r="H9" s="103">
        <f>G9/F9*100</f>
        <v>64.55223880597015</v>
      </c>
      <c r="I9" s="233">
        <f>Q9/R9*10000</f>
        <v>4.998750312421895</v>
      </c>
      <c r="J9" s="80"/>
      <c r="K9" s="109" t="s">
        <v>605</v>
      </c>
      <c r="L9" s="112">
        <v>2038</v>
      </c>
      <c r="M9" s="112">
        <v>2033</v>
      </c>
      <c r="N9" s="112">
        <v>8</v>
      </c>
      <c r="O9" s="112">
        <v>50</v>
      </c>
      <c r="P9" s="110">
        <v>14</v>
      </c>
      <c r="Q9" s="77">
        <v>2</v>
      </c>
      <c r="R9" s="55">
        <v>4001</v>
      </c>
      <c r="AV9" s="80"/>
      <c r="AW9" s="80"/>
      <c r="AX9" s="80"/>
      <c r="AY9" s="80"/>
      <c r="AZ9" s="80"/>
    </row>
    <row r="10" spans="2:52" ht="10.5">
      <c r="B10" s="49" t="s">
        <v>529</v>
      </c>
      <c r="C10" s="85" t="s">
        <v>193</v>
      </c>
      <c r="D10" s="110">
        <v>10</v>
      </c>
      <c r="E10" s="110">
        <v>3</v>
      </c>
      <c r="F10" s="110">
        <v>3659</v>
      </c>
      <c r="G10" s="110">
        <v>1317</v>
      </c>
      <c r="H10" s="103">
        <f>G10/F10*100</f>
        <v>35.99344083082809</v>
      </c>
      <c r="I10" s="233">
        <f>Q10/R10*10000</f>
        <v>6.369426751592356</v>
      </c>
      <c r="J10" s="80"/>
      <c r="K10" s="109" t="s">
        <v>634</v>
      </c>
      <c r="L10" s="110">
        <v>1905</v>
      </c>
      <c r="M10" s="110">
        <v>1908</v>
      </c>
      <c r="N10" s="110">
        <v>2</v>
      </c>
      <c r="O10" s="110">
        <v>47</v>
      </c>
      <c r="P10" s="110">
        <v>12</v>
      </c>
      <c r="Q10" s="77">
        <v>2</v>
      </c>
      <c r="R10" s="55">
        <v>3140</v>
      </c>
      <c r="AV10" s="80"/>
      <c r="AW10" s="80"/>
      <c r="AX10" s="80"/>
      <c r="AY10" s="80"/>
      <c r="AZ10" s="80"/>
    </row>
    <row r="11" spans="2:52" ht="10.5">
      <c r="B11" s="49" t="s">
        <v>530</v>
      </c>
      <c r="C11" s="85" t="s">
        <v>194</v>
      </c>
      <c r="D11" s="110">
        <v>19</v>
      </c>
      <c r="E11" s="110">
        <v>6</v>
      </c>
      <c r="F11" s="110">
        <v>7731</v>
      </c>
      <c r="G11" s="110">
        <v>3336</v>
      </c>
      <c r="H11" s="103">
        <f>G11/F11*100</f>
        <v>43.15095071788902</v>
      </c>
      <c r="I11" s="233">
        <f>Q11/R11*10000</f>
        <v>18.92744479495268</v>
      </c>
      <c r="J11" s="80"/>
      <c r="K11" s="109" t="s">
        <v>590</v>
      </c>
      <c r="L11" s="110">
        <v>1648</v>
      </c>
      <c r="M11" s="110">
        <v>1648</v>
      </c>
      <c r="N11" s="110">
        <v>1</v>
      </c>
      <c r="O11" s="110">
        <v>39</v>
      </c>
      <c r="P11" s="110">
        <v>18</v>
      </c>
      <c r="Q11" s="77">
        <v>9</v>
      </c>
      <c r="R11" s="55">
        <v>4755</v>
      </c>
      <c r="AW11" s="80"/>
      <c r="AX11" s="80"/>
      <c r="AY11" s="80"/>
      <c r="AZ11" s="80"/>
    </row>
    <row r="12" spans="2:52" ht="10.5">
      <c r="B12" s="49"/>
      <c r="C12" s="85"/>
      <c r="D12" s="111"/>
      <c r="E12" s="111"/>
      <c r="F12" s="111"/>
      <c r="G12" s="111"/>
      <c r="H12" s="103"/>
      <c r="I12" s="233"/>
      <c r="J12" s="80"/>
      <c r="K12" s="110" t="s">
        <v>438</v>
      </c>
      <c r="L12" s="110">
        <v>1546</v>
      </c>
      <c r="M12" s="110">
        <v>1545</v>
      </c>
      <c r="N12" s="110">
        <v>2</v>
      </c>
      <c r="O12" s="110">
        <v>28</v>
      </c>
      <c r="P12" s="110">
        <v>14</v>
      </c>
      <c r="R12" s="55"/>
      <c r="AW12" s="80"/>
      <c r="AX12" s="80"/>
      <c r="AY12" s="80"/>
      <c r="AZ12" s="80"/>
    </row>
    <row r="13" spans="2:52" ht="10.5">
      <c r="B13" s="49" t="s">
        <v>531</v>
      </c>
      <c r="C13" s="85" t="s">
        <v>195</v>
      </c>
      <c r="D13" s="110">
        <v>10</v>
      </c>
      <c r="E13" s="110">
        <v>4</v>
      </c>
      <c r="F13" s="110">
        <v>5955</v>
      </c>
      <c r="G13" s="110">
        <v>2137</v>
      </c>
      <c r="H13" s="103">
        <f>G13/F13*100</f>
        <v>35.88581024349286</v>
      </c>
      <c r="I13" s="233">
        <f>Q13/R13*10000</f>
        <v>17.12622024319233</v>
      </c>
      <c r="J13" s="80"/>
      <c r="K13" s="110" t="s">
        <v>626</v>
      </c>
      <c r="L13" s="110">
        <v>1454</v>
      </c>
      <c r="M13" s="110">
        <v>1449</v>
      </c>
      <c r="N13" s="110">
        <v>3</v>
      </c>
      <c r="O13" s="110">
        <v>34</v>
      </c>
      <c r="P13" s="110">
        <v>5</v>
      </c>
      <c r="Q13" s="77">
        <v>10</v>
      </c>
      <c r="R13" s="55">
        <v>5839</v>
      </c>
      <c r="AW13" s="80"/>
      <c r="AX13" s="80"/>
      <c r="AY13" s="80"/>
      <c r="AZ13" s="80"/>
    </row>
    <row r="14" spans="2:52" ht="10.5">
      <c r="B14" s="49" t="s">
        <v>532</v>
      </c>
      <c r="C14" s="85" t="s">
        <v>196</v>
      </c>
      <c r="D14" s="110">
        <v>19</v>
      </c>
      <c r="E14" s="110">
        <v>5</v>
      </c>
      <c r="F14" s="110">
        <v>2336</v>
      </c>
      <c r="G14" s="110">
        <v>494</v>
      </c>
      <c r="H14" s="103">
        <f>G14/F14*100</f>
        <v>21.147260273972606</v>
      </c>
      <c r="I14" s="233">
        <f>Q14/R14*10000</f>
        <v>7.229351165732876</v>
      </c>
      <c r="J14" s="80"/>
      <c r="K14" s="110" t="s">
        <v>116</v>
      </c>
      <c r="L14" s="110">
        <v>1556</v>
      </c>
      <c r="M14" s="110">
        <v>1549</v>
      </c>
      <c r="N14" s="110">
        <v>0</v>
      </c>
      <c r="O14" s="110">
        <v>26</v>
      </c>
      <c r="P14" s="110">
        <v>8</v>
      </c>
      <c r="Q14" s="77">
        <v>4</v>
      </c>
      <c r="R14" s="55">
        <v>5533</v>
      </c>
      <c r="AW14" s="80"/>
      <c r="AX14" s="80"/>
      <c r="AY14" s="80"/>
      <c r="AZ14" s="80"/>
    </row>
    <row r="15" spans="2:52" ht="10.5">
      <c r="B15" s="49" t="s">
        <v>283</v>
      </c>
      <c r="C15" s="85" t="s">
        <v>197</v>
      </c>
      <c r="D15" s="110">
        <v>10</v>
      </c>
      <c r="E15" s="110">
        <v>4</v>
      </c>
      <c r="F15" s="110">
        <v>4061</v>
      </c>
      <c r="G15" s="110">
        <v>1527</v>
      </c>
      <c r="H15" s="103">
        <f>G15/F15*100</f>
        <v>37.601575966510715</v>
      </c>
      <c r="I15" s="233">
        <f>Q15/R15*10000</f>
        <v>29.233190915223744</v>
      </c>
      <c r="J15" s="80"/>
      <c r="K15" s="110" t="s">
        <v>228</v>
      </c>
      <c r="L15" s="110">
        <v>1742</v>
      </c>
      <c r="M15" s="110">
        <v>1741</v>
      </c>
      <c r="N15" s="110">
        <v>1</v>
      </c>
      <c r="O15" s="110">
        <v>31</v>
      </c>
      <c r="P15" s="110">
        <v>4</v>
      </c>
      <c r="Q15" s="77">
        <v>13</v>
      </c>
      <c r="R15" s="55">
        <v>4447</v>
      </c>
      <c r="AW15" s="80"/>
      <c r="AX15" s="80"/>
      <c r="AY15" s="80"/>
      <c r="AZ15" s="80"/>
    </row>
    <row r="16" spans="2:52" ht="10.5">
      <c r="B16" s="49" t="s">
        <v>284</v>
      </c>
      <c r="C16" s="85" t="s">
        <v>198</v>
      </c>
      <c r="D16" s="110">
        <v>7</v>
      </c>
      <c r="E16" s="110">
        <v>4</v>
      </c>
      <c r="F16" s="110">
        <v>3457</v>
      </c>
      <c r="G16" s="110">
        <v>1462</v>
      </c>
      <c r="H16" s="103">
        <f>G16/F16*100</f>
        <v>42.29100376048597</v>
      </c>
      <c r="I16" s="233">
        <f>Q16/R16*10000</f>
        <v>5.186721991701245</v>
      </c>
      <c r="J16" s="80"/>
      <c r="K16" s="110" t="s">
        <v>242</v>
      </c>
      <c r="L16" s="110">
        <v>1989</v>
      </c>
      <c r="M16" s="110">
        <v>1990</v>
      </c>
      <c r="N16" s="110">
        <v>0</v>
      </c>
      <c r="O16" s="110">
        <v>57</v>
      </c>
      <c r="P16" s="110">
        <v>6</v>
      </c>
      <c r="Q16" s="77">
        <v>2</v>
      </c>
      <c r="R16" s="55">
        <v>3856</v>
      </c>
      <c r="AW16" s="80"/>
      <c r="AX16" s="80"/>
      <c r="AY16" s="80"/>
      <c r="AZ16" s="80"/>
    </row>
    <row r="17" spans="2:52" ht="10.5">
      <c r="B17" s="49"/>
      <c r="D17" s="111"/>
      <c r="E17" s="111"/>
      <c r="F17" s="111"/>
      <c r="G17" s="111"/>
      <c r="H17" s="103"/>
      <c r="I17" s="233"/>
      <c r="J17" s="80"/>
      <c r="K17" s="110" t="s">
        <v>682</v>
      </c>
      <c r="L17" s="110">
        <v>2045</v>
      </c>
      <c r="M17" s="110">
        <v>2049</v>
      </c>
      <c r="N17" s="110">
        <v>1</v>
      </c>
      <c r="O17" s="110">
        <v>53</v>
      </c>
      <c r="P17" s="110">
        <v>6</v>
      </c>
      <c r="R17" s="55"/>
      <c r="AV17" s="80"/>
      <c r="AW17" s="80"/>
      <c r="AX17" s="80"/>
      <c r="AY17" s="80"/>
      <c r="AZ17" s="80"/>
    </row>
    <row r="18" spans="2:52" ht="10.5">
      <c r="B18" s="49" t="s">
        <v>276</v>
      </c>
      <c r="C18" s="85" t="s">
        <v>199</v>
      </c>
      <c r="D18" s="110">
        <v>9</v>
      </c>
      <c r="E18" s="110">
        <v>4</v>
      </c>
      <c r="F18" s="110">
        <v>3409</v>
      </c>
      <c r="G18" s="110">
        <v>1132</v>
      </c>
      <c r="H18" s="103">
        <f>G18/F18*100</f>
        <v>33.2062188325022</v>
      </c>
      <c r="I18" s="233">
        <f>Q18/R18*10000</f>
        <v>7.953340402969247</v>
      </c>
      <c r="J18" s="80"/>
      <c r="K18" s="110" t="s">
        <v>705</v>
      </c>
      <c r="L18" s="110">
        <v>1946</v>
      </c>
      <c r="M18" s="110">
        <v>1950</v>
      </c>
      <c r="N18" s="110">
        <v>1</v>
      </c>
      <c r="O18" s="110">
        <v>46</v>
      </c>
      <c r="P18" s="110">
        <v>7</v>
      </c>
      <c r="Q18" s="77">
        <v>3</v>
      </c>
      <c r="R18" s="55">
        <v>3772</v>
      </c>
      <c r="AV18" s="80"/>
      <c r="AW18" s="80"/>
      <c r="AX18" s="80"/>
      <c r="AY18" s="80"/>
      <c r="AZ18" s="80"/>
    </row>
    <row r="19" spans="2:75" ht="10.5">
      <c r="B19" s="49" t="s">
        <v>277</v>
      </c>
      <c r="C19" s="85" t="s">
        <v>200</v>
      </c>
      <c r="D19" s="110">
        <v>9</v>
      </c>
      <c r="E19" s="110">
        <v>3</v>
      </c>
      <c r="F19" s="110">
        <v>4921</v>
      </c>
      <c r="G19" s="110">
        <v>2010</v>
      </c>
      <c r="H19" s="103">
        <f>G19/F19*100</f>
        <v>40.845356634830324</v>
      </c>
      <c r="I19" s="233">
        <f>Q19/R19*10000</f>
        <v>8.136696501220504</v>
      </c>
      <c r="J19" s="80"/>
      <c r="K19" s="110" t="s">
        <v>708</v>
      </c>
      <c r="L19" s="110">
        <v>2005</v>
      </c>
      <c r="M19" s="110">
        <v>2013</v>
      </c>
      <c r="N19" s="110">
        <v>1</v>
      </c>
      <c r="O19" s="110">
        <v>33</v>
      </c>
      <c r="P19" s="110">
        <v>9</v>
      </c>
      <c r="Q19" s="80">
        <v>3</v>
      </c>
      <c r="R19" s="55">
        <v>3687</v>
      </c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</row>
    <row r="20" spans="2:52" ht="10.5">
      <c r="B20" s="49" t="s">
        <v>504</v>
      </c>
      <c r="C20" s="85" t="s">
        <v>201</v>
      </c>
      <c r="D20" s="110">
        <v>9</v>
      </c>
      <c r="E20" s="110">
        <v>4</v>
      </c>
      <c r="F20" s="110">
        <v>6266</v>
      </c>
      <c r="G20" s="110">
        <v>3146</v>
      </c>
      <c r="H20" s="103">
        <f>G20/F20*100</f>
        <v>50.20746887966805</v>
      </c>
      <c r="I20" s="233">
        <f>Q20/R20*10000</f>
        <v>24.002400240024006</v>
      </c>
      <c r="J20" s="80"/>
      <c r="K20" s="110" t="s">
        <v>721</v>
      </c>
      <c r="L20" s="110">
        <v>1973</v>
      </c>
      <c r="M20" s="110">
        <v>1985</v>
      </c>
      <c r="N20" s="110">
        <v>0</v>
      </c>
      <c r="O20" s="110">
        <v>39</v>
      </c>
      <c r="P20" s="110">
        <v>8</v>
      </c>
      <c r="Q20" s="77">
        <v>8</v>
      </c>
      <c r="R20" s="55">
        <v>3333</v>
      </c>
      <c r="AV20" s="80"/>
      <c r="AW20" s="80"/>
      <c r="AX20" s="80"/>
      <c r="AY20" s="80"/>
      <c r="AZ20" s="80"/>
    </row>
    <row r="21" spans="2:52" ht="10.5">
      <c r="B21" s="49" t="s">
        <v>285</v>
      </c>
      <c r="C21" s="85" t="s">
        <v>202</v>
      </c>
      <c r="D21" s="110">
        <v>9</v>
      </c>
      <c r="E21" s="110">
        <v>2</v>
      </c>
      <c r="F21" s="110">
        <v>2549</v>
      </c>
      <c r="G21" s="110">
        <v>866</v>
      </c>
      <c r="H21" s="103">
        <f>G21/F21*100</f>
        <v>33.97410749313457</v>
      </c>
      <c r="I21" s="233">
        <f>Q21/R21*10000</f>
        <v>13.016596160104132</v>
      </c>
      <c r="J21" s="80"/>
      <c r="K21" s="110" t="s">
        <v>768</v>
      </c>
      <c r="L21" s="110">
        <v>2101</v>
      </c>
      <c r="M21" s="110">
        <v>2115</v>
      </c>
      <c r="N21" s="110">
        <v>0</v>
      </c>
      <c r="O21" s="110">
        <v>39</v>
      </c>
      <c r="P21" s="110">
        <v>9</v>
      </c>
      <c r="Q21" s="77">
        <v>4</v>
      </c>
      <c r="R21" s="55">
        <v>3073</v>
      </c>
      <c r="AV21" s="80"/>
      <c r="AW21" s="80"/>
      <c r="AX21" s="80"/>
      <c r="AY21" s="80"/>
      <c r="AZ21" s="80"/>
    </row>
    <row r="22" spans="2:52" ht="10.5">
      <c r="B22" s="49"/>
      <c r="C22" s="85"/>
      <c r="D22" s="111"/>
      <c r="E22" s="111"/>
      <c r="F22" s="111"/>
      <c r="G22" s="111"/>
      <c r="H22" s="103"/>
      <c r="I22" s="233"/>
      <c r="J22" s="80"/>
      <c r="K22" s="182" t="s">
        <v>862</v>
      </c>
      <c r="L22" s="182">
        <v>2170</v>
      </c>
      <c r="M22" s="182">
        <v>2180</v>
      </c>
      <c r="N22" s="182">
        <v>1</v>
      </c>
      <c r="O22" s="182">
        <v>29</v>
      </c>
      <c r="P22" s="182">
        <v>11</v>
      </c>
      <c r="R22" s="55"/>
      <c r="AV22" s="80"/>
      <c r="AW22" s="80"/>
      <c r="AX22" s="80"/>
      <c r="AY22" s="80"/>
      <c r="AZ22" s="80"/>
    </row>
    <row r="23" spans="2:70" ht="10.5">
      <c r="B23" s="49" t="s">
        <v>286</v>
      </c>
      <c r="C23" s="85" t="s">
        <v>203</v>
      </c>
      <c r="D23" s="110">
        <v>9</v>
      </c>
      <c r="E23" s="110">
        <v>3</v>
      </c>
      <c r="F23" s="110">
        <v>2476</v>
      </c>
      <c r="G23" s="110">
        <v>1453</v>
      </c>
      <c r="H23" s="103">
        <f>G23/F23*100</f>
        <v>58.68336025848142</v>
      </c>
      <c r="I23" s="233">
        <f>Q23/R23*10000</f>
        <v>12.25865767698437</v>
      </c>
      <c r="J23" s="80"/>
      <c r="K23" s="110" t="s">
        <v>769</v>
      </c>
      <c r="L23" s="110">
        <v>192</v>
      </c>
      <c r="M23" s="110">
        <v>194</v>
      </c>
      <c r="N23" s="110">
        <v>0</v>
      </c>
      <c r="O23" s="110">
        <v>2</v>
      </c>
      <c r="P23" s="110">
        <v>0</v>
      </c>
      <c r="Q23" s="77">
        <v>4</v>
      </c>
      <c r="R23" s="55">
        <v>3263</v>
      </c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</row>
    <row r="24" spans="2:70" ht="10.5">
      <c r="B24" s="49" t="s">
        <v>287</v>
      </c>
      <c r="C24" s="85" t="s">
        <v>204</v>
      </c>
      <c r="D24" s="110">
        <v>10</v>
      </c>
      <c r="E24" s="110">
        <v>3</v>
      </c>
      <c r="F24" s="110">
        <v>2179</v>
      </c>
      <c r="G24" s="110">
        <v>567</v>
      </c>
      <c r="H24" s="103">
        <f>G24/F24*100</f>
        <v>26.021110601193207</v>
      </c>
      <c r="I24" s="233">
        <f>Q24/R24*10000</f>
        <v>11.671335200746965</v>
      </c>
      <c r="J24" s="80"/>
      <c r="K24" s="110" t="s">
        <v>870</v>
      </c>
      <c r="L24" s="110">
        <v>387</v>
      </c>
      <c r="M24" s="110">
        <v>388</v>
      </c>
      <c r="N24" s="110">
        <v>0</v>
      </c>
      <c r="O24" s="110">
        <v>5</v>
      </c>
      <c r="P24" s="110">
        <v>2</v>
      </c>
      <c r="Q24" s="80">
        <v>5</v>
      </c>
      <c r="R24" s="55">
        <v>4284</v>
      </c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</row>
    <row r="25" spans="2:52" ht="10.5">
      <c r="B25" s="49" t="s">
        <v>288</v>
      </c>
      <c r="C25" s="85" t="s">
        <v>205</v>
      </c>
      <c r="D25" s="110">
        <v>9</v>
      </c>
      <c r="E25" s="110">
        <v>3</v>
      </c>
      <c r="F25" s="110">
        <v>2252</v>
      </c>
      <c r="G25" s="110">
        <v>835</v>
      </c>
      <c r="H25" s="103">
        <f>G25/F25*100</f>
        <v>37.07815275310835</v>
      </c>
      <c r="I25" s="233">
        <f>Q25/R25*10000</f>
        <v>25.03576537911302</v>
      </c>
      <c r="J25" s="80"/>
      <c r="K25" s="110" t="s">
        <v>877</v>
      </c>
      <c r="L25" s="110">
        <v>584</v>
      </c>
      <c r="M25" s="110">
        <v>584</v>
      </c>
      <c r="N25" s="110">
        <v>0</v>
      </c>
      <c r="O25" s="110">
        <v>5</v>
      </c>
      <c r="P25" s="110">
        <v>3</v>
      </c>
      <c r="Q25" s="80">
        <v>14</v>
      </c>
      <c r="R25" s="55">
        <v>5592</v>
      </c>
      <c r="AV25" s="80"/>
      <c r="AW25" s="80"/>
      <c r="AX25" s="80"/>
      <c r="AY25" s="80"/>
      <c r="AZ25" s="80"/>
    </row>
    <row r="26" spans="2:52" ht="10.5">
      <c r="B26" s="49" t="s">
        <v>289</v>
      </c>
      <c r="C26" s="85" t="s">
        <v>206</v>
      </c>
      <c r="D26" s="110">
        <v>8</v>
      </c>
      <c r="E26" s="110">
        <v>2</v>
      </c>
      <c r="F26" s="110">
        <v>1679</v>
      </c>
      <c r="G26" s="110">
        <v>512</v>
      </c>
      <c r="H26" s="103">
        <f>G26/F26*100</f>
        <v>30.494341870160813</v>
      </c>
      <c r="I26" s="233">
        <f>Q26/R26*10000</f>
        <v>3.2927230819888047</v>
      </c>
      <c r="J26" s="80"/>
      <c r="K26" s="110" t="s">
        <v>891</v>
      </c>
      <c r="L26" s="110">
        <v>754</v>
      </c>
      <c r="M26" s="110">
        <v>755</v>
      </c>
      <c r="N26" s="110">
        <v>0</v>
      </c>
      <c r="O26" s="110">
        <v>8</v>
      </c>
      <c r="P26" s="110">
        <v>3</v>
      </c>
      <c r="Q26" s="77">
        <v>1</v>
      </c>
      <c r="R26" s="55">
        <v>3037</v>
      </c>
      <c r="AV26" s="80"/>
      <c r="AW26" s="80"/>
      <c r="AX26" s="80"/>
      <c r="AY26" s="80"/>
      <c r="AZ26" s="80"/>
    </row>
    <row r="27" spans="2:52" ht="10.5">
      <c r="B27" s="49"/>
      <c r="C27" s="85"/>
      <c r="H27" s="103"/>
      <c r="I27" s="233"/>
      <c r="J27" s="80"/>
      <c r="K27" s="182" t="s">
        <v>897</v>
      </c>
      <c r="L27" s="182">
        <v>935</v>
      </c>
      <c r="M27" s="182">
        <v>936</v>
      </c>
      <c r="N27" s="182">
        <v>0</v>
      </c>
      <c r="O27" s="182">
        <v>11</v>
      </c>
      <c r="P27" s="182">
        <v>3</v>
      </c>
      <c r="R27" s="55"/>
      <c r="AV27" s="80"/>
      <c r="AW27" s="80"/>
      <c r="AX27" s="80"/>
      <c r="AY27" s="80"/>
      <c r="AZ27" s="80"/>
    </row>
    <row r="28" spans="2:52" ht="10.5">
      <c r="B28" s="49" t="s">
        <v>290</v>
      </c>
      <c r="C28" s="85" t="s">
        <v>207</v>
      </c>
      <c r="D28" s="110">
        <v>7</v>
      </c>
      <c r="E28" s="110">
        <v>1</v>
      </c>
      <c r="F28" s="110">
        <v>1585</v>
      </c>
      <c r="G28" s="110">
        <v>569</v>
      </c>
      <c r="H28" s="103">
        <f>G28/F28*100</f>
        <v>35.89905362776025</v>
      </c>
      <c r="I28" s="233">
        <f>Q28/R28*10000</f>
        <v>3.9872408293460926</v>
      </c>
      <c r="J28" s="80"/>
      <c r="K28" s="110" t="s">
        <v>775</v>
      </c>
      <c r="L28" s="110">
        <v>184</v>
      </c>
      <c r="M28" s="110">
        <v>187</v>
      </c>
      <c r="N28" s="110">
        <v>0</v>
      </c>
      <c r="O28" s="110">
        <v>4</v>
      </c>
      <c r="P28" s="110">
        <v>1</v>
      </c>
      <c r="Q28" s="77">
        <v>1</v>
      </c>
      <c r="R28" s="55">
        <v>2508</v>
      </c>
      <c r="AV28" s="80"/>
      <c r="AW28" s="80"/>
      <c r="AX28" s="80"/>
      <c r="AY28" s="80"/>
      <c r="AZ28" s="80"/>
    </row>
    <row r="29" spans="2:52" ht="10.5">
      <c r="B29" s="49" t="s">
        <v>84</v>
      </c>
      <c r="C29" s="85" t="s">
        <v>85</v>
      </c>
      <c r="D29" s="110">
        <v>331</v>
      </c>
      <c r="E29" s="110">
        <v>43</v>
      </c>
      <c r="F29" s="110">
        <v>60502</v>
      </c>
      <c r="G29" s="110">
        <v>19680</v>
      </c>
      <c r="H29" s="103">
        <f>G29/F29*100</f>
        <v>32.52785031899772</v>
      </c>
      <c r="I29" s="233">
        <f>Q29/R29*10000</f>
        <v>57.44650294413327</v>
      </c>
      <c r="J29" s="80"/>
      <c r="K29" s="110" t="s">
        <v>871</v>
      </c>
      <c r="L29" s="110">
        <v>349</v>
      </c>
      <c r="M29" s="110">
        <v>352</v>
      </c>
      <c r="N29" s="110">
        <v>0</v>
      </c>
      <c r="O29" s="110">
        <v>7</v>
      </c>
      <c r="P29" s="110">
        <v>2</v>
      </c>
      <c r="Q29" s="77">
        <v>120</v>
      </c>
      <c r="R29" s="55">
        <v>20889</v>
      </c>
      <c r="S29" s="80"/>
      <c r="T29" s="80"/>
      <c r="U29" s="80"/>
      <c r="V29" s="80"/>
      <c r="W29" s="80"/>
      <c r="X29" s="80"/>
      <c r="AV29" s="80"/>
      <c r="AW29" s="80"/>
      <c r="AX29" s="80"/>
      <c r="AY29" s="80"/>
      <c r="AZ29" s="80"/>
    </row>
    <row r="30" spans="2:52" ht="10.5">
      <c r="B30" s="49" t="s">
        <v>292</v>
      </c>
      <c r="C30" s="85" t="s">
        <v>209</v>
      </c>
      <c r="D30" s="110">
        <v>8</v>
      </c>
      <c r="E30" s="110">
        <v>2</v>
      </c>
      <c r="F30" s="110">
        <v>1010</v>
      </c>
      <c r="G30" s="110">
        <v>448</v>
      </c>
      <c r="H30" s="103">
        <f>G30/F30*100</f>
        <v>44.35643564356436</v>
      </c>
      <c r="I30" s="233">
        <f>Q30/R30*10000</f>
        <v>25.51020408163265</v>
      </c>
      <c r="J30" s="80"/>
      <c r="K30" s="110" t="s">
        <v>878</v>
      </c>
      <c r="L30" s="110">
        <v>523</v>
      </c>
      <c r="M30" s="110">
        <v>529</v>
      </c>
      <c r="N30" s="110">
        <v>0</v>
      </c>
      <c r="O30" s="110">
        <v>9</v>
      </c>
      <c r="P30" s="110">
        <v>2</v>
      </c>
      <c r="Q30" s="80">
        <v>6</v>
      </c>
      <c r="R30" s="55">
        <v>2352</v>
      </c>
      <c r="S30" s="80"/>
      <c r="T30" s="80"/>
      <c r="U30" s="80"/>
      <c r="V30" s="80"/>
      <c r="W30" s="80"/>
      <c r="X30" s="80"/>
      <c r="AV30" s="80"/>
      <c r="AW30" s="80"/>
      <c r="AX30" s="80"/>
      <c r="AY30" s="80"/>
      <c r="AZ30" s="80"/>
    </row>
    <row r="31" spans="2:52" ht="10.5">
      <c r="B31" s="49"/>
      <c r="E31" s="82"/>
      <c r="F31" s="82"/>
      <c r="G31" s="82"/>
      <c r="H31" s="103"/>
      <c r="I31" s="233"/>
      <c r="J31" s="80"/>
      <c r="K31" s="110" t="s">
        <v>892</v>
      </c>
      <c r="L31" s="110">
        <v>700</v>
      </c>
      <c r="M31" s="110">
        <v>708</v>
      </c>
      <c r="N31" s="110">
        <v>0</v>
      </c>
      <c r="O31" s="110">
        <v>11</v>
      </c>
      <c r="P31" s="110">
        <v>2</v>
      </c>
      <c r="Q31" s="80"/>
      <c r="R31" s="178"/>
      <c r="S31" s="80"/>
      <c r="T31" s="80"/>
      <c r="U31" s="80"/>
      <c r="V31" s="80"/>
      <c r="W31" s="80"/>
      <c r="X31" s="80"/>
      <c r="AV31" s="80"/>
      <c r="AW31" s="80"/>
      <c r="AX31" s="80"/>
      <c r="AY31" s="80"/>
      <c r="AZ31" s="80"/>
    </row>
    <row r="32" spans="2:52" ht="10.5">
      <c r="B32" s="84" t="s">
        <v>167</v>
      </c>
      <c r="C32" s="87" t="s">
        <v>73</v>
      </c>
      <c r="D32" s="129">
        <f>SUM(D8:D30)</f>
        <v>511</v>
      </c>
      <c r="E32" s="129">
        <f>SUM(E8:E31)</f>
        <v>103</v>
      </c>
      <c r="F32" s="129">
        <f>SUM(F8:F31)</f>
        <v>124757</v>
      </c>
      <c r="G32" s="129">
        <f>SUM(G8:G31)</f>
        <v>46605</v>
      </c>
      <c r="H32" s="130">
        <f>G32/F32*100</f>
        <v>37.35662127175229</v>
      </c>
      <c r="I32" s="239">
        <f>Q32/R32*10000</f>
        <v>23.790044781260764</v>
      </c>
      <c r="J32" s="80"/>
      <c r="K32" s="182" t="s">
        <v>898</v>
      </c>
      <c r="L32" s="182">
        <v>863</v>
      </c>
      <c r="M32" s="182">
        <v>873</v>
      </c>
      <c r="N32" s="182">
        <v>0</v>
      </c>
      <c r="O32" s="182">
        <v>13</v>
      </c>
      <c r="P32" s="182">
        <v>2</v>
      </c>
      <c r="Q32" s="80">
        <f>SUM(Q8:Q31)</f>
        <v>221</v>
      </c>
      <c r="R32" s="98">
        <f>SUM(R8:R31)</f>
        <v>92896</v>
      </c>
      <c r="S32" s="80"/>
      <c r="T32" s="80"/>
      <c r="U32" s="80"/>
      <c r="V32" s="80"/>
      <c r="W32" s="80"/>
      <c r="X32" s="80"/>
      <c r="AV32" s="80"/>
      <c r="AW32" s="80"/>
      <c r="AX32" s="80"/>
      <c r="AY32" s="80"/>
      <c r="AZ32" s="80"/>
    </row>
    <row r="33" spans="2:52" ht="10.5">
      <c r="B33" s="289" t="s">
        <v>680</v>
      </c>
      <c r="C33" s="231"/>
      <c r="D33" s="129">
        <v>511</v>
      </c>
      <c r="E33" s="129">
        <v>94</v>
      </c>
      <c r="F33" s="129">
        <v>117842</v>
      </c>
      <c r="G33" s="129">
        <v>42201</v>
      </c>
      <c r="H33" s="130">
        <v>35.811510327387516</v>
      </c>
      <c r="I33" s="239">
        <v>28.771998139555006</v>
      </c>
      <c r="J33" s="80"/>
      <c r="K33" s="110"/>
      <c r="L33" s="110"/>
      <c r="M33" s="110"/>
      <c r="N33" s="110"/>
      <c r="O33" s="110"/>
      <c r="P33" s="110"/>
      <c r="Q33" s="80"/>
      <c r="R33" s="98"/>
      <c r="S33" s="80"/>
      <c r="T33" s="80"/>
      <c r="U33" s="80"/>
      <c r="V33" s="80"/>
      <c r="W33" s="80"/>
      <c r="X33" s="80"/>
      <c r="AV33" s="80"/>
      <c r="AW33" s="80"/>
      <c r="AX33" s="80"/>
      <c r="AY33" s="80"/>
      <c r="AZ33" s="80"/>
    </row>
    <row r="34" spans="1:52" ht="9">
      <c r="A34" s="80"/>
      <c r="B34" s="77" t="s">
        <v>143</v>
      </c>
      <c r="J34" s="80"/>
      <c r="K34" s="110"/>
      <c r="L34" s="110"/>
      <c r="M34" s="110"/>
      <c r="N34" s="110"/>
      <c r="O34" s="110"/>
      <c r="P34" s="110"/>
      <c r="Q34" s="80"/>
      <c r="R34" s="98"/>
      <c r="S34" s="80"/>
      <c r="T34" s="80"/>
      <c r="U34" s="80"/>
      <c r="V34" s="80"/>
      <c r="W34" s="80"/>
      <c r="X34" s="80"/>
      <c r="AV34" s="80"/>
      <c r="AW34" s="80"/>
      <c r="AX34" s="80"/>
      <c r="AY34" s="80"/>
      <c r="AZ34" s="80"/>
    </row>
    <row r="35" spans="2:52" ht="9">
      <c r="B35" s="79" t="s">
        <v>144</v>
      </c>
      <c r="C35" s="79"/>
      <c r="D35" s="79"/>
      <c r="E35" s="79"/>
      <c r="F35" s="79"/>
      <c r="G35" s="79"/>
      <c r="H35" s="79"/>
      <c r="I35" s="79"/>
      <c r="J35" s="80"/>
      <c r="K35" s="110"/>
      <c r="L35" s="110"/>
      <c r="M35" s="110"/>
      <c r="N35" s="110"/>
      <c r="O35" s="110"/>
      <c r="P35" s="110"/>
      <c r="Q35" s="80"/>
      <c r="R35" s="98"/>
      <c r="S35" s="80"/>
      <c r="T35" s="80"/>
      <c r="U35" s="80"/>
      <c r="V35" s="80"/>
      <c r="W35" s="80"/>
      <c r="X35" s="80"/>
      <c r="AV35" s="80"/>
      <c r="AW35" s="80"/>
      <c r="AX35" s="80"/>
      <c r="AY35" s="80"/>
      <c r="AZ35" s="80"/>
    </row>
    <row r="36" spans="2:52" ht="9">
      <c r="B36" s="79"/>
      <c r="C36" s="79"/>
      <c r="D36" s="79"/>
      <c r="E36" s="79"/>
      <c r="F36" s="79"/>
      <c r="G36" s="79"/>
      <c r="H36" s="79"/>
      <c r="I36" s="79"/>
      <c r="K36" s="110"/>
      <c r="L36" s="110"/>
      <c r="M36" s="110"/>
      <c r="N36" s="110"/>
      <c r="O36" s="110"/>
      <c r="P36" s="110"/>
      <c r="Q36" s="80"/>
      <c r="R36" s="98"/>
      <c r="S36" s="80"/>
      <c r="T36" s="80"/>
      <c r="U36" s="80"/>
      <c r="V36" s="80"/>
      <c r="W36" s="80"/>
      <c r="X36" s="80"/>
      <c r="AV36" s="80"/>
      <c r="AW36" s="80"/>
      <c r="AX36" s="80"/>
      <c r="AY36" s="80"/>
      <c r="AZ36" s="80"/>
    </row>
    <row r="37" spans="2:52" ht="9">
      <c r="B37" s="77" t="s">
        <v>145</v>
      </c>
      <c r="K37" s="110"/>
      <c r="L37" s="110"/>
      <c r="M37" s="110"/>
      <c r="N37" s="110"/>
      <c r="O37" s="110"/>
      <c r="P37" s="110"/>
      <c r="Q37" s="80"/>
      <c r="R37" s="98"/>
      <c r="S37" s="80"/>
      <c r="T37" s="80"/>
      <c r="U37" s="80"/>
      <c r="V37" s="80"/>
      <c r="W37" s="80"/>
      <c r="X37" s="80"/>
      <c r="AV37" s="80"/>
      <c r="AW37" s="80"/>
      <c r="AX37" s="80"/>
      <c r="AY37" s="80"/>
      <c r="AZ37" s="80"/>
    </row>
    <row r="38" spans="2:52" ht="9">
      <c r="B38" s="77" t="s">
        <v>448</v>
      </c>
      <c r="K38" s="110"/>
      <c r="L38" s="110"/>
      <c r="M38" s="110"/>
      <c r="N38" s="110"/>
      <c r="O38" s="110"/>
      <c r="P38" s="110"/>
      <c r="Q38" s="80"/>
      <c r="R38" s="98"/>
      <c r="S38" s="80"/>
      <c r="T38" s="80"/>
      <c r="U38" s="80"/>
      <c r="V38" s="80"/>
      <c r="W38" s="80"/>
      <c r="X38" s="80"/>
      <c r="AV38" s="80"/>
      <c r="AW38" s="80"/>
      <c r="AX38" s="80"/>
      <c r="AY38" s="80"/>
      <c r="AZ38" s="80"/>
    </row>
    <row r="39" spans="4:52" ht="9">
      <c r="D39" s="80"/>
      <c r="E39" s="80"/>
      <c r="F39" s="80"/>
      <c r="G39" s="80"/>
      <c r="H39" s="80"/>
      <c r="I39" s="80"/>
      <c r="J39" s="80"/>
      <c r="K39" s="110"/>
      <c r="L39" s="110"/>
      <c r="M39" s="110"/>
      <c r="N39" s="110"/>
      <c r="O39" s="110"/>
      <c r="P39" s="110"/>
      <c r="Q39" s="80"/>
      <c r="R39" s="98"/>
      <c r="S39" s="80"/>
      <c r="T39" s="80"/>
      <c r="U39" s="80"/>
      <c r="V39" s="80"/>
      <c r="W39" s="80"/>
      <c r="X39" s="80"/>
      <c r="AV39" s="80"/>
      <c r="AW39" s="80"/>
      <c r="AX39" s="80"/>
      <c r="AY39" s="80"/>
      <c r="AZ39" s="80"/>
    </row>
    <row r="40" spans="4:52" ht="9">
      <c r="D40" s="177"/>
      <c r="E40" s="177"/>
      <c r="F40" s="177"/>
      <c r="G40" s="177"/>
      <c r="H40" s="260"/>
      <c r="I40" s="233"/>
      <c r="J40" s="80"/>
      <c r="K40" s="110"/>
      <c r="L40" s="110"/>
      <c r="M40" s="110"/>
      <c r="N40" s="110"/>
      <c r="O40" s="110"/>
      <c r="P40" s="110"/>
      <c r="Q40" s="80"/>
      <c r="R40" s="98"/>
      <c r="S40" s="98"/>
      <c r="T40" s="98"/>
      <c r="U40" s="98"/>
      <c r="V40" s="98"/>
      <c r="W40" s="98"/>
      <c r="X40" s="103"/>
      <c r="Y40" s="103"/>
      <c r="Z40" s="103"/>
      <c r="AA40" s="103"/>
      <c r="AB40" s="103"/>
      <c r="AC40" s="103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80"/>
      <c r="AR40" s="80"/>
      <c r="AS40" s="80"/>
      <c r="AT40" s="80"/>
      <c r="AU40" s="80"/>
      <c r="AV40" s="80"/>
      <c r="AW40" s="80"/>
      <c r="AX40" s="80"/>
      <c r="AY40" s="80"/>
      <c r="AZ40" s="80"/>
    </row>
    <row r="41" spans="2:52" ht="9">
      <c r="B41" s="82"/>
      <c r="C41" s="82"/>
      <c r="D41" s="82"/>
      <c r="E41" s="82"/>
      <c r="F41" s="82"/>
      <c r="G41" s="82"/>
      <c r="H41" s="82"/>
      <c r="I41" s="82"/>
      <c r="J41" s="89"/>
      <c r="K41" s="110"/>
      <c r="L41" s="110"/>
      <c r="M41" s="110"/>
      <c r="N41" s="110"/>
      <c r="O41" s="110"/>
      <c r="P41" s="110"/>
      <c r="Q41" s="80"/>
      <c r="R41" s="98"/>
      <c r="S41" s="98"/>
      <c r="T41" s="98"/>
      <c r="U41" s="98"/>
      <c r="V41" s="98"/>
      <c r="W41" s="98"/>
      <c r="X41" s="103"/>
      <c r="Y41" s="103"/>
      <c r="Z41" s="103"/>
      <c r="AA41" s="103"/>
      <c r="AB41" s="103"/>
      <c r="AC41" s="103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80"/>
      <c r="AR41" s="80"/>
      <c r="AS41" s="80"/>
      <c r="AT41" s="80"/>
      <c r="AU41" s="80"/>
      <c r="AV41" s="80"/>
      <c r="AW41" s="80"/>
      <c r="AX41" s="80"/>
      <c r="AY41" s="80"/>
      <c r="AZ41" s="80"/>
    </row>
    <row r="42" spans="10:52" ht="9">
      <c r="J42" s="82"/>
      <c r="K42" s="110"/>
      <c r="L42" s="110"/>
      <c r="M42" s="110"/>
      <c r="N42" s="110"/>
      <c r="O42" s="110"/>
      <c r="P42" s="110"/>
      <c r="Q42" s="90"/>
      <c r="R42" s="98"/>
      <c r="S42" s="98"/>
      <c r="T42" s="98"/>
      <c r="U42" s="98"/>
      <c r="V42" s="98"/>
      <c r="W42" s="98"/>
      <c r="X42" s="103"/>
      <c r="Y42" s="103"/>
      <c r="Z42" s="103"/>
      <c r="AA42" s="103"/>
      <c r="AB42" s="103"/>
      <c r="AC42" s="103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80"/>
      <c r="AR42" s="80"/>
      <c r="AS42" s="80"/>
      <c r="AT42" s="80"/>
      <c r="AU42" s="80"/>
      <c r="AV42" s="80"/>
      <c r="AW42" s="80"/>
      <c r="AX42" s="80"/>
      <c r="AY42" s="80"/>
      <c r="AZ42" s="80"/>
    </row>
    <row r="43" spans="11:52" ht="9">
      <c r="K43" s="110"/>
      <c r="L43" s="110"/>
      <c r="M43" s="110"/>
      <c r="N43" s="110"/>
      <c r="O43" s="110"/>
      <c r="P43" s="110"/>
      <c r="Q43" s="88"/>
      <c r="R43" s="103"/>
      <c r="S43" s="103"/>
      <c r="T43" s="103"/>
      <c r="U43" s="103"/>
      <c r="V43" s="103"/>
      <c r="W43" s="103"/>
      <c r="X43" s="103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82"/>
      <c r="AR43" s="82"/>
      <c r="AS43" s="82"/>
      <c r="AT43" s="82"/>
      <c r="AU43" s="82"/>
      <c r="AV43" s="82"/>
      <c r="AW43" s="80"/>
      <c r="AX43" s="80"/>
      <c r="AY43" s="80"/>
      <c r="AZ43" s="80"/>
    </row>
    <row r="44" spans="11:52" ht="9">
      <c r="K44" s="110"/>
      <c r="L44" s="110"/>
      <c r="M44" s="110"/>
      <c r="N44" s="110"/>
      <c r="O44" s="110"/>
      <c r="P44" s="110"/>
      <c r="R44" s="102"/>
      <c r="S44" s="102"/>
      <c r="T44" s="102"/>
      <c r="U44" s="102"/>
      <c r="V44" s="102"/>
      <c r="W44" s="102"/>
      <c r="X44" s="103"/>
      <c r="Y44" s="103"/>
      <c r="Z44" s="103"/>
      <c r="AA44" s="103"/>
      <c r="AB44" s="103"/>
      <c r="AC44" s="103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80"/>
      <c r="AR44" s="80"/>
      <c r="AS44" s="80"/>
      <c r="AT44" s="80"/>
      <c r="AU44" s="80"/>
      <c r="AV44" s="80"/>
      <c r="AW44" s="80"/>
      <c r="AX44" s="80"/>
      <c r="AY44" s="80"/>
      <c r="AZ44" s="80"/>
    </row>
    <row r="45" spans="11:52" ht="9">
      <c r="K45" s="110"/>
      <c r="L45" s="110"/>
      <c r="M45" s="110"/>
      <c r="N45" s="110"/>
      <c r="O45" s="110"/>
      <c r="P45" s="110"/>
      <c r="R45" s="102"/>
      <c r="S45" s="102"/>
      <c r="T45" s="102"/>
      <c r="U45" s="102"/>
      <c r="V45" s="102"/>
      <c r="W45" s="102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80"/>
      <c r="AR45" s="80"/>
      <c r="AS45" s="80"/>
      <c r="AT45" s="80"/>
      <c r="AU45" s="80"/>
      <c r="AV45" s="80"/>
      <c r="AW45" s="80"/>
      <c r="AX45" s="80"/>
      <c r="AY45" s="80"/>
      <c r="AZ45" s="80"/>
    </row>
    <row r="46" spans="2:52" ht="9">
      <c r="B46" s="82"/>
      <c r="C46" s="82"/>
      <c r="D46" s="82"/>
      <c r="E46" s="82"/>
      <c r="F46" s="82"/>
      <c r="G46" s="82"/>
      <c r="H46" s="82"/>
      <c r="I46" s="82"/>
      <c r="K46" s="110"/>
      <c r="L46" s="110"/>
      <c r="M46" s="110"/>
      <c r="N46" s="110"/>
      <c r="O46" s="110"/>
      <c r="P46" s="110"/>
      <c r="R46" s="102"/>
      <c r="S46" s="102"/>
      <c r="T46" s="102"/>
      <c r="U46" s="102"/>
      <c r="V46" s="102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82"/>
      <c r="AR46" s="82"/>
      <c r="AS46" s="82"/>
      <c r="AT46" s="82"/>
      <c r="AU46" s="82"/>
      <c r="AV46" s="82"/>
      <c r="AW46" s="80"/>
      <c r="AX46" s="80"/>
      <c r="AY46" s="80"/>
      <c r="AZ46" s="80"/>
    </row>
    <row r="47" spans="1:52" ht="9.75" customHeight="1">
      <c r="A47" s="82"/>
      <c r="J47" s="82"/>
      <c r="K47" s="82"/>
      <c r="L47" s="82"/>
      <c r="M47" s="82"/>
      <c r="N47" s="82"/>
      <c r="O47" s="82"/>
      <c r="P47" s="82"/>
      <c r="Q47" s="82"/>
      <c r="R47" s="1114">
        <v>51</v>
      </c>
      <c r="S47" s="1114"/>
      <c r="T47" s="1114"/>
      <c r="U47" s="1114"/>
      <c r="V47" s="1114"/>
      <c r="W47" s="1114"/>
      <c r="X47" s="1114"/>
      <c r="Y47" s="1114"/>
      <c r="Z47" s="1114"/>
      <c r="AA47" s="1114"/>
      <c r="AB47" s="1114"/>
      <c r="AC47" s="1114"/>
      <c r="AD47" s="1114"/>
      <c r="AE47" s="1114"/>
      <c r="AF47" s="1114"/>
      <c r="AG47" s="1114"/>
      <c r="AH47" s="1114"/>
      <c r="AI47" s="1114"/>
      <c r="AJ47" s="1114"/>
      <c r="AK47" s="1114"/>
      <c r="AL47" s="1114"/>
      <c r="AM47" s="1114"/>
      <c r="AN47" s="1114"/>
      <c r="AO47" s="1114"/>
      <c r="AP47" s="1114"/>
      <c r="AQ47" s="82"/>
      <c r="AR47" s="82"/>
      <c r="AS47" s="82"/>
      <c r="AT47" s="82"/>
      <c r="AU47" s="82"/>
      <c r="AV47" s="82"/>
      <c r="AW47" s="82"/>
      <c r="AX47" s="82"/>
      <c r="AY47" s="80"/>
      <c r="AZ47" s="80"/>
    </row>
    <row r="48" spans="24:52" ht="9"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</row>
    <row r="49" spans="24:52" ht="9"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</row>
    <row r="50" spans="30:52" ht="9"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</row>
    <row r="51" spans="24:52" ht="9">
      <c r="X51" s="1116"/>
      <c r="Y51" s="1116"/>
      <c r="Z51" s="1116"/>
      <c r="AA51" s="1116"/>
      <c r="AB51" s="1116"/>
      <c r="AC51" s="1117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</row>
    <row r="52" ht="9">
      <c r="AN52" s="77" t="s">
        <v>449</v>
      </c>
    </row>
    <row r="53" spans="48:52" ht="9">
      <c r="AV53" s="77" t="s">
        <v>449</v>
      </c>
      <c r="AX53" s="77" t="s">
        <v>449</v>
      </c>
      <c r="AZ53" s="77" t="s">
        <v>449</v>
      </c>
    </row>
    <row r="76" ht="9">
      <c r="E76" s="105"/>
    </row>
    <row r="79" ht="9">
      <c r="E79" s="77" t="s">
        <v>15</v>
      </c>
    </row>
    <row r="80" ht="9">
      <c r="E80" s="77" t="s">
        <v>448</v>
      </c>
    </row>
    <row r="89" ht="9">
      <c r="G89" s="82"/>
    </row>
    <row r="95" spans="2:9" ht="9">
      <c r="B95" s="82"/>
      <c r="C95" s="82"/>
      <c r="D95" s="82"/>
      <c r="E95" s="82"/>
      <c r="F95" s="82"/>
      <c r="G95" s="82"/>
      <c r="H95" s="82"/>
      <c r="I95" s="82"/>
    </row>
    <row r="96" spans="1:17" ht="9">
      <c r="A96" s="82">
        <v>49</v>
      </c>
      <c r="J96" s="82"/>
      <c r="K96" s="82"/>
      <c r="L96" s="82"/>
      <c r="M96" s="82"/>
      <c r="N96" s="82"/>
      <c r="O96" s="82"/>
      <c r="P96" s="82"/>
      <c r="Q96" s="82"/>
    </row>
  </sheetData>
  <sheetProtection/>
  <mergeCells count="4">
    <mergeCell ref="F2:H2"/>
    <mergeCell ref="R47:AP47"/>
    <mergeCell ref="F3:G3"/>
    <mergeCell ref="X51:AC51"/>
  </mergeCells>
  <printOptions/>
  <pageMargins left="0.32" right="0.45" top="0.72" bottom="0.89" header="0.5" footer="0.5"/>
  <pageSetup horizontalDpi="600" verticalDpi="600" orientation="landscape" paperSize="9" r:id="rId1"/>
  <headerFooter alignWithMargins="0">
    <oddHeader>&amp;R&amp;"Arial Mon,Regular"&amp;8&amp;UБүлэг 2. Эрүүл мэнд</oddHeader>
    <oddFooter xml:space="preserve">&amp;R&amp;18 8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40"/>
  <sheetViews>
    <sheetView zoomScalePageLayoutView="0" workbookViewId="0" topLeftCell="A1">
      <selection activeCell="V20" sqref="V20"/>
    </sheetView>
  </sheetViews>
  <sheetFormatPr defaultColWidth="9.00390625" defaultRowHeight="12.75"/>
  <cols>
    <col min="1" max="1" width="1.00390625" style="65" customWidth="1"/>
    <col min="2" max="2" width="6.25390625" style="65" customWidth="1"/>
    <col min="3" max="4" width="6.875" style="65" customWidth="1"/>
    <col min="5" max="5" width="5.75390625" style="65" customWidth="1"/>
    <col min="6" max="6" width="6.375" style="65" customWidth="1"/>
    <col min="7" max="7" width="6.00390625" style="65" customWidth="1"/>
    <col min="8" max="8" width="5.875" style="65" customWidth="1"/>
    <col min="9" max="9" width="6.125" style="65" customWidth="1"/>
    <col min="10" max="10" width="5.75390625" style="65" customWidth="1"/>
    <col min="11" max="11" width="5.25390625" style="65" customWidth="1"/>
    <col min="12" max="13" width="6.125" style="65" customWidth="1"/>
    <col min="14" max="14" width="5.25390625" style="65" customWidth="1"/>
    <col min="15" max="15" width="5.75390625" style="65" customWidth="1"/>
    <col min="16" max="16" width="5.375" style="65" customWidth="1"/>
    <col min="17" max="17" width="5.875" style="65" customWidth="1"/>
    <col min="18" max="18" width="5.125" style="65" customWidth="1"/>
    <col min="19" max="19" width="6.25390625" style="65" customWidth="1"/>
    <col min="20" max="20" width="6.375" style="65" customWidth="1"/>
    <col min="21" max="22" width="5.875" style="65" customWidth="1"/>
    <col min="23" max="23" width="4.75390625" style="65" customWidth="1"/>
    <col min="24" max="24" width="5.875" style="65" customWidth="1"/>
    <col min="25" max="16384" width="9.125" style="65" customWidth="1"/>
  </cols>
  <sheetData>
    <row r="1" spans="1:21" ht="9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2">
      <c r="A2" s="77"/>
      <c r="B2" s="77"/>
      <c r="C2" s="77"/>
      <c r="D2" s="77"/>
      <c r="E2" s="77"/>
      <c r="F2" s="113" t="s">
        <v>728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2">
      <c r="A3" s="77"/>
      <c r="B3" s="77"/>
      <c r="C3" s="77"/>
      <c r="D3" s="77"/>
      <c r="E3" s="77"/>
      <c r="F3" s="113" t="s">
        <v>743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9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ht="9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4" ht="18" customHeight="1">
      <c r="A6" s="77"/>
      <c r="B6" s="1128" t="s">
        <v>247</v>
      </c>
      <c r="C6" s="1131" t="s">
        <v>652</v>
      </c>
      <c r="D6" s="1134" t="s">
        <v>452</v>
      </c>
      <c r="E6" s="1135"/>
      <c r="F6" s="1135"/>
      <c r="G6" s="1121" t="s">
        <v>365</v>
      </c>
      <c r="H6" s="1122"/>
      <c r="I6" s="1122"/>
      <c r="J6" s="1122"/>
      <c r="K6" s="1122"/>
      <c r="L6" s="1122"/>
      <c r="M6" s="1122"/>
      <c r="N6" s="1122"/>
      <c r="O6" s="1122"/>
      <c r="P6" s="1122"/>
      <c r="Q6" s="1122"/>
      <c r="R6" s="1122"/>
      <c r="S6" s="1122"/>
      <c r="T6" s="1122"/>
      <c r="U6" s="1122"/>
      <c r="V6" s="1122"/>
      <c r="W6" s="1122"/>
      <c r="X6" s="1122"/>
    </row>
    <row r="7" spans="1:29" ht="31.5" customHeight="1">
      <c r="A7" s="77"/>
      <c r="B7" s="1129"/>
      <c r="C7" s="1132"/>
      <c r="D7" s="1136" t="s">
        <v>453</v>
      </c>
      <c r="E7" s="1137"/>
      <c r="F7" s="1138"/>
      <c r="G7" s="1121" t="s">
        <v>699</v>
      </c>
      <c r="H7" s="1122"/>
      <c r="I7" s="1124"/>
      <c r="J7" s="1118" t="s">
        <v>700</v>
      </c>
      <c r="K7" s="1119"/>
      <c r="L7" s="1120"/>
      <c r="M7" s="1125" t="s">
        <v>906</v>
      </c>
      <c r="N7" s="1126"/>
      <c r="O7" s="1127"/>
      <c r="P7" s="1125" t="s">
        <v>701</v>
      </c>
      <c r="Q7" s="1126"/>
      <c r="R7" s="1127"/>
      <c r="S7" s="1121" t="s">
        <v>702</v>
      </c>
      <c r="T7" s="1122"/>
      <c r="U7" s="1123"/>
      <c r="V7" s="1121" t="s">
        <v>703</v>
      </c>
      <c r="W7" s="1122"/>
      <c r="X7" s="1123"/>
      <c r="AA7" s="1118"/>
      <c r="AB7" s="1119"/>
      <c r="AC7" s="1120"/>
    </row>
    <row r="8" spans="1:32" ht="68.25" customHeight="1">
      <c r="A8" s="77"/>
      <c r="B8" s="1130"/>
      <c r="C8" s="1133"/>
      <c r="D8" s="151" t="s">
        <v>26</v>
      </c>
      <c r="E8" s="151" t="s">
        <v>27</v>
      </c>
      <c r="F8" s="151" t="s">
        <v>28</v>
      </c>
      <c r="G8" s="151" t="s">
        <v>26</v>
      </c>
      <c r="H8" s="151" t="s">
        <v>27</v>
      </c>
      <c r="I8" s="151" t="s">
        <v>28</v>
      </c>
      <c r="J8" s="151" t="s">
        <v>26</v>
      </c>
      <c r="K8" s="151" t="s">
        <v>27</v>
      </c>
      <c r="L8" s="151" t="s">
        <v>28</v>
      </c>
      <c r="M8" s="151" t="s">
        <v>26</v>
      </c>
      <c r="N8" s="151" t="s">
        <v>27</v>
      </c>
      <c r="O8" s="151" t="s">
        <v>28</v>
      </c>
      <c r="P8" s="151" t="s">
        <v>26</v>
      </c>
      <c r="Q8" s="151" t="s">
        <v>27</v>
      </c>
      <c r="R8" s="151" t="s">
        <v>28</v>
      </c>
      <c r="S8" s="148" t="s">
        <v>26</v>
      </c>
      <c r="T8" s="145" t="s">
        <v>27</v>
      </c>
      <c r="U8" s="144" t="s">
        <v>28</v>
      </c>
      <c r="V8" s="148" t="s">
        <v>26</v>
      </c>
      <c r="W8" s="145" t="s">
        <v>27</v>
      </c>
      <c r="X8" s="144" t="s">
        <v>28</v>
      </c>
      <c r="Y8" s="73"/>
      <c r="Z8" s="73"/>
      <c r="AA8" s="73"/>
      <c r="AB8" s="73"/>
      <c r="AC8" s="73"/>
      <c r="AD8" s="73"/>
      <c r="AE8" s="73"/>
      <c r="AF8" s="73"/>
    </row>
    <row r="9" spans="1:24" ht="10.5">
      <c r="A9" s="77"/>
      <c r="B9" s="49" t="s">
        <v>527</v>
      </c>
      <c r="C9" s="83" t="s">
        <v>468</v>
      </c>
      <c r="D9" s="49">
        <f>G9+J9+M9+P9+S9+V9</f>
        <v>222</v>
      </c>
      <c r="E9" s="49">
        <f>H9+K9+N9+Q9+T9+W9</f>
        <v>221</v>
      </c>
      <c r="F9" s="99">
        <f>E9/D9*100</f>
        <v>99.54954954954955</v>
      </c>
      <c r="G9" s="49">
        <v>53</v>
      </c>
      <c r="H9" s="49">
        <v>53</v>
      </c>
      <c r="I9" s="99">
        <f>H9/G9*100</f>
        <v>100</v>
      </c>
      <c r="J9" s="49">
        <v>8</v>
      </c>
      <c r="K9" s="49">
        <v>8</v>
      </c>
      <c r="L9" s="99">
        <f>K9/J9*100</f>
        <v>100</v>
      </c>
      <c r="M9" s="49">
        <v>32</v>
      </c>
      <c r="N9" s="49">
        <v>32</v>
      </c>
      <c r="O9" s="99">
        <f>N9/M9*100</f>
        <v>100</v>
      </c>
      <c r="P9" s="49">
        <v>34</v>
      </c>
      <c r="Q9" s="49">
        <v>33</v>
      </c>
      <c r="R9" s="99">
        <f>Q9/P9*100</f>
        <v>97.05882352941177</v>
      </c>
      <c r="S9" s="49">
        <v>42</v>
      </c>
      <c r="T9" s="49">
        <v>42</v>
      </c>
      <c r="U9" s="99">
        <f>T9/S9*100</f>
        <v>100</v>
      </c>
      <c r="V9" s="49">
        <v>53</v>
      </c>
      <c r="W9" s="49">
        <v>53</v>
      </c>
      <c r="X9" s="99">
        <f>W9/V9*100</f>
        <v>100</v>
      </c>
    </row>
    <row r="10" spans="1:24" ht="10.5">
      <c r="A10" s="77"/>
      <c r="B10" s="49" t="s">
        <v>528</v>
      </c>
      <c r="C10" s="83" t="s">
        <v>192</v>
      </c>
      <c r="D10" s="49">
        <f aca="true" t="shared" si="0" ref="D10:D31">G10+J10+M10+P10+S10+V10</f>
        <v>174</v>
      </c>
      <c r="E10" s="49">
        <f aca="true" t="shared" si="1" ref="E10:E31">H10+K10+N10+Q10+T10+W10</f>
        <v>174</v>
      </c>
      <c r="F10" s="100">
        <f>E10/D10*100</f>
        <v>100</v>
      </c>
      <c r="G10" s="49">
        <v>33</v>
      </c>
      <c r="H10" s="49">
        <v>33</v>
      </c>
      <c r="I10" s="100">
        <f>H10/G10*100</f>
        <v>100</v>
      </c>
      <c r="J10" s="49">
        <v>8</v>
      </c>
      <c r="K10" s="49">
        <v>8</v>
      </c>
      <c r="L10" s="100">
        <f>K11/J11*100</f>
        <v>100</v>
      </c>
      <c r="M10" s="49">
        <v>33</v>
      </c>
      <c r="N10" s="49">
        <v>33</v>
      </c>
      <c r="O10" s="100">
        <f>N10/M10*100</f>
        <v>100</v>
      </c>
      <c r="P10" s="49">
        <v>29</v>
      </c>
      <c r="Q10" s="49">
        <v>29</v>
      </c>
      <c r="R10" s="100">
        <f>Q10/P10*100</f>
        <v>100</v>
      </c>
      <c r="S10" s="49">
        <v>38</v>
      </c>
      <c r="T10" s="49">
        <v>38</v>
      </c>
      <c r="U10" s="100">
        <f>T10/S10*100</f>
        <v>100</v>
      </c>
      <c r="V10" s="49">
        <v>33</v>
      </c>
      <c r="W10" s="49">
        <v>33</v>
      </c>
      <c r="X10" s="100">
        <f>W10/V10*100</f>
        <v>100</v>
      </c>
    </row>
    <row r="11" spans="1:24" ht="10.5">
      <c r="A11" s="77"/>
      <c r="B11" s="49" t="s">
        <v>529</v>
      </c>
      <c r="C11" s="83" t="s">
        <v>193</v>
      </c>
      <c r="D11" s="49">
        <f t="shared" si="0"/>
        <v>151</v>
      </c>
      <c r="E11" s="49">
        <f t="shared" si="1"/>
        <v>151</v>
      </c>
      <c r="F11" s="100">
        <f>E11/D11*100</f>
        <v>100</v>
      </c>
      <c r="G11" s="49">
        <v>30</v>
      </c>
      <c r="H11" s="49">
        <v>30</v>
      </c>
      <c r="I11" s="100">
        <f>H11/G11*100</f>
        <v>100</v>
      </c>
      <c r="J11" s="49">
        <v>14</v>
      </c>
      <c r="K11" s="49">
        <v>14</v>
      </c>
      <c r="L11" s="100">
        <f>K12/J12*100</f>
        <v>100</v>
      </c>
      <c r="M11" s="49">
        <v>14</v>
      </c>
      <c r="N11" s="49">
        <v>14</v>
      </c>
      <c r="O11" s="100">
        <f>N11/M11*100</f>
        <v>100</v>
      </c>
      <c r="P11" s="49">
        <v>29</v>
      </c>
      <c r="Q11" s="49">
        <v>29</v>
      </c>
      <c r="R11" s="100">
        <f>Q11/P11*100</f>
        <v>100</v>
      </c>
      <c r="S11" s="49">
        <v>34</v>
      </c>
      <c r="T11" s="49">
        <v>34</v>
      </c>
      <c r="U11" s="100">
        <f>T11/S11*100</f>
        <v>100</v>
      </c>
      <c r="V11" s="49">
        <v>30</v>
      </c>
      <c r="W11" s="49">
        <v>30</v>
      </c>
      <c r="X11" s="100">
        <f>W11/V11*100</f>
        <v>100</v>
      </c>
    </row>
    <row r="12" spans="1:24" ht="10.5">
      <c r="A12" s="77"/>
      <c r="B12" s="49" t="s">
        <v>530</v>
      </c>
      <c r="C12" s="83" t="s">
        <v>194</v>
      </c>
      <c r="D12" s="49">
        <f t="shared" si="0"/>
        <v>265</v>
      </c>
      <c r="E12" s="49">
        <f t="shared" si="1"/>
        <v>263</v>
      </c>
      <c r="F12" s="100">
        <f>E12/D12*100</f>
        <v>99.24528301886792</v>
      </c>
      <c r="G12" s="49">
        <v>50</v>
      </c>
      <c r="H12" s="49">
        <v>50</v>
      </c>
      <c r="I12" s="100">
        <f>H12/G12*100</f>
        <v>100</v>
      </c>
      <c r="J12" s="49">
        <v>34</v>
      </c>
      <c r="K12" s="49">
        <v>34</v>
      </c>
      <c r="L12" s="100">
        <f>K12/J12*100</f>
        <v>100</v>
      </c>
      <c r="M12" s="49">
        <v>34</v>
      </c>
      <c r="N12" s="49">
        <v>34</v>
      </c>
      <c r="O12" s="100">
        <f>N12/M12*100</f>
        <v>100</v>
      </c>
      <c r="P12" s="49">
        <v>42</v>
      </c>
      <c r="Q12" s="49">
        <v>40</v>
      </c>
      <c r="R12" s="100">
        <f>Q12/P12*100</f>
        <v>95.23809523809523</v>
      </c>
      <c r="S12" s="49">
        <v>55</v>
      </c>
      <c r="T12" s="49">
        <v>55</v>
      </c>
      <c r="U12" s="100">
        <f>T12/S12*100</f>
        <v>100</v>
      </c>
      <c r="V12" s="49">
        <v>50</v>
      </c>
      <c r="W12" s="49">
        <v>50</v>
      </c>
      <c r="X12" s="100">
        <f>W12/V12*100</f>
        <v>100</v>
      </c>
    </row>
    <row r="13" spans="1:24" ht="10.5">
      <c r="A13" s="77"/>
      <c r="B13" s="49"/>
      <c r="C13" s="83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2"/>
      <c r="V13" s="49"/>
      <c r="W13" s="49"/>
      <c r="X13" s="52"/>
    </row>
    <row r="14" spans="1:24" ht="10.5">
      <c r="A14" s="77"/>
      <c r="B14" s="49" t="s">
        <v>531</v>
      </c>
      <c r="C14" s="83" t="s">
        <v>195</v>
      </c>
      <c r="D14" s="49">
        <f t="shared" si="0"/>
        <v>285</v>
      </c>
      <c r="E14" s="49">
        <f t="shared" si="1"/>
        <v>283</v>
      </c>
      <c r="F14" s="100">
        <f>E14/D14*100</f>
        <v>99.29824561403508</v>
      </c>
      <c r="G14" s="49">
        <v>56</v>
      </c>
      <c r="H14" s="49">
        <v>55</v>
      </c>
      <c r="I14" s="100">
        <f>H14/G14*100</f>
        <v>98.21428571428571</v>
      </c>
      <c r="J14" s="49">
        <v>14</v>
      </c>
      <c r="K14" s="49">
        <v>14</v>
      </c>
      <c r="L14" s="100">
        <f>K14/J14*100</f>
        <v>100</v>
      </c>
      <c r="M14" s="49">
        <v>51</v>
      </c>
      <c r="N14" s="49">
        <v>51</v>
      </c>
      <c r="O14" s="100">
        <f>N14/M14*100</f>
        <v>100</v>
      </c>
      <c r="P14" s="49">
        <v>48</v>
      </c>
      <c r="Q14" s="49">
        <v>48</v>
      </c>
      <c r="R14" s="100">
        <f>Q14/P14*100</f>
        <v>100</v>
      </c>
      <c r="S14" s="49">
        <v>60</v>
      </c>
      <c r="T14" s="49">
        <v>60</v>
      </c>
      <c r="U14" s="100">
        <f>T14/S14*100</f>
        <v>100</v>
      </c>
      <c r="V14" s="49">
        <v>56</v>
      </c>
      <c r="W14" s="49">
        <v>55</v>
      </c>
      <c r="X14" s="100">
        <f>W14/V14*100</f>
        <v>98.21428571428571</v>
      </c>
    </row>
    <row r="15" spans="1:24" ht="10.5">
      <c r="A15" s="77"/>
      <c r="B15" s="49" t="s">
        <v>532</v>
      </c>
      <c r="C15" s="83" t="s">
        <v>196</v>
      </c>
      <c r="D15" s="49">
        <f t="shared" si="0"/>
        <v>293</v>
      </c>
      <c r="E15" s="49">
        <f t="shared" si="1"/>
        <v>293</v>
      </c>
      <c r="F15" s="100">
        <f>E15/D15*100</f>
        <v>100</v>
      </c>
      <c r="G15" s="49">
        <v>63</v>
      </c>
      <c r="H15" s="49">
        <v>63</v>
      </c>
      <c r="I15" s="100">
        <f>H15/G15*100</f>
        <v>100</v>
      </c>
      <c r="J15" s="49">
        <v>36</v>
      </c>
      <c r="K15" s="49">
        <v>36</v>
      </c>
      <c r="L15" s="100">
        <f>K15/J15*100</f>
        <v>100</v>
      </c>
      <c r="M15" s="49">
        <v>45</v>
      </c>
      <c r="N15" s="49">
        <v>45</v>
      </c>
      <c r="O15" s="100">
        <f>N15/M15*100</f>
        <v>100</v>
      </c>
      <c r="P15" s="49">
        <v>39</v>
      </c>
      <c r="Q15" s="49">
        <v>39</v>
      </c>
      <c r="R15" s="100">
        <f>Q15/P15*100</f>
        <v>100</v>
      </c>
      <c r="S15" s="49">
        <v>47</v>
      </c>
      <c r="T15" s="49">
        <v>47</v>
      </c>
      <c r="U15" s="100">
        <f>T15/S15*100</f>
        <v>100</v>
      </c>
      <c r="V15" s="49">
        <v>63</v>
      </c>
      <c r="W15" s="49">
        <v>63</v>
      </c>
      <c r="X15" s="100">
        <f>W15/V15*100</f>
        <v>100</v>
      </c>
    </row>
    <row r="16" spans="1:24" ht="10.5">
      <c r="A16" s="77"/>
      <c r="B16" s="49" t="s">
        <v>283</v>
      </c>
      <c r="C16" s="83" t="s">
        <v>197</v>
      </c>
      <c r="D16" s="49">
        <f t="shared" si="0"/>
        <v>245</v>
      </c>
      <c r="E16" s="49">
        <f t="shared" si="1"/>
        <v>245</v>
      </c>
      <c r="F16" s="100">
        <f>E16/D16*100</f>
        <v>100</v>
      </c>
      <c r="G16" s="49">
        <v>54</v>
      </c>
      <c r="H16" s="49">
        <v>54</v>
      </c>
      <c r="I16" s="100">
        <f>H16/G16*100</f>
        <v>100</v>
      </c>
      <c r="J16" s="49">
        <v>16</v>
      </c>
      <c r="K16" s="49">
        <v>16</v>
      </c>
      <c r="L16" s="100">
        <f>K16/J16*100</f>
        <v>100</v>
      </c>
      <c r="M16" s="49">
        <v>42</v>
      </c>
      <c r="N16" s="49">
        <v>42</v>
      </c>
      <c r="O16" s="100">
        <f>N16/M16*100</f>
        <v>100</v>
      </c>
      <c r="P16" s="49">
        <v>31</v>
      </c>
      <c r="Q16" s="49">
        <v>31</v>
      </c>
      <c r="R16" s="100">
        <f>Q16/P16*100</f>
        <v>100</v>
      </c>
      <c r="S16" s="49">
        <v>48</v>
      </c>
      <c r="T16" s="49">
        <v>48</v>
      </c>
      <c r="U16" s="100">
        <f>T16/S16*100</f>
        <v>100</v>
      </c>
      <c r="V16" s="49">
        <v>54</v>
      </c>
      <c r="W16" s="49">
        <v>54</v>
      </c>
      <c r="X16" s="100">
        <f>W16/V16*100</f>
        <v>100</v>
      </c>
    </row>
    <row r="17" spans="1:24" ht="10.5">
      <c r="A17" s="77"/>
      <c r="B17" s="49" t="s">
        <v>284</v>
      </c>
      <c r="C17" s="83" t="s">
        <v>198</v>
      </c>
      <c r="D17" s="49">
        <f t="shared" si="0"/>
        <v>193</v>
      </c>
      <c r="E17" s="49">
        <f t="shared" si="1"/>
        <v>193</v>
      </c>
      <c r="F17" s="100">
        <f>E17/D17*100</f>
        <v>100</v>
      </c>
      <c r="G17" s="49">
        <v>39</v>
      </c>
      <c r="H17" s="49">
        <v>39</v>
      </c>
      <c r="I17" s="100">
        <f>H17/G17*100</f>
        <v>100</v>
      </c>
      <c r="J17" s="49">
        <v>13</v>
      </c>
      <c r="K17" s="49">
        <v>12</v>
      </c>
      <c r="L17" s="100">
        <f>K17/J17*100</f>
        <v>92.3076923076923</v>
      </c>
      <c r="M17" s="49">
        <v>27</v>
      </c>
      <c r="N17" s="49">
        <v>27</v>
      </c>
      <c r="O17" s="100">
        <f>N17/M17*100</f>
        <v>100</v>
      </c>
      <c r="P17" s="49">
        <v>30</v>
      </c>
      <c r="Q17" s="49">
        <v>31</v>
      </c>
      <c r="R17" s="100">
        <f>Q17/P17*100</f>
        <v>103.33333333333334</v>
      </c>
      <c r="S17" s="49">
        <v>45</v>
      </c>
      <c r="T17" s="49">
        <v>45</v>
      </c>
      <c r="U17" s="100">
        <f>T17/S17*100</f>
        <v>100</v>
      </c>
      <c r="V17" s="49">
        <v>39</v>
      </c>
      <c r="W17" s="49">
        <v>39</v>
      </c>
      <c r="X17" s="100">
        <f>W17/V17*100</f>
        <v>100</v>
      </c>
    </row>
    <row r="18" spans="1:24" ht="10.5">
      <c r="A18" s="77"/>
      <c r="B18" s="49"/>
      <c r="C18" s="83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2"/>
      <c r="V18" s="49"/>
      <c r="W18" s="49"/>
      <c r="X18" s="52"/>
    </row>
    <row r="19" spans="1:24" ht="10.5">
      <c r="A19" s="77"/>
      <c r="B19" s="49" t="s">
        <v>276</v>
      </c>
      <c r="C19" s="83" t="s">
        <v>199</v>
      </c>
      <c r="D19" s="49">
        <f t="shared" si="0"/>
        <v>184</v>
      </c>
      <c r="E19" s="49">
        <f t="shared" si="1"/>
        <v>184</v>
      </c>
      <c r="F19" s="100">
        <f>E19/D19*100</f>
        <v>100</v>
      </c>
      <c r="G19" s="49">
        <v>39</v>
      </c>
      <c r="H19" s="49">
        <v>39</v>
      </c>
      <c r="I19" s="100">
        <f>H19/G19*100</f>
        <v>100</v>
      </c>
      <c r="J19" s="49">
        <v>14</v>
      </c>
      <c r="K19" s="49">
        <v>14</v>
      </c>
      <c r="L19" s="100">
        <f>K19/J19*100</f>
        <v>100</v>
      </c>
      <c r="M19" s="49">
        <v>25</v>
      </c>
      <c r="N19" s="49">
        <v>25</v>
      </c>
      <c r="O19" s="100">
        <f>N19/M19*100</f>
        <v>100</v>
      </c>
      <c r="P19" s="49">
        <v>34</v>
      </c>
      <c r="Q19" s="49">
        <v>34</v>
      </c>
      <c r="R19" s="100">
        <f>Q19/P19*100</f>
        <v>100</v>
      </c>
      <c r="S19" s="49">
        <v>33</v>
      </c>
      <c r="T19" s="49">
        <v>33</v>
      </c>
      <c r="U19" s="100">
        <f>T19/S19*100</f>
        <v>100</v>
      </c>
      <c r="V19" s="49">
        <v>39</v>
      </c>
      <c r="W19" s="49">
        <v>39</v>
      </c>
      <c r="X19" s="100">
        <f>W19/V19*100</f>
        <v>100</v>
      </c>
    </row>
    <row r="20" spans="1:24" ht="10.5">
      <c r="A20" s="77"/>
      <c r="B20" s="49" t="s">
        <v>277</v>
      </c>
      <c r="C20" s="83" t="s">
        <v>200</v>
      </c>
      <c r="D20" s="49">
        <f t="shared" si="0"/>
        <v>162</v>
      </c>
      <c r="E20" s="49">
        <f t="shared" si="1"/>
        <v>162</v>
      </c>
      <c r="F20" s="100">
        <f>E20/D20*100</f>
        <v>100</v>
      </c>
      <c r="G20" s="49">
        <v>42</v>
      </c>
      <c r="H20" s="49">
        <v>42</v>
      </c>
      <c r="I20" s="100">
        <f>H20/G20*100</f>
        <v>100</v>
      </c>
      <c r="J20" s="49">
        <v>6</v>
      </c>
      <c r="K20" s="49">
        <v>6</v>
      </c>
      <c r="L20" s="100">
        <f>K20/J20*100</f>
        <v>100</v>
      </c>
      <c r="M20" s="49">
        <v>24</v>
      </c>
      <c r="N20" s="49">
        <v>24</v>
      </c>
      <c r="O20" s="100">
        <f>N20/M20*100</f>
        <v>100</v>
      </c>
      <c r="P20" s="49">
        <v>22</v>
      </c>
      <c r="Q20" s="49">
        <v>22</v>
      </c>
      <c r="R20" s="100">
        <f>Q20/P20*100</f>
        <v>100</v>
      </c>
      <c r="S20" s="49">
        <v>26</v>
      </c>
      <c r="T20" s="49">
        <v>26</v>
      </c>
      <c r="U20" s="100">
        <f>T20/S20*100</f>
        <v>100</v>
      </c>
      <c r="V20" s="49">
        <v>42</v>
      </c>
      <c r="W20" s="49">
        <v>42</v>
      </c>
      <c r="X20" s="100">
        <f>W20/V20*100</f>
        <v>100</v>
      </c>
    </row>
    <row r="21" spans="1:24" ht="10.5">
      <c r="A21" s="77"/>
      <c r="B21" s="49" t="s">
        <v>504</v>
      </c>
      <c r="C21" s="83" t="s">
        <v>201</v>
      </c>
      <c r="D21" s="49">
        <f t="shared" si="0"/>
        <v>209</v>
      </c>
      <c r="E21" s="49">
        <f t="shared" si="1"/>
        <v>209</v>
      </c>
      <c r="F21" s="100">
        <f>E21/D21*100</f>
        <v>100</v>
      </c>
      <c r="G21" s="49">
        <v>45</v>
      </c>
      <c r="H21" s="49">
        <v>45</v>
      </c>
      <c r="I21" s="100">
        <f>H21/G21*100</f>
        <v>100</v>
      </c>
      <c r="J21" s="49">
        <v>20</v>
      </c>
      <c r="K21" s="49">
        <v>20</v>
      </c>
      <c r="L21" s="100">
        <f>K21/J21*100</f>
        <v>100</v>
      </c>
      <c r="M21" s="49">
        <v>33</v>
      </c>
      <c r="N21" s="49">
        <v>33</v>
      </c>
      <c r="O21" s="100">
        <f>N21/M21*100</f>
        <v>100</v>
      </c>
      <c r="P21" s="49">
        <v>24</v>
      </c>
      <c r="Q21" s="49">
        <v>24</v>
      </c>
      <c r="R21" s="100">
        <f>Q21/P21*100</f>
        <v>100</v>
      </c>
      <c r="S21" s="49">
        <v>42</v>
      </c>
      <c r="T21" s="49">
        <v>42</v>
      </c>
      <c r="U21" s="100">
        <f>T21/S21*100</f>
        <v>100</v>
      </c>
      <c r="V21" s="49">
        <v>45</v>
      </c>
      <c r="W21" s="49">
        <v>45</v>
      </c>
      <c r="X21" s="100">
        <f>W21/V21*100</f>
        <v>100</v>
      </c>
    </row>
    <row r="22" spans="1:24" ht="10.5">
      <c r="A22" s="77"/>
      <c r="B22" s="49" t="s">
        <v>285</v>
      </c>
      <c r="C22" s="83" t="s">
        <v>202</v>
      </c>
      <c r="D22" s="49">
        <f t="shared" si="0"/>
        <v>162</v>
      </c>
      <c r="E22" s="49">
        <f t="shared" si="1"/>
        <v>161</v>
      </c>
      <c r="F22" s="100">
        <f>E22/D22*100</f>
        <v>99.38271604938271</v>
      </c>
      <c r="G22" s="49">
        <v>39</v>
      </c>
      <c r="H22" s="49">
        <v>39</v>
      </c>
      <c r="I22" s="100">
        <f>H22/G22*100</f>
        <v>100</v>
      </c>
      <c r="J22" s="49">
        <v>12</v>
      </c>
      <c r="K22" s="49">
        <v>11</v>
      </c>
      <c r="L22" s="100">
        <f>K22/J22*100</f>
        <v>91.66666666666666</v>
      </c>
      <c r="M22" s="49">
        <v>19</v>
      </c>
      <c r="N22" s="49">
        <v>19</v>
      </c>
      <c r="O22" s="100">
        <f>N22/M22*100</f>
        <v>100</v>
      </c>
      <c r="P22" s="49">
        <v>34</v>
      </c>
      <c r="Q22" s="49">
        <v>34</v>
      </c>
      <c r="R22" s="100">
        <f>Q22/P22*100</f>
        <v>100</v>
      </c>
      <c r="S22" s="49">
        <v>19</v>
      </c>
      <c r="T22" s="49">
        <v>19</v>
      </c>
      <c r="U22" s="100">
        <f>T22/S22*100</f>
        <v>100</v>
      </c>
      <c r="V22" s="49">
        <v>39</v>
      </c>
      <c r="W22" s="49">
        <v>39</v>
      </c>
      <c r="X22" s="100">
        <f>W22/V22*100</f>
        <v>100</v>
      </c>
    </row>
    <row r="23" spans="1:24" ht="10.5">
      <c r="A23" s="77"/>
      <c r="B23" s="49"/>
      <c r="C23" s="83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100"/>
      <c r="P23" s="49"/>
      <c r="Q23" s="49"/>
      <c r="R23" s="100"/>
      <c r="S23" s="49"/>
      <c r="T23" s="49"/>
      <c r="U23" s="52"/>
      <c r="V23" s="49"/>
      <c r="W23" s="49"/>
      <c r="X23" s="52"/>
    </row>
    <row r="24" spans="1:24" ht="10.5">
      <c r="A24" s="77"/>
      <c r="B24" s="49" t="s">
        <v>286</v>
      </c>
      <c r="C24" s="83" t="s">
        <v>203</v>
      </c>
      <c r="D24" s="49">
        <f t="shared" si="0"/>
        <v>147</v>
      </c>
      <c r="E24" s="49">
        <f t="shared" si="1"/>
        <v>147</v>
      </c>
      <c r="F24" s="100">
        <f>E24/D24*100</f>
        <v>100</v>
      </c>
      <c r="G24" s="49">
        <v>37</v>
      </c>
      <c r="H24" s="49">
        <v>37</v>
      </c>
      <c r="I24" s="100">
        <f>H24/G24*100</f>
        <v>100</v>
      </c>
      <c r="J24" s="49">
        <v>3</v>
      </c>
      <c r="K24" s="49">
        <v>3</v>
      </c>
      <c r="L24" s="100">
        <f>K24/J24*100</f>
        <v>100</v>
      </c>
      <c r="M24" s="49">
        <v>19</v>
      </c>
      <c r="N24" s="49">
        <v>19</v>
      </c>
      <c r="O24" s="100">
        <f>N24/M24*100</f>
        <v>100</v>
      </c>
      <c r="P24" s="49">
        <v>16</v>
      </c>
      <c r="Q24" s="49">
        <v>16</v>
      </c>
      <c r="R24" s="100">
        <f>Q24/P24*100</f>
        <v>100</v>
      </c>
      <c r="S24" s="49">
        <v>35</v>
      </c>
      <c r="T24" s="49">
        <v>35</v>
      </c>
      <c r="U24" s="100">
        <f>T24/S24*100</f>
        <v>100</v>
      </c>
      <c r="V24" s="49">
        <v>37</v>
      </c>
      <c r="W24" s="49">
        <v>37</v>
      </c>
      <c r="X24" s="100">
        <f>W24/V24*100</f>
        <v>100</v>
      </c>
    </row>
    <row r="25" spans="1:24" ht="10.5">
      <c r="A25" s="77"/>
      <c r="B25" s="49" t="s">
        <v>287</v>
      </c>
      <c r="C25" s="83" t="s">
        <v>204</v>
      </c>
      <c r="D25" s="49">
        <f t="shared" si="0"/>
        <v>181</v>
      </c>
      <c r="E25" s="49">
        <f t="shared" si="1"/>
        <v>180</v>
      </c>
      <c r="F25" s="100">
        <f>E25/D25*100</f>
        <v>99.4475138121547</v>
      </c>
      <c r="G25" s="49">
        <v>35</v>
      </c>
      <c r="H25" s="49">
        <v>35</v>
      </c>
      <c r="I25" s="100">
        <f>H25/G25*100</f>
        <v>100</v>
      </c>
      <c r="J25" s="49">
        <v>12</v>
      </c>
      <c r="K25" s="49">
        <v>12</v>
      </c>
      <c r="L25" s="100">
        <f>K25/J25*100</f>
        <v>100</v>
      </c>
      <c r="M25" s="49">
        <v>37</v>
      </c>
      <c r="N25" s="49">
        <v>37</v>
      </c>
      <c r="O25" s="100">
        <f>N25/M25*100</f>
        <v>100</v>
      </c>
      <c r="P25" s="49">
        <v>28</v>
      </c>
      <c r="Q25" s="49">
        <v>27</v>
      </c>
      <c r="R25" s="100">
        <f>Q25/P25*100</f>
        <v>96.42857142857143</v>
      </c>
      <c r="S25" s="49">
        <v>34</v>
      </c>
      <c r="T25" s="49">
        <v>34</v>
      </c>
      <c r="U25" s="100">
        <f>T25/S25*100</f>
        <v>100</v>
      </c>
      <c r="V25" s="49">
        <v>35</v>
      </c>
      <c r="W25" s="49">
        <v>35</v>
      </c>
      <c r="X25" s="100">
        <f>W25/V25*100</f>
        <v>100</v>
      </c>
    </row>
    <row r="26" spans="1:24" ht="10.5">
      <c r="A26" s="77"/>
      <c r="B26" s="49" t="s">
        <v>288</v>
      </c>
      <c r="C26" s="83" t="s">
        <v>205</v>
      </c>
      <c r="D26" s="49">
        <f t="shared" si="0"/>
        <v>311</v>
      </c>
      <c r="E26" s="49">
        <f t="shared" si="1"/>
        <v>310</v>
      </c>
      <c r="F26" s="100">
        <f>E26/D26*100</f>
        <v>99.67845659163987</v>
      </c>
      <c r="G26" s="49">
        <v>63</v>
      </c>
      <c r="H26" s="49">
        <v>63</v>
      </c>
      <c r="I26" s="100">
        <f>H26/G26*100</f>
        <v>100</v>
      </c>
      <c r="J26" s="49">
        <v>9</v>
      </c>
      <c r="K26" s="49">
        <v>9</v>
      </c>
      <c r="L26" s="100">
        <f>K26/J26*100</f>
        <v>100</v>
      </c>
      <c r="M26" s="49">
        <v>58</v>
      </c>
      <c r="N26" s="49">
        <v>58</v>
      </c>
      <c r="O26" s="100">
        <f>N26/M26*100</f>
        <v>100</v>
      </c>
      <c r="P26" s="49">
        <v>60</v>
      </c>
      <c r="Q26" s="49">
        <v>59</v>
      </c>
      <c r="R26" s="100">
        <f>Q26/P26*100</f>
        <v>98.33333333333333</v>
      </c>
      <c r="S26" s="49">
        <v>58</v>
      </c>
      <c r="T26" s="49">
        <v>58</v>
      </c>
      <c r="U26" s="100">
        <f>T26/S26*100</f>
        <v>100</v>
      </c>
      <c r="V26" s="49">
        <v>63</v>
      </c>
      <c r="W26" s="49">
        <v>63</v>
      </c>
      <c r="X26" s="100">
        <f>W26/V26*100</f>
        <v>100</v>
      </c>
    </row>
    <row r="27" spans="1:24" ht="10.5">
      <c r="A27" s="77"/>
      <c r="B27" s="49" t="s">
        <v>289</v>
      </c>
      <c r="C27" s="83" t="s">
        <v>206</v>
      </c>
      <c r="D27" s="49">
        <f t="shared" si="0"/>
        <v>156</v>
      </c>
      <c r="E27" s="49">
        <f t="shared" si="1"/>
        <v>154</v>
      </c>
      <c r="F27" s="100">
        <f>E27/D27*100</f>
        <v>98.71794871794873</v>
      </c>
      <c r="G27" s="49">
        <v>34</v>
      </c>
      <c r="H27" s="49">
        <v>34</v>
      </c>
      <c r="I27" s="100">
        <f>H27/G27*100</f>
        <v>100</v>
      </c>
      <c r="J27" s="49">
        <v>11</v>
      </c>
      <c r="K27" s="49">
        <v>11</v>
      </c>
      <c r="L27" s="100">
        <f>K27/J27*100</f>
        <v>100</v>
      </c>
      <c r="M27" s="49">
        <v>24</v>
      </c>
      <c r="N27" s="49">
        <v>24</v>
      </c>
      <c r="O27" s="100">
        <f>N27/M27*100</f>
        <v>100</v>
      </c>
      <c r="P27" s="49">
        <v>24</v>
      </c>
      <c r="Q27" s="49">
        <v>22</v>
      </c>
      <c r="R27" s="100">
        <f>Q27/P27*100</f>
        <v>91.66666666666666</v>
      </c>
      <c r="S27" s="49">
        <v>29</v>
      </c>
      <c r="T27" s="49">
        <v>29</v>
      </c>
      <c r="U27" s="100">
        <f>T27/S27*100</f>
        <v>100</v>
      </c>
      <c r="V27" s="49">
        <v>34</v>
      </c>
      <c r="W27" s="49">
        <v>34</v>
      </c>
      <c r="X27" s="100">
        <f>W27/V27*100</f>
        <v>100</v>
      </c>
    </row>
    <row r="28" spans="1:24" ht="10.5">
      <c r="A28" s="77"/>
      <c r="B28" s="49"/>
      <c r="C28" s="83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100"/>
      <c r="P28" s="49"/>
      <c r="Q28" s="49"/>
      <c r="R28" s="100"/>
      <c r="S28" s="49"/>
      <c r="T28" s="49"/>
      <c r="U28" s="52"/>
      <c r="V28" s="49"/>
      <c r="W28" s="49"/>
      <c r="X28" s="52"/>
    </row>
    <row r="29" spans="1:24" ht="10.5">
      <c r="A29" s="77"/>
      <c r="B29" s="49" t="s">
        <v>290</v>
      </c>
      <c r="C29" s="83" t="s">
        <v>207</v>
      </c>
      <c r="D29" s="49">
        <f t="shared" si="0"/>
        <v>75</v>
      </c>
      <c r="E29" s="49">
        <f t="shared" si="1"/>
        <v>72</v>
      </c>
      <c r="F29" s="100">
        <f>E29/D29*100</f>
        <v>96</v>
      </c>
      <c r="G29" s="49">
        <v>9</v>
      </c>
      <c r="H29" s="49">
        <v>8</v>
      </c>
      <c r="I29" s="100">
        <f>H29/G29*100</f>
        <v>88.88888888888889</v>
      </c>
      <c r="J29" s="49">
        <v>5</v>
      </c>
      <c r="K29" s="49">
        <v>5</v>
      </c>
      <c r="L29" s="100">
        <f>K29/J29*100</f>
        <v>100</v>
      </c>
      <c r="M29" s="49">
        <v>16</v>
      </c>
      <c r="N29" s="49">
        <v>16</v>
      </c>
      <c r="O29" s="100">
        <f>N29/M29*100</f>
        <v>100</v>
      </c>
      <c r="P29" s="49">
        <v>20</v>
      </c>
      <c r="Q29" s="49">
        <v>19</v>
      </c>
      <c r="R29" s="100">
        <f>Q29/P29*100</f>
        <v>95</v>
      </c>
      <c r="S29" s="49">
        <v>16</v>
      </c>
      <c r="T29" s="49">
        <v>16</v>
      </c>
      <c r="U29" s="100">
        <f>T29/S29*100</f>
        <v>100</v>
      </c>
      <c r="V29" s="49">
        <v>9</v>
      </c>
      <c r="W29" s="49">
        <v>8</v>
      </c>
      <c r="X29" s="100">
        <f>W29/V29*100</f>
        <v>88.88888888888889</v>
      </c>
    </row>
    <row r="30" spans="1:24" ht="10.5">
      <c r="A30" s="77"/>
      <c r="B30" s="49" t="s">
        <v>84</v>
      </c>
      <c r="C30" s="83" t="s">
        <v>85</v>
      </c>
      <c r="D30" s="49">
        <f t="shared" si="0"/>
        <v>1747</v>
      </c>
      <c r="E30" s="49">
        <f t="shared" si="1"/>
        <v>1733</v>
      </c>
      <c r="F30" s="100">
        <f>E30/D30*100</f>
        <v>99.19862621637093</v>
      </c>
      <c r="G30" s="49">
        <v>242</v>
      </c>
      <c r="H30" s="49">
        <v>237</v>
      </c>
      <c r="I30" s="100">
        <f>H30/G30*100</f>
        <v>97.93388429752066</v>
      </c>
      <c r="J30" s="49">
        <v>636</v>
      </c>
      <c r="K30" s="49">
        <v>632</v>
      </c>
      <c r="L30" s="100">
        <f>K30/J30*100</f>
        <v>99.37106918238993</v>
      </c>
      <c r="M30" s="49">
        <v>221</v>
      </c>
      <c r="N30" s="49">
        <v>221</v>
      </c>
      <c r="O30" s="100">
        <f>N30/M30*100</f>
        <v>100</v>
      </c>
      <c r="P30" s="49">
        <v>157</v>
      </c>
      <c r="Q30" s="49">
        <v>157</v>
      </c>
      <c r="R30" s="100">
        <f>Q30/P30*100</f>
        <v>100</v>
      </c>
      <c r="S30" s="49">
        <v>249</v>
      </c>
      <c r="T30" s="49">
        <v>249</v>
      </c>
      <c r="U30" s="100">
        <f>T30/S30*100</f>
        <v>100</v>
      </c>
      <c r="V30" s="49">
        <v>242</v>
      </c>
      <c r="W30" s="49">
        <v>237</v>
      </c>
      <c r="X30" s="100">
        <f>W30/V30*100</f>
        <v>97.93388429752066</v>
      </c>
    </row>
    <row r="31" spans="1:24" ht="10.5">
      <c r="A31" s="77"/>
      <c r="B31" s="49" t="s">
        <v>292</v>
      </c>
      <c r="C31" s="83" t="s">
        <v>209</v>
      </c>
      <c r="D31" s="49">
        <f t="shared" si="0"/>
        <v>127</v>
      </c>
      <c r="E31" s="49">
        <f t="shared" si="1"/>
        <v>127</v>
      </c>
      <c r="F31" s="100">
        <f>E31/D31*100</f>
        <v>100</v>
      </c>
      <c r="G31" s="49">
        <v>27</v>
      </c>
      <c r="H31" s="49">
        <v>27</v>
      </c>
      <c r="I31" s="100">
        <f>H31/G31*100</f>
        <v>100</v>
      </c>
      <c r="J31" s="49">
        <v>3</v>
      </c>
      <c r="K31" s="49">
        <v>3</v>
      </c>
      <c r="L31" s="100">
        <f>K31/J31*100</f>
        <v>100</v>
      </c>
      <c r="M31" s="49">
        <v>14</v>
      </c>
      <c r="N31" s="49">
        <v>14</v>
      </c>
      <c r="O31" s="100">
        <f>N31/M31*100</f>
        <v>100</v>
      </c>
      <c r="P31" s="49">
        <v>28</v>
      </c>
      <c r="Q31" s="49">
        <v>28</v>
      </c>
      <c r="R31" s="100">
        <f>Q31/P31*100</f>
        <v>100</v>
      </c>
      <c r="S31" s="49">
        <v>28</v>
      </c>
      <c r="T31" s="49">
        <v>28</v>
      </c>
      <c r="U31" s="100">
        <f>T31/S31*100</f>
        <v>100</v>
      </c>
      <c r="V31" s="49">
        <v>27</v>
      </c>
      <c r="W31" s="49">
        <v>27</v>
      </c>
      <c r="X31" s="100">
        <f>W31/V31*100</f>
        <v>100</v>
      </c>
    </row>
    <row r="32" spans="1:47" ht="10.5">
      <c r="A32" s="77"/>
      <c r="B32" s="84" t="s">
        <v>167</v>
      </c>
      <c r="C32" s="126" t="s">
        <v>73</v>
      </c>
      <c r="D32" s="84">
        <f>SUM(D9:D31)</f>
        <v>5289</v>
      </c>
      <c r="E32" s="84">
        <f>SUM(E9:E31)</f>
        <v>5262</v>
      </c>
      <c r="F32" s="152">
        <f>E32/D32*100</f>
        <v>99.4895065229722</v>
      </c>
      <c r="G32" s="84">
        <f>SUM(G9:G31)</f>
        <v>990</v>
      </c>
      <c r="H32" s="84">
        <f>SUM(H9:H31)</f>
        <v>983</v>
      </c>
      <c r="I32" s="195">
        <f>H32/G32*100</f>
        <v>99.29292929292929</v>
      </c>
      <c r="J32" s="84">
        <f>SUM(J9:J31)</f>
        <v>874</v>
      </c>
      <c r="K32" s="84">
        <f>SUM(K9:K31)</f>
        <v>868</v>
      </c>
      <c r="L32" s="152">
        <f>K32/J32*100</f>
        <v>99.31350114416476</v>
      </c>
      <c r="M32" s="84">
        <f>SUM(M9:M31)</f>
        <v>768</v>
      </c>
      <c r="N32" s="84">
        <f>SUM(N9:N31)</f>
        <v>768</v>
      </c>
      <c r="O32" s="152">
        <f>N32/M32*100</f>
        <v>100</v>
      </c>
      <c r="P32" s="84">
        <f>SUM(P9:P31)</f>
        <v>729</v>
      </c>
      <c r="Q32" s="84">
        <f>SUM(Q9:Q31)</f>
        <v>722</v>
      </c>
      <c r="R32" s="195">
        <f>Q32/P32*100</f>
        <v>99.039780521262</v>
      </c>
      <c r="S32" s="84">
        <f>SUM(S9:S31)</f>
        <v>938</v>
      </c>
      <c r="T32" s="84">
        <f>SUM(T9:T31)</f>
        <v>938</v>
      </c>
      <c r="U32" s="152">
        <f>T32/S32*100</f>
        <v>100</v>
      </c>
      <c r="V32" s="84">
        <f>SUM(V9:V31)</f>
        <v>990</v>
      </c>
      <c r="W32" s="84">
        <f>SUM(W9:W31)</f>
        <v>983</v>
      </c>
      <c r="X32" s="152">
        <f>W32/V32*100</f>
        <v>99.29292929292929</v>
      </c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</row>
    <row r="33" spans="1:21" ht="9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</row>
    <row r="34" spans="1:21" ht="9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21" ht="9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</row>
    <row r="40" spans="1:22" ht="9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</row>
  </sheetData>
  <sheetProtection/>
  <mergeCells count="12">
    <mergeCell ref="B6:B8"/>
    <mergeCell ref="C6:C8"/>
    <mergeCell ref="D6:F6"/>
    <mergeCell ref="D7:F7"/>
    <mergeCell ref="P7:R7"/>
    <mergeCell ref="S7:U7"/>
    <mergeCell ref="AA7:AC7"/>
    <mergeCell ref="V7:X7"/>
    <mergeCell ref="G6:X6"/>
    <mergeCell ref="G7:I7"/>
    <mergeCell ref="J7:L7"/>
    <mergeCell ref="M7:O7"/>
  </mergeCells>
  <printOptions/>
  <pageMargins left="0.72" right="0.29" top="1" bottom="1" header="0.5" footer="0.5"/>
  <pageSetup horizontalDpi="600" verticalDpi="600" orientation="landscape" paperSize="9" r:id="rId1"/>
  <headerFooter alignWithMargins="0">
    <oddHeader>&amp;L&amp;8&amp;USection 2. Health</oddHeader>
    <oddFooter xml:space="preserve">&amp;L&amp;18 9&amp;R&amp;18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51"/>
  <sheetViews>
    <sheetView zoomScalePageLayoutView="0" workbookViewId="0" topLeftCell="A1">
      <selection activeCell="E69" sqref="E69"/>
    </sheetView>
  </sheetViews>
  <sheetFormatPr defaultColWidth="9.00390625" defaultRowHeight="12.75"/>
  <cols>
    <col min="1" max="1" width="1.25" style="278" customWidth="1"/>
    <col min="2" max="2" width="4.875" style="278" customWidth="1"/>
    <col min="3" max="3" width="6.00390625" style="278" customWidth="1"/>
    <col min="4" max="5" width="6.25390625" style="278" customWidth="1"/>
    <col min="6" max="6" width="6.875" style="278" customWidth="1"/>
    <col min="7" max="7" width="6.25390625" style="278" customWidth="1"/>
    <col min="8" max="8" width="6.375" style="278" customWidth="1"/>
    <col min="9" max="9" width="6.125" style="278" customWidth="1"/>
    <col min="10" max="10" width="6.25390625" style="278" customWidth="1"/>
    <col min="11" max="11" width="6.125" style="278" customWidth="1"/>
    <col min="12" max="12" width="4.875" style="278" customWidth="1"/>
    <col min="13" max="13" width="4.375" style="278" customWidth="1"/>
    <col min="14" max="14" width="5.00390625" style="278" customWidth="1"/>
    <col min="15" max="16" width="5.125" style="278" customWidth="1"/>
    <col min="17" max="17" width="5.00390625" style="278" customWidth="1"/>
    <col min="18" max="18" width="4.75390625" style="278" customWidth="1"/>
    <col min="19" max="19" width="4.00390625" style="278" customWidth="1"/>
    <col min="20" max="22" width="5.00390625" style="278" customWidth="1"/>
    <col min="23" max="23" width="5.125" style="278" customWidth="1"/>
    <col min="24" max="24" width="4.25390625" style="278" customWidth="1"/>
    <col min="25" max="25" width="6.875" style="278" customWidth="1"/>
    <col min="26" max="26" width="6.25390625" style="278" customWidth="1"/>
    <col min="27" max="28" width="10.00390625" style="278" customWidth="1"/>
    <col min="29" max="29" width="10.375" style="278" customWidth="1"/>
    <col min="30" max="30" width="9.875" style="278" customWidth="1"/>
    <col min="31" max="34" width="9.125" style="278" customWidth="1"/>
    <col min="35" max="35" width="12.375" style="278" bestFit="1" customWidth="1"/>
    <col min="36" max="36" width="7.375" style="278" customWidth="1"/>
    <col min="37" max="37" width="10.375" style="278" customWidth="1"/>
    <col min="38" max="38" width="17.375" style="278" bestFit="1" customWidth="1"/>
    <col min="39" max="39" width="10.375" style="278" customWidth="1"/>
    <col min="40" max="40" width="11.125" style="278" customWidth="1"/>
    <col min="41" max="41" width="9.125" style="278" customWidth="1"/>
    <col min="42" max="42" width="13.00390625" style="278" customWidth="1"/>
    <col min="43" max="16384" width="9.125" style="278" customWidth="1"/>
  </cols>
  <sheetData>
    <row r="1" spans="1:28" ht="15.75" customHeight="1">
      <c r="A1" s="55"/>
      <c r="B1" s="77"/>
      <c r="C1" s="77"/>
      <c r="D1" s="77"/>
      <c r="E1" s="77"/>
      <c r="F1" s="77"/>
      <c r="G1" s="77"/>
      <c r="H1" s="77"/>
      <c r="I1" s="77"/>
      <c r="J1" s="113" t="s">
        <v>729</v>
      </c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266"/>
      <c r="AB1" s="266"/>
    </row>
    <row r="2" spans="1:28" ht="12">
      <c r="A2" s="77"/>
      <c r="B2" s="77"/>
      <c r="C2" s="77"/>
      <c r="D2" s="77"/>
      <c r="E2" s="77"/>
      <c r="F2" s="77"/>
      <c r="G2" s="77"/>
      <c r="H2" s="293"/>
      <c r="I2" s="77"/>
      <c r="J2" s="117" t="s">
        <v>730</v>
      </c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266"/>
      <c r="AB2" s="266"/>
    </row>
    <row r="3" spans="1:28" ht="12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266"/>
      <c r="AB3" s="266"/>
    </row>
    <row r="4" spans="1:28" ht="12.75" customHeight="1">
      <c r="A4" s="77"/>
      <c r="B4" s="77"/>
      <c r="C4" s="294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266"/>
      <c r="AB4" s="266"/>
    </row>
    <row r="5" spans="1:27" s="267" customFormat="1" ht="20.25" customHeight="1">
      <c r="A5" s="52"/>
      <c r="B5" s="1146" t="s">
        <v>247</v>
      </c>
      <c r="C5" s="1151" t="s">
        <v>652</v>
      </c>
      <c r="D5" s="1142" t="s">
        <v>750</v>
      </c>
      <c r="E5" s="1128"/>
      <c r="F5" s="1121" t="s">
        <v>751</v>
      </c>
      <c r="G5" s="1122"/>
      <c r="H5" s="1122"/>
      <c r="I5" s="1124"/>
      <c r="J5" s="1121" t="s">
        <v>752</v>
      </c>
      <c r="K5" s="1124"/>
      <c r="L5" s="1121" t="s">
        <v>753</v>
      </c>
      <c r="M5" s="1149"/>
      <c r="N5" s="1149"/>
      <c r="O5" s="1149"/>
      <c r="P5" s="1150"/>
      <c r="Q5" s="1121" t="s">
        <v>754</v>
      </c>
      <c r="R5" s="1122"/>
      <c r="S5" s="1122"/>
      <c r="T5" s="1122"/>
      <c r="U5" s="1124"/>
      <c r="V5" s="1121" t="s">
        <v>755</v>
      </c>
      <c r="W5" s="1122"/>
      <c r="X5" s="1122"/>
      <c r="Y5" s="1123"/>
      <c r="Z5" s="1123"/>
      <c r="AA5" s="270"/>
    </row>
    <row r="6" spans="1:27" s="267" customFormat="1" ht="51" customHeight="1">
      <c r="A6" s="52"/>
      <c r="B6" s="1147"/>
      <c r="C6" s="1152"/>
      <c r="D6" s="1145"/>
      <c r="E6" s="1130"/>
      <c r="F6" s="1142" t="s">
        <v>756</v>
      </c>
      <c r="G6" s="1128"/>
      <c r="H6" s="1143" t="s">
        <v>757</v>
      </c>
      <c r="I6" s="1140"/>
      <c r="J6" s="1143" t="s">
        <v>758</v>
      </c>
      <c r="K6" s="1144"/>
      <c r="L6" s="1131">
        <v>2012</v>
      </c>
      <c r="M6" s="1131">
        <v>2013</v>
      </c>
      <c r="N6" s="1131">
        <v>2014</v>
      </c>
      <c r="O6" s="1139" t="s">
        <v>901</v>
      </c>
      <c r="P6" s="1140"/>
      <c r="Q6" s="1131">
        <v>2012</v>
      </c>
      <c r="R6" s="1131">
        <v>2013</v>
      </c>
      <c r="S6" s="1131">
        <v>2014</v>
      </c>
      <c r="T6" s="1139" t="s">
        <v>901</v>
      </c>
      <c r="U6" s="1140"/>
      <c r="V6" s="1131">
        <v>2012</v>
      </c>
      <c r="W6" s="1131">
        <v>2013</v>
      </c>
      <c r="X6" s="1131">
        <v>2014</v>
      </c>
      <c r="Y6" s="1139" t="s">
        <v>901</v>
      </c>
      <c r="Z6" s="1140"/>
      <c r="AA6" s="270"/>
    </row>
    <row r="7" spans="1:28" s="267" customFormat="1" ht="12" customHeight="1">
      <c r="A7" s="52"/>
      <c r="B7" s="1148"/>
      <c r="C7" s="1153"/>
      <c r="D7" s="290" t="s">
        <v>899</v>
      </c>
      <c r="E7" s="290" t="s">
        <v>900</v>
      </c>
      <c r="F7" s="290" t="s">
        <v>899</v>
      </c>
      <c r="G7" s="290" t="s">
        <v>900</v>
      </c>
      <c r="H7" s="290" t="s">
        <v>899</v>
      </c>
      <c r="I7" s="290" t="s">
        <v>900</v>
      </c>
      <c r="J7" s="290" t="s">
        <v>899</v>
      </c>
      <c r="K7" s="290" t="s">
        <v>900</v>
      </c>
      <c r="L7" s="1133"/>
      <c r="M7" s="1133"/>
      <c r="N7" s="1133"/>
      <c r="O7" s="290">
        <v>2014</v>
      </c>
      <c r="P7" s="290">
        <v>2015</v>
      </c>
      <c r="Q7" s="1133"/>
      <c r="R7" s="1133"/>
      <c r="S7" s="1133"/>
      <c r="T7" s="290">
        <v>2014</v>
      </c>
      <c r="U7" s="290">
        <v>2015</v>
      </c>
      <c r="V7" s="1133"/>
      <c r="W7" s="1133"/>
      <c r="X7" s="1133"/>
      <c r="Y7" s="290">
        <v>2014</v>
      </c>
      <c r="Z7" s="290">
        <v>2015</v>
      </c>
      <c r="AA7" s="270"/>
      <c r="AB7" s="270"/>
    </row>
    <row r="8" spans="1:28" s="267" customFormat="1" ht="9.75" customHeight="1">
      <c r="A8" s="49"/>
      <c r="B8" s="49" t="s">
        <v>527</v>
      </c>
      <c r="C8" s="83" t="s">
        <v>468</v>
      </c>
      <c r="D8" s="118">
        <v>7</v>
      </c>
      <c r="E8" s="118">
        <v>8</v>
      </c>
      <c r="F8" s="118">
        <v>7</v>
      </c>
      <c r="G8" s="118">
        <v>8</v>
      </c>
      <c r="H8" s="119"/>
      <c r="I8" s="119"/>
      <c r="J8" s="52"/>
      <c r="K8" s="52">
        <v>1</v>
      </c>
      <c r="L8" s="49">
        <v>34</v>
      </c>
      <c r="M8" s="49">
        <v>34</v>
      </c>
      <c r="N8" s="49">
        <v>38</v>
      </c>
      <c r="O8" s="49">
        <v>13</v>
      </c>
      <c r="P8" s="49">
        <v>8</v>
      </c>
      <c r="Q8" s="49"/>
      <c r="R8" s="49"/>
      <c r="S8" s="49">
        <v>2</v>
      </c>
      <c r="T8" s="49">
        <v>1</v>
      </c>
      <c r="U8" s="49"/>
      <c r="V8" s="313">
        <v>0</v>
      </c>
      <c r="W8" s="93">
        <v>0</v>
      </c>
      <c r="X8" s="93">
        <v>133</v>
      </c>
      <c r="Y8" s="93">
        <f aca="true" t="shared" si="0" ref="Y8:Y27">T8/F8*1000</f>
        <v>142.85714285714286</v>
      </c>
      <c r="Z8" s="93">
        <f>U8/G8*1000</f>
        <v>0</v>
      </c>
      <c r="AA8" s="270"/>
      <c r="AB8" s="270"/>
    </row>
    <row r="9" spans="1:28" s="267" customFormat="1" ht="9.75" customHeight="1">
      <c r="A9" s="49"/>
      <c r="B9" s="49" t="s">
        <v>528</v>
      </c>
      <c r="C9" s="83" t="s">
        <v>192</v>
      </c>
      <c r="D9" s="118">
        <v>15</v>
      </c>
      <c r="E9" s="118">
        <v>8</v>
      </c>
      <c r="F9" s="118">
        <v>15</v>
      </c>
      <c r="G9" s="118">
        <v>8</v>
      </c>
      <c r="H9" s="119"/>
      <c r="I9" s="119"/>
      <c r="J9" s="52"/>
      <c r="K9" s="52"/>
      <c r="L9" s="49">
        <v>22</v>
      </c>
      <c r="M9" s="49">
        <v>23</v>
      </c>
      <c r="N9" s="49">
        <v>24</v>
      </c>
      <c r="O9" s="49">
        <v>9</v>
      </c>
      <c r="P9" s="49">
        <v>11</v>
      </c>
      <c r="Q9" s="49"/>
      <c r="R9" s="49">
        <v>1</v>
      </c>
      <c r="S9" s="49"/>
      <c r="T9" s="49"/>
      <c r="U9" s="49"/>
      <c r="V9" s="270"/>
      <c r="W9" s="93">
        <v>53</v>
      </c>
      <c r="X9" s="93">
        <v>0</v>
      </c>
      <c r="Y9" s="93">
        <f>T9/F9*1000</f>
        <v>0</v>
      </c>
      <c r="Z9" s="93">
        <f>U9/G9*1000</f>
        <v>0</v>
      </c>
      <c r="AA9" s="270"/>
      <c r="AB9" s="270"/>
    </row>
    <row r="10" spans="1:28" s="267" customFormat="1" ht="9.75" customHeight="1">
      <c r="A10" s="49"/>
      <c r="B10" s="49" t="s">
        <v>529</v>
      </c>
      <c r="C10" s="83" t="s">
        <v>193</v>
      </c>
      <c r="D10" s="118">
        <v>10</v>
      </c>
      <c r="E10" s="118">
        <v>14</v>
      </c>
      <c r="F10" s="118">
        <v>10</v>
      </c>
      <c r="G10" s="118">
        <v>14</v>
      </c>
      <c r="H10" s="119"/>
      <c r="I10" s="119"/>
      <c r="J10" s="52"/>
      <c r="K10" s="52"/>
      <c r="L10" s="49">
        <v>23</v>
      </c>
      <c r="M10" s="49">
        <v>19</v>
      </c>
      <c r="N10" s="49">
        <v>15</v>
      </c>
      <c r="O10" s="49">
        <v>4</v>
      </c>
      <c r="P10" s="49">
        <v>10</v>
      </c>
      <c r="Q10" s="49"/>
      <c r="R10" s="49">
        <v>1</v>
      </c>
      <c r="S10" s="49"/>
      <c r="T10" s="49"/>
      <c r="U10" s="49">
        <v>2</v>
      </c>
      <c r="V10" s="270">
        <v>0</v>
      </c>
      <c r="W10" s="93">
        <v>23</v>
      </c>
      <c r="X10" s="93">
        <v>0</v>
      </c>
      <c r="Y10" s="93">
        <f>T10/F10*1000</f>
        <v>0</v>
      </c>
      <c r="Z10" s="93">
        <f>U10/G10*1000</f>
        <v>142.85714285714286</v>
      </c>
      <c r="AA10" s="270"/>
      <c r="AB10" s="270"/>
    </row>
    <row r="11" spans="1:28" s="267" customFormat="1" ht="9.75" customHeight="1">
      <c r="A11" s="49"/>
      <c r="B11" s="49" t="s">
        <v>530</v>
      </c>
      <c r="C11" s="83" t="s">
        <v>194</v>
      </c>
      <c r="D11" s="118">
        <v>35</v>
      </c>
      <c r="E11" s="118">
        <v>34</v>
      </c>
      <c r="F11" s="118">
        <v>35</v>
      </c>
      <c r="G11" s="118">
        <v>34</v>
      </c>
      <c r="H11" s="119"/>
      <c r="I11" s="119"/>
      <c r="J11" s="52"/>
      <c r="K11" s="52"/>
      <c r="L11" s="49">
        <v>36</v>
      </c>
      <c r="M11" s="49">
        <v>18</v>
      </c>
      <c r="N11" s="49">
        <v>34</v>
      </c>
      <c r="O11" s="49">
        <v>17</v>
      </c>
      <c r="P11" s="49">
        <v>5</v>
      </c>
      <c r="Q11" s="49">
        <v>2</v>
      </c>
      <c r="R11" s="49">
        <v>1</v>
      </c>
      <c r="S11" s="49"/>
      <c r="T11" s="49"/>
      <c r="U11" s="49"/>
      <c r="V11" s="314">
        <v>41.666666666666664</v>
      </c>
      <c r="W11" s="93">
        <v>15</v>
      </c>
      <c r="X11" s="93">
        <v>0</v>
      </c>
      <c r="Y11" s="93">
        <f t="shared" si="0"/>
        <v>0</v>
      </c>
      <c r="Z11" s="93">
        <f aca="true" t="shared" si="1" ref="Z11:Z24">U11/G11*1000</f>
        <v>0</v>
      </c>
      <c r="AA11" s="270"/>
      <c r="AB11" s="270"/>
    </row>
    <row r="12" spans="1:28" s="267" customFormat="1" ht="9.75" customHeight="1">
      <c r="A12" s="49"/>
      <c r="B12" s="49" t="s">
        <v>531</v>
      </c>
      <c r="C12" s="83" t="s">
        <v>195</v>
      </c>
      <c r="D12" s="118">
        <v>18</v>
      </c>
      <c r="E12" s="118">
        <v>14</v>
      </c>
      <c r="F12" s="118">
        <v>18</v>
      </c>
      <c r="G12" s="118">
        <v>14</v>
      </c>
      <c r="H12" s="119"/>
      <c r="I12" s="119"/>
      <c r="J12" s="52"/>
      <c r="K12" s="52"/>
      <c r="L12" s="49">
        <v>31</v>
      </c>
      <c r="M12" s="49">
        <v>22</v>
      </c>
      <c r="N12" s="49">
        <v>21</v>
      </c>
      <c r="O12" s="49">
        <v>11</v>
      </c>
      <c r="P12" s="49">
        <v>15</v>
      </c>
      <c r="Q12" s="49">
        <v>1</v>
      </c>
      <c r="R12" s="49"/>
      <c r="S12" s="49"/>
      <c r="T12" s="49"/>
      <c r="U12" s="49"/>
      <c r="V12" s="314">
        <v>22.22222222222222</v>
      </c>
      <c r="W12" s="93">
        <v>0</v>
      </c>
      <c r="X12" s="93">
        <v>0</v>
      </c>
      <c r="Y12" s="93">
        <f t="shared" si="0"/>
        <v>0</v>
      </c>
      <c r="Z12" s="93">
        <f t="shared" si="1"/>
        <v>0</v>
      </c>
      <c r="AA12" s="270"/>
      <c r="AB12" s="270"/>
    </row>
    <row r="13" spans="1:28" s="267" customFormat="1" ht="9.75" customHeight="1">
      <c r="A13" s="49"/>
      <c r="B13" s="49" t="s">
        <v>532</v>
      </c>
      <c r="C13" s="83" t="s">
        <v>196</v>
      </c>
      <c r="D13" s="118">
        <v>30</v>
      </c>
      <c r="E13" s="118">
        <v>36</v>
      </c>
      <c r="F13" s="118">
        <v>30</v>
      </c>
      <c r="G13" s="118">
        <v>36</v>
      </c>
      <c r="H13" s="119"/>
      <c r="I13" s="119"/>
      <c r="J13" s="52"/>
      <c r="K13" s="52"/>
      <c r="L13" s="49">
        <v>27</v>
      </c>
      <c r="M13" s="49">
        <v>33</v>
      </c>
      <c r="N13" s="49">
        <v>26</v>
      </c>
      <c r="O13" s="49">
        <v>8</v>
      </c>
      <c r="P13" s="49">
        <v>13</v>
      </c>
      <c r="Q13" s="49"/>
      <c r="R13" s="49"/>
      <c r="S13" s="49">
        <v>2</v>
      </c>
      <c r="T13" s="49"/>
      <c r="U13" s="49"/>
      <c r="V13" s="314">
        <v>0</v>
      </c>
      <c r="W13" s="93">
        <v>0</v>
      </c>
      <c r="X13" s="93">
        <v>20</v>
      </c>
      <c r="Y13" s="93">
        <f t="shared" si="0"/>
        <v>0</v>
      </c>
      <c r="Z13" s="93">
        <f t="shared" si="1"/>
        <v>0</v>
      </c>
      <c r="AA13" s="270"/>
      <c r="AB13" s="270"/>
    </row>
    <row r="14" spans="1:28" s="267" customFormat="1" ht="9.75" customHeight="1">
      <c r="A14" s="49"/>
      <c r="B14" s="49" t="s">
        <v>283</v>
      </c>
      <c r="C14" s="83" t="s">
        <v>197</v>
      </c>
      <c r="D14" s="118">
        <v>21</v>
      </c>
      <c r="E14" s="118">
        <v>16</v>
      </c>
      <c r="F14" s="118">
        <v>21</v>
      </c>
      <c r="G14" s="118">
        <v>16</v>
      </c>
      <c r="H14" s="119"/>
      <c r="I14" s="119"/>
      <c r="J14" s="52"/>
      <c r="K14" s="52"/>
      <c r="L14" s="49">
        <v>32</v>
      </c>
      <c r="M14" s="49">
        <v>30</v>
      </c>
      <c r="N14" s="49">
        <v>25</v>
      </c>
      <c r="O14" s="49">
        <v>12</v>
      </c>
      <c r="P14" s="49">
        <v>11</v>
      </c>
      <c r="Q14" s="49">
        <v>4</v>
      </c>
      <c r="R14" s="49">
        <v>2</v>
      </c>
      <c r="S14" s="49">
        <v>1</v>
      </c>
      <c r="T14" s="49">
        <v>1</v>
      </c>
      <c r="U14" s="49">
        <v>1</v>
      </c>
      <c r="V14" s="314">
        <v>61.53846153846154</v>
      </c>
      <c r="W14" s="93">
        <v>38</v>
      </c>
      <c r="X14" s="93">
        <v>19</v>
      </c>
      <c r="Y14" s="93">
        <f t="shared" si="0"/>
        <v>47.61904761904761</v>
      </c>
      <c r="Z14" s="93">
        <f t="shared" si="1"/>
        <v>62.5</v>
      </c>
      <c r="AA14" s="270"/>
      <c r="AB14" s="270"/>
    </row>
    <row r="15" spans="1:28" s="267" customFormat="1" ht="9.75" customHeight="1">
      <c r="A15" s="49"/>
      <c r="B15" s="49" t="s">
        <v>284</v>
      </c>
      <c r="C15" s="83" t="s">
        <v>198</v>
      </c>
      <c r="D15" s="118">
        <v>7</v>
      </c>
      <c r="E15" s="118">
        <v>13</v>
      </c>
      <c r="F15" s="118">
        <v>7</v>
      </c>
      <c r="G15" s="118">
        <v>13</v>
      </c>
      <c r="H15" s="119"/>
      <c r="I15" s="119"/>
      <c r="J15" s="52"/>
      <c r="K15" s="52"/>
      <c r="L15" s="49">
        <v>22</v>
      </c>
      <c r="M15" s="49">
        <v>15</v>
      </c>
      <c r="N15" s="49">
        <v>17</v>
      </c>
      <c r="O15" s="49">
        <v>7</v>
      </c>
      <c r="P15" s="49">
        <v>8</v>
      </c>
      <c r="Q15" s="49">
        <v>1</v>
      </c>
      <c r="R15" s="49"/>
      <c r="S15" s="49"/>
      <c r="T15" s="49"/>
      <c r="U15" s="49">
        <v>1</v>
      </c>
      <c r="V15" s="314">
        <v>41.666666666666664</v>
      </c>
      <c r="W15" s="93">
        <v>0</v>
      </c>
      <c r="X15" s="93">
        <v>24</v>
      </c>
      <c r="Y15" s="93">
        <f t="shared" si="0"/>
        <v>0</v>
      </c>
      <c r="Z15" s="93">
        <f t="shared" si="1"/>
        <v>76.92307692307693</v>
      </c>
      <c r="AA15" s="270"/>
      <c r="AB15" s="270"/>
    </row>
    <row r="16" spans="1:28" s="267" customFormat="1" ht="9.75" customHeight="1">
      <c r="A16" s="49"/>
      <c r="B16" s="49" t="s">
        <v>276</v>
      </c>
      <c r="C16" s="83" t="s">
        <v>199</v>
      </c>
      <c r="D16" s="118">
        <v>21</v>
      </c>
      <c r="E16" s="118">
        <v>14</v>
      </c>
      <c r="F16" s="118">
        <v>21</v>
      </c>
      <c r="G16" s="118">
        <v>14</v>
      </c>
      <c r="H16" s="119"/>
      <c r="I16" s="119"/>
      <c r="J16" s="52"/>
      <c r="K16" s="52"/>
      <c r="L16" s="49">
        <v>19</v>
      </c>
      <c r="M16" s="49">
        <v>15</v>
      </c>
      <c r="N16" s="49">
        <v>15</v>
      </c>
      <c r="O16" s="49">
        <v>6</v>
      </c>
      <c r="P16" s="49">
        <v>9</v>
      </c>
      <c r="Q16" s="49">
        <v>1</v>
      </c>
      <c r="R16" s="49">
        <v>1</v>
      </c>
      <c r="S16" s="49">
        <v>1</v>
      </c>
      <c r="T16" s="49"/>
      <c r="U16" s="49"/>
      <c r="V16" s="314">
        <v>33.333333333333336</v>
      </c>
      <c r="W16" s="93">
        <v>45</v>
      </c>
      <c r="X16" s="93">
        <v>61</v>
      </c>
      <c r="Y16" s="93">
        <f t="shared" si="0"/>
        <v>0</v>
      </c>
      <c r="Z16" s="93">
        <f t="shared" si="1"/>
        <v>0</v>
      </c>
      <c r="AA16" s="270"/>
      <c r="AB16" s="270"/>
    </row>
    <row r="17" spans="1:28" s="267" customFormat="1" ht="9.75" customHeight="1">
      <c r="A17" s="49"/>
      <c r="B17" s="49" t="s">
        <v>277</v>
      </c>
      <c r="C17" s="83" t="s">
        <v>200</v>
      </c>
      <c r="D17" s="118">
        <v>17</v>
      </c>
      <c r="E17" s="118">
        <v>6</v>
      </c>
      <c r="F17" s="118">
        <v>17</v>
      </c>
      <c r="G17" s="118">
        <v>6</v>
      </c>
      <c r="H17" s="119"/>
      <c r="I17" s="119"/>
      <c r="J17" s="52"/>
      <c r="K17" s="52"/>
      <c r="L17" s="49">
        <v>23</v>
      </c>
      <c r="M17" s="49">
        <v>15</v>
      </c>
      <c r="N17" s="49">
        <v>19</v>
      </c>
      <c r="O17" s="49">
        <v>8</v>
      </c>
      <c r="P17" s="49">
        <v>9</v>
      </c>
      <c r="Q17" s="49"/>
      <c r="R17" s="49">
        <v>1</v>
      </c>
      <c r="S17" s="49">
        <v>3</v>
      </c>
      <c r="T17" s="49"/>
      <c r="U17" s="49"/>
      <c r="V17" s="314">
        <v>0</v>
      </c>
      <c r="W17" s="93">
        <v>26</v>
      </c>
      <c r="X17" s="93">
        <v>65</v>
      </c>
      <c r="Y17" s="93">
        <f t="shared" si="0"/>
        <v>0</v>
      </c>
      <c r="Z17" s="93">
        <f t="shared" si="1"/>
        <v>0</v>
      </c>
      <c r="AA17" s="270"/>
      <c r="AB17" s="270"/>
    </row>
    <row r="18" spans="1:28" s="267" customFormat="1" ht="9.75" customHeight="1">
      <c r="A18" s="49"/>
      <c r="B18" s="49" t="s">
        <v>504</v>
      </c>
      <c r="C18" s="83" t="s">
        <v>201</v>
      </c>
      <c r="D18" s="118">
        <v>9</v>
      </c>
      <c r="E18" s="118">
        <v>18</v>
      </c>
      <c r="F18" s="118">
        <v>9</v>
      </c>
      <c r="G18" s="118">
        <v>19</v>
      </c>
      <c r="H18" s="119"/>
      <c r="I18" s="119"/>
      <c r="J18" s="52"/>
      <c r="K18" s="52">
        <v>1</v>
      </c>
      <c r="L18" s="49">
        <v>14</v>
      </c>
      <c r="M18" s="49">
        <v>15</v>
      </c>
      <c r="N18" s="49">
        <v>13</v>
      </c>
      <c r="O18" s="49">
        <v>4</v>
      </c>
      <c r="P18" s="49">
        <v>8</v>
      </c>
      <c r="Q18" s="49">
        <v>1</v>
      </c>
      <c r="R18" s="49">
        <v>2</v>
      </c>
      <c r="S18" s="49">
        <v>2</v>
      </c>
      <c r="T18" s="49"/>
      <c r="U18" s="49"/>
      <c r="V18" s="314">
        <v>55.55555555555555</v>
      </c>
      <c r="W18" s="93">
        <v>111</v>
      </c>
      <c r="X18" s="93">
        <v>0</v>
      </c>
      <c r="Y18" s="93"/>
      <c r="Z18" s="93">
        <f t="shared" si="1"/>
        <v>0</v>
      </c>
      <c r="AA18" s="270"/>
      <c r="AB18" s="270"/>
    </row>
    <row r="19" spans="1:28" s="267" customFormat="1" ht="9.75" customHeight="1">
      <c r="A19" s="49"/>
      <c r="B19" s="49" t="s">
        <v>285</v>
      </c>
      <c r="C19" s="83" t="s">
        <v>202</v>
      </c>
      <c r="D19" s="118">
        <v>13</v>
      </c>
      <c r="E19" s="118">
        <v>12</v>
      </c>
      <c r="F19" s="118">
        <v>13</v>
      </c>
      <c r="G19" s="118">
        <v>12</v>
      </c>
      <c r="H19" s="119"/>
      <c r="I19" s="119"/>
      <c r="J19" s="52"/>
      <c r="K19" s="52"/>
      <c r="L19" s="49">
        <v>11</v>
      </c>
      <c r="M19" s="49">
        <v>21</v>
      </c>
      <c r="N19" s="49">
        <v>10</v>
      </c>
      <c r="O19" s="49">
        <v>2</v>
      </c>
      <c r="P19" s="49">
        <v>7</v>
      </c>
      <c r="Q19" s="49"/>
      <c r="R19" s="49"/>
      <c r="S19" s="49"/>
      <c r="T19" s="49"/>
      <c r="U19" s="49"/>
      <c r="V19" s="314">
        <v>0</v>
      </c>
      <c r="W19" s="93">
        <v>0</v>
      </c>
      <c r="X19" s="93">
        <v>0</v>
      </c>
      <c r="Y19" s="93"/>
      <c r="Z19" s="93">
        <f t="shared" si="1"/>
        <v>0</v>
      </c>
      <c r="AA19" s="270"/>
      <c r="AB19" s="270"/>
    </row>
    <row r="20" spans="1:28" s="267" customFormat="1" ht="9.75" customHeight="1">
      <c r="A20" s="49"/>
      <c r="B20" s="49" t="s">
        <v>286</v>
      </c>
      <c r="C20" s="83" t="s">
        <v>203</v>
      </c>
      <c r="D20" s="118">
        <v>7</v>
      </c>
      <c r="E20" s="118">
        <v>3</v>
      </c>
      <c r="F20" s="118">
        <v>7</v>
      </c>
      <c r="G20" s="118">
        <v>3</v>
      </c>
      <c r="H20" s="119"/>
      <c r="I20" s="119"/>
      <c r="J20" s="52"/>
      <c r="K20" s="52"/>
      <c r="L20" s="49">
        <v>15</v>
      </c>
      <c r="M20" s="49">
        <v>10</v>
      </c>
      <c r="N20" s="49">
        <v>10</v>
      </c>
      <c r="O20" s="49">
        <v>3</v>
      </c>
      <c r="P20" s="49">
        <v>5</v>
      </c>
      <c r="Q20" s="49"/>
      <c r="R20" s="49"/>
      <c r="S20" s="49"/>
      <c r="T20" s="49"/>
      <c r="U20" s="49"/>
      <c r="V20" s="314">
        <v>0</v>
      </c>
      <c r="W20" s="93">
        <v>0</v>
      </c>
      <c r="X20" s="93">
        <v>0</v>
      </c>
      <c r="Y20" s="93">
        <f t="shared" si="0"/>
        <v>0</v>
      </c>
      <c r="Z20" s="93">
        <v>0</v>
      </c>
      <c r="AA20" s="270"/>
      <c r="AB20" s="270"/>
    </row>
    <row r="21" spans="1:28" s="267" customFormat="1" ht="9.75" customHeight="1">
      <c r="A21" s="49"/>
      <c r="B21" s="49" t="s">
        <v>287</v>
      </c>
      <c r="C21" s="83" t="s">
        <v>204</v>
      </c>
      <c r="D21" s="118">
        <v>17</v>
      </c>
      <c r="E21" s="118">
        <v>12</v>
      </c>
      <c r="F21" s="118">
        <v>17</v>
      </c>
      <c r="G21" s="118">
        <v>12</v>
      </c>
      <c r="H21" s="119"/>
      <c r="I21" s="119"/>
      <c r="J21" s="52"/>
      <c r="K21" s="52"/>
      <c r="L21" s="49">
        <v>20</v>
      </c>
      <c r="M21" s="49">
        <v>22</v>
      </c>
      <c r="N21" s="49">
        <v>24</v>
      </c>
      <c r="O21" s="49">
        <v>10</v>
      </c>
      <c r="P21" s="49">
        <v>6</v>
      </c>
      <c r="Q21" s="49">
        <v>2</v>
      </c>
      <c r="R21" s="49">
        <v>1</v>
      </c>
      <c r="S21" s="49"/>
      <c r="T21" s="49"/>
      <c r="U21" s="49"/>
      <c r="V21" s="314">
        <v>46.51162790697674</v>
      </c>
      <c r="W21" s="93">
        <v>28</v>
      </c>
      <c r="X21" s="93">
        <v>0</v>
      </c>
      <c r="Y21" s="93">
        <f t="shared" si="0"/>
        <v>0</v>
      </c>
      <c r="Z21" s="93">
        <f t="shared" si="1"/>
        <v>0</v>
      </c>
      <c r="AA21" s="270"/>
      <c r="AB21" s="270"/>
    </row>
    <row r="22" spans="1:28" s="267" customFormat="1" ht="9.75" customHeight="1">
      <c r="A22" s="49"/>
      <c r="B22" s="49" t="s">
        <v>288</v>
      </c>
      <c r="C22" s="83" t="s">
        <v>205</v>
      </c>
      <c r="D22" s="118">
        <v>17</v>
      </c>
      <c r="E22" s="118">
        <v>9</v>
      </c>
      <c r="F22" s="118">
        <v>17</v>
      </c>
      <c r="G22" s="118">
        <v>9</v>
      </c>
      <c r="H22" s="119"/>
      <c r="I22" s="119"/>
      <c r="J22" s="52">
        <v>1</v>
      </c>
      <c r="K22" s="52"/>
      <c r="L22" s="49">
        <v>29</v>
      </c>
      <c r="M22" s="49">
        <v>25</v>
      </c>
      <c r="N22" s="49">
        <v>23</v>
      </c>
      <c r="O22" s="49">
        <v>10</v>
      </c>
      <c r="P22" s="49">
        <v>12</v>
      </c>
      <c r="Q22" s="49"/>
      <c r="R22" s="49"/>
      <c r="S22" s="49"/>
      <c r="T22" s="49"/>
      <c r="U22" s="49">
        <v>2</v>
      </c>
      <c r="V22" s="314">
        <v>0</v>
      </c>
      <c r="W22" s="93">
        <v>0</v>
      </c>
      <c r="X22" s="93">
        <v>0</v>
      </c>
      <c r="Y22" s="93">
        <f t="shared" si="0"/>
        <v>0</v>
      </c>
      <c r="Z22" s="93">
        <f t="shared" si="1"/>
        <v>222.2222222222222</v>
      </c>
      <c r="AA22" s="270"/>
      <c r="AB22" s="270"/>
    </row>
    <row r="23" spans="1:28" s="267" customFormat="1" ht="9.75" customHeight="1">
      <c r="A23" s="49"/>
      <c r="B23" s="49" t="s">
        <v>289</v>
      </c>
      <c r="C23" s="83" t="s">
        <v>206</v>
      </c>
      <c r="D23" s="118">
        <v>17</v>
      </c>
      <c r="E23" s="118">
        <v>11</v>
      </c>
      <c r="F23" s="118">
        <v>16</v>
      </c>
      <c r="G23" s="118">
        <v>11</v>
      </c>
      <c r="H23" s="119">
        <v>1</v>
      </c>
      <c r="I23" s="119"/>
      <c r="J23" s="52"/>
      <c r="K23" s="52">
        <v>1</v>
      </c>
      <c r="L23" s="49">
        <v>19</v>
      </c>
      <c r="M23" s="49">
        <v>15</v>
      </c>
      <c r="N23" s="49">
        <v>9</v>
      </c>
      <c r="O23" s="49">
        <v>3</v>
      </c>
      <c r="P23" s="49">
        <v>5</v>
      </c>
      <c r="Q23" s="49"/>
      <c r="R23" s="49"/>
      <c r="S23" s="49"/>
      <c r="T23" s="49"/>
      <c r="U23" s="49"/>
      <c r="V23" s="314">
        <v>0</v>
      </c>
      <c r="W23" s="93">
        <v>0</v>
      </c>
      <c r="X23" s="93">
        <v>0</v>
      </c>
      <c r="Y23" s="93">
        <f t="shared" si="0"/>
        <v>0</v>
      </c>
      <c r="Z23" s="93">
        <f t="shared" si="1"/>
        <v>0</v>
      </c>
      <c r="AA23" s="270"/>
      <c r="AB23" s="270"/>
    </row>
    <row r="24" spans="1:28" s="267" customFormat="1" ht="9.75" customHeight="1">
      <c r="A24" s="49"/>
      <c r="B24" s="49" t="s">
        <v>290</v>
      </c>
      <c r="C24" s="83" t="s">
        <v>207</v>
      </c>
      <c r="D24" s="118">
        <v>4</v>
      </c>
      <c r="E24" s="118">
        <v>5</v>
      </c>
      <c r="F24" s="118">
        <v>4</v>
      </c>
      <c r="G24" s="118">
        <v>5</v>
      </c>
      <c r="H24" s="119"/>
      <c r="I24" s="119"/>
      <c r="J24" s="52"/>
      <c r="K24" s="52"/>
      <c r="L24" s="49">
        <v>12</v>
      </c>
      <c r="M24" s="49">
        <v>8</v>
      </c>
      <c r="N24" s="49">
        <v>11</v>
      </c>
      <c r="O24" s="49">
        <v>4</v>
      </c>
      <c r="P24" s="49">
        <v>7</v>
      </c>
      <c r="Q24" s="49"/>
      <c r="R24" s="49"/>
      <c r="S24" s="49"/>
      <c r="T24" s="49"/>
      <c r="U24" s="49">
        <v>1</v>
      </c>
      <c r="V24" s="314">
        <v>0</v>
      </c>
      <c r="W24" s="93">
        <v>0</v>
      </c>
      <c r="X24" s="93">
        <v>0</v>
      </c>
      <c r="Y24" s="93"/>
      <c r="Z24" s="93">
        <f t="shared" si="1"/>
        <v>200</v>
      </c>
      <c r="AA24" s="270"/>
      <c r="AB24" s="270"/>
    </row>
    <row r="25" spans="1:28" s="267" customFormat="1" ht="9.75" customHeight="1">
      <c r="A25" s="49"/>
      <c r="B25" s="49" t="s">
        <v>291</v>
      </c>
      <c r="C25" s="83" t="s">
        <v>208</v>
      </c>
      <c r="D25" s="118">
        <v>665</v>
      </c>
      <c r="E25" s="118">
        <v>627</v>
      </c>
      <c r="F25" s="118">
        <v>667</v>
      </c>
      <c r="G25" s="118">
        <v>636</v>
      </c>
      <c r="H25" s="119">
        <v>5</v>
      </c>
      <c r="I25" s="119">
        <v>2</v>
      </c>
      <c r="J25" s="52">
        <v>1</v>
      </c>
      <c r="K25" s="52">
        <v>2</v>
      </c>
      <c r="L25" s="49">
        <v>96</v>
      </c>
      <c r="M25" s="49">
        <v>103</v>
      </c>
      <c r="N25" s="49">
        <v>95</v>
      </c>
      <c r="O25" s="49">
        <v>38</v>
      </c>
      <c r="P25" s="49">
        <v>36</v>
      </c>
      <c r="Q25" s="49">
        <v>24</v>
      </c>
      <c r="R25" s="49">
        <v>25</v>
      </c>
      <c r="S25" s="49">
        <v>18</v>
      </c>
      <c r="T25" s="49">
        <v>9</v>
      </c>
      <c r="U25" s="49">
        <v>6</v>
      </c>
      <c r="V25" s="314">
        <v>16.72473867595819</v>
      </c>
      <c r="W25" s="93">
        <v>16</v>
      </c>
      <c r="X25" s="93">
        <v>12</v>
      </c>
      <c r="Y25" s="93">
        <f t="shared" si="0"/>
        <v>13.493253373313344</v>
      </c>
      <c r="Z25" s="93">
        <f>U25/G25*1000</f>
        <v>9.433962264150942</v>
      </c>
      <c r="AA25" s="270"/>
      <c r="AB25" s="270"/>
    </row>
    <row r="26" spans="1:28" s="267" customFormat="1" ht="9.75" customHeight="1">
      <c r="A26" s="49"/>
      <c r="B26" s="49" t="s">
        <v>292</v>
      </c>
      <c r="C26" s="83" t="s">
        <v>209</v>
      </c>
      <c r="D26" s="118">
        <v>5</v>
      </c>
      <c r="E26" s="118">
        <v>3</v>
      </c>
      <c r="F26" s="118">
        <v>5</v>
      </c>
      <c r="G26" s="118">
        <v>3</v>
      </c>
      <c r="H26" s="119"/>
      <c r="I26" s="119"/>
      <c r="J26" s="52"/>
      <c r="K26" s="52"/>
      <c r="L26" s="49">
        <v>16</v>
      </c>
      <c r="M26" s="49">
        <v>20</v>
      </c>
      <c r="N26" s="49">
        <v>20</v>
      </c>
      <c r="O26" s="49">
        <v>6</v>
      </c>
      <c r="P26" s="49">
        <v>1</v>
      </c>
      <c r="Q26" s="49">
        <v>3</v>
      </c>
      <c r="R26" s="49">
        <v>4</v>
      </c>
      <c r="S26" s="49"/>
      <c r="T26" s="49"/>
      <c r="U26" s="49"/>
      <c r="V26" s="314">
        <v>100</v>
      </c>
      <c r="W26" s="93">
        <v>129</v>
      </c>
      <c r="X26" s="93">
        <v>0</v>
      </c>
      <c r="Y26" s="93">
        <f t="shared" si="0"/>
        <v>0</v>
      </c>
      <c r="Z26" s="93">
        <f>U26/G26*1000</f>
        <v>0</v>
      </c>
      <c r="AA26" s="270"/>
      <c r="AB26" s="270"/>
    </row>
    <row r="27" spans="1:28" s="267" customFormat="1" ht="9.75" customHeight="1">
      <c r="A27" s="49"/>
      <c r="B27" s="84" t="s">
        <v>651</v>
      </c>
      <c r="C27" s="126" t="s">
        <v>73</v>
      </c>
      <c r="D27" s="295">
        <f>SUM(D8:D26)</f>
        <v>935</v>
      </c>
      <c r="E27" s="295">
        <f aca="true" t="shared" si="2" ref="E27:P27">SUM(E8:E26)</f>
        <v>863</v>
      </c>
      <c r="F27" s="84">
        <f t="shared" si="2"/>
        <v>936</v>
      </c>
      <c r="G27" s="84">
        <f t="shared" si="2"/>
        <v>873</v>
      </c>
      <c r="H27" s="295">
        <f t="shared" si="2"/>
        <v>6</v>
      </c>
      <c r="I27" s="295">
        <f t="shared" si="2"/>
        <v>2</v>
      </c>
      <c r="J27" s="295">
        <f t="shared" si="2"/>
        <v>2</v>
      </c>
      <c r="K27" s="295">
        <f t="shared" si="2"/>
        <v>5</v>
      </c>
      <c r="L27" s="84">
        <f>SUM(L8:L26)</f>
        <v>501</v>
      </c>
      <c r="M27" s="84">
        <f>SUM(M8:M26)</f>
        <v>463</v>
      </c>
      <c r="N27" s="84">
        <f>SUM(N8:N26)</f>
        <v>449</v>
      </c>
      <c r="O27" s="84">
        <f>SUM(O8:O26)</f>
        <v>175</v>
      </c>
      <c r="P27" s="84">
        <f t="shared" si="2"/>
        <v>186</v>
      </c>
      <c r="Q27" s="84">
        <f>SUM(Q8:Q26)</f>
        <v>39</v>
      </c>
      <c r="R27" s="84">
        <f>SUM(R8:R26)</f>
        <v>39</v>
      </c>
      <c r="S27" s="84">
        <f>SUM(S8:S26)</f>
        <v>29</v>
      </c>
      <c r="T27" s="84">
        <f>SUM(T8:T26)</f>
        <v>11</v>
      </c>
      <c r="U27" s="84">
        <f>SUM(U8:U26)</f>
        <v>13</v>
      </c>
      <c r="V27" s="315">
        <v>19.64735516372796</v>
      </c>
      <c r="W27" s="295">
        <v>18</v>
      </c>
      <c r="X27" s="295">
        <v>13</v>
      </c>
      <c r="Y27" s="295">
        <f t="shared" si="0"/>
        <v>11.752136752136751</v>
      </c>
      <c r="Z27" s="295">
        <f>U27/G27*1000</f>
        <v>14.891179839633446</v>
      </c>
      <c r="AA27" s="270"/>
      <c r="AB27" s="270"/>
    </row>
    <row r="34" ht="8.25">
      <c r="R34" s="279"/>
    </row>
    <row r="36" ht="8.25">
      <c r="N36" s="280"/>
    </row>
    <row r="51" spans="1:19" ht="8.25">
      <c r="A51" s="1141">
        <v>50</v>
      </c>
      <c r="B51" s="1141"/>
      <c r="C51" s="1141"/>
      <c r="D51" s="1141"/>
      <c r="E51" s="1141"/>
      <c r="F51" s="1141"/>
      <c r="G51" s="1141"/>
      <c r="H51" s="1141"/>
      <c r="I51" s="1141"/>
      <c r="J51" s="1141"/>
      <c r="K51" s="1141"/>
      <c r="L51" s="1141"/>
      <c r="M51" s="1141"/>
      <c r="N51" s="1141"/>
      <c r="O51" s="1141"/>
      <c r="P51" s="1141"/>
      <c r="Q51" s="1141"/>
      <c r="R51" s="1141"/>
      <c r="S51" s="1141"/>
    </row>
  </sheetData>
  <sheetProtection/>
  <mergeCells count="24">
    <mergeCell ref="C5:C7"/>
    <mergeCell ref="M6:M7"/>
    <mergeCell ref="O6:P6"/>
    <mergeCell ref="Q6:Q7"/>
    <mergeCell ref="S6:S7"/>
    <mergeCell ref="Q5:U5"/>
    <mergeCell ref="N6:N7"/>
    <mergeCell ref="L6:L7"/>
    <mergeCell ref="A51:S51"/>
    <mergeCell ref="F6:G6"/>
    <mergeCell ref="H6:I6"/>
    <mergeCell ref="J6:K6"/>
    <mergeCell ref="D5:E6"/>
    <mergeCell ref="B5:B7"/>
    <mergeCell ref="F5:I5"/>
    <mergeCell ref="J5:K5"/>
    <mergeCell ref="L5:P5"/>
    <mergeCell ref="V5:Z5"/>
    <mergeCell ref="W6:W7"/>
    <mergeCell ref="X6:X7"/>
    <mergeCell ref="T6:U6"/>
    <mergeCell ref="R6:R7"/>
    <mergeCell ref="Y6:Z6"/>
    <mergeCell ref="V6:V7"/>
  </mergeCells>
  <printOptions horizontalCentered="1"/>
  <pageMargins left="0.498031496" right="0.37" top="0.82" bottom="0.734251969" header="0.3" footer="0.261811024"/>
  <pageSetup horizontalDpi="600" verticalDpi="600" orientation="landscape" paperSize="9" r:id="rId1"/>
  <headerFooter alignWithMargins="0">
    <oddHeader>&amp;R&amp;"Arial Mon,Regular"&amp;8&amp;UБүлэг 2.Эрүүл мэнд</oddHeader>
    <oddFooter>&amp;R&amp;"Arial Mon,Regular"&amp;18 10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Z26" sqref="Z26"/>
    </sheetView>
  </sheetViews>
  <sheetFormatPr defaultColWidth="9.00390625" defaultRowHeight="12.75"/>
  <cols>
    <col min="1" max="1" width="9.00390625" style="77" customWidth="1"/>
    <col min="2" max="2" width="7.875" style="77" customWidth="1"/>
    <col min="3" max="3" width="5.875" style="77" customWidth="1"/>
    <col min="4" max="4" width="5.125" style="77" customWidth="1"/>
    <col min="5" max="5" width="6.00390625" style="77" customWidth="1"/>
    <col min="6" max="6" width="5.125" style="77" customWidth="1"/>
    <col min="7" max="7" width="5.25390625" style="77" customWidth="1"/>
    <col min="8" max="8" width="5.75390625" style="77" customWidth="1"/>
    <col min="9" max="9" width="6.00390625" style="77" customWidth="1"/>
    <col min="10" max="10" width="4.375" style="77" customWidth="1"/>
    <col min="11" max="11" width="4.875" style="77" customWidth="1"/>
    <col min="12" max="12" width="5.125" style="77" customWidth="1"/>
    <col min="13" max="13" width="5.375" style="77" customWidth="1"/>
    <col min="14" max="14" width="4.25390625" style="77" customWidth="1"/>
    <col min="15" max="15" width="4.75390625" style="77" customWidth="1"/>
    <col min="16" max="17" width="4.375" style="77" customWidth="1"/>
    <col min="18" max="18" width="3.375" style="77" customWidth="1"/>
    <col min="19" max="19" width="3.875" style="77" customWidth="1"/>
    <col min="20" max="20" width="4.375" style="77" customWidth="1"/>
    <col min="21" max="21" width="4.125" style="77" customWidth="1"/>
    <col min="22" max="22" width="3.25390625" style="77" customWidth="1"/>
    <col min="23" max="23" width="4.75390625" style="77" customWidth="1"/>
    <col min="24" max="24" width="4.25390625" style="77" customWidth="1"/>
    <col min="25" max="26" width="3.875" style="77" customWidth="1"/>
    <col min="27" max="16384" width="9.125" style="77" customWidth="1"/>
  </cols>
  <sheetData>
    <row r="1" spans="1:25" ht="12">
      <c r="A1" s="49"/>
      <c r="B1" s="76"/>
      <c r="C1" s="76"/>
      <c r="D1" s="76"/>
      <c r="E1" s="49"/>
      <c r="F1" s="76"/>
      <c r="G1" s="49"/>
      <c r="H1" s="115" t="s">
        <v>731</v>
      </c>
      <c r="I1" s="115"/>
      <c r="J1" s="123"/>
      <c r="K1" s="123"/>
      <c r="L1" s="123"/>
      <c r="M1" s="123"/>
      <c r="N1" s="123"/>
      <c r="O1" s="123"/>
      <c r="P1" s="123"/>
      <c r="Q1" s="76"/>
      <c r="R1" s="76"/>
      <c r="S1" s="76"/>
      <c r="T1" s="76"/>
      <c r="U1" s="76"/>
      <c r="V1" s="76"/>
      <c r="W1" s="76"/>
      <c r="X1" s="76"/>
      <c r="Y1" s="76"/>
    </row>
    <row r="2" spans="1:25" ht="12">
      <c r="A2" s="49"/>
      <c r="B2" s="76" t="s">
        <v>449</v>
      </c>
      <c r="C2" s="76"/>
      <c r="D2" s="76"/>
      <c r="E2" s="49"/>
      <c r="F2" s="76"/>
      <c r="G2" s="49"/>
      <c r="H2" s="124" t="s">
        <v>732</v>
      </c>
      <c r="I2" s="11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3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100"/>
      <c r="U3" s="100"/>
      <c r="V3" s="100"/>
      <c r="W3" s="100"/>
      <c r="X3" s="100"/>
      <c r="Y3" s="100"/>
    </row>
    <row r="4" spans="1:26" ht="11.25" customHeight="1">
      <c r="A4" s="1154" t="s">
        <v>51</v>
      </c>
      <c r="B4" s="1156" t="s">
        <v>403</v>
      </c>
      <c r="C4" s="1158" t="s">
        <v>255</v>
      </c>
      <c r="D4" s="1159"/>
      <c r="E4" s="1159"/>
      <c r="F4" s="1159"/>
      <c r="G4" s="1159"/>
      <c r="H4" s="1159"/>
      <c r="I4" s="1159"/>
      <c r="J4" s="1159"/>
      <c r="K4" s="1159"/>
      <c r="L4" s="1159"/>
      <c r="M4" s="1159"/>
      <c r="N4" s="1159"/>
      <c r="O4" s="1159"/>
      <c r="P4" s="1159"/>
      <c r="Q4" s="1159"/>
      <c r="R4" s="1159"/>
      <c r="S4" s="1159"/>
      <c r="T4" s="1159"/>
      <c r="U4" s="1159"/>
      <c r="V4" s="1159"/>
      <c r="W4" s="1159"/>
      <c r="X4" s="1159"/>
      <c r="Y4" s="53"/>
      <c r="Z4" s="199"/>
    </row>
    <row r="5" spans="1:26" ht="75" customHeight="1">
      <c r="A5" s="1155"/>
      <c r="B5" s="1157"/>
      <c r="C5" s="120" t="s">
        <v>256</v>
      </c>
      <c r="D5" s="120" t="s">
        <v>257</v>
      </c>
      <c r="E5" s="120" t="s">
        <v>258</v>
      </c>
      <c r="F5" s="120" t="s">
        <v>259</v>
      </c>
      <c r="G5" s="120" t="s">
        <v>260</v>
      </c>
      <c r="H5" s="120" t="s">
        <v>261</v>
      </c>
      <c r="I5" s="120" t="s">
        <v>262</v>
      </c>
      <c r="J5" s="120" t="s">
        <v>587</v>
      </c>
      <c r="K5" s="120" t="s">
        <v>263</v>
      </c>
      <c r="L5" s="120" t="s">
        <v>387</v>
      </c>
      <c r="M5" s="120" t="s">
        <v>388</v>
      </c>
      <c r="N5" s="120" t="s">
        <v>389</v>
      </c>
      <c r="O5" s="120" t="s">
        <v>390</v>
      </c>
      <c r="P5" s="121" t="s">
        <v>391</v>
      </c>
      <c r="Q5" s="121" t="s">
        <v>555</v>
      </c>
      <c r="R5" s="120" t="s">
        <v>392</v>
      </c>
      <c r="S5" s="120" t="s">
        <v>393</v>
      </c>
      <c r="T5" s="120" t="s">
        <v>394</v>
      </c>
      <c r="U5" s="120" t="s">
        <v>556</v>
      </c>
      <c r="V5" s="120" t="s">
        <v>83</v>
      </c>
      <c r="W5" s="120" t="s">
        <v>395</v>
      </c>
      <c r="X5" s="120" t="s">
        <v>707</v>
      </c>
      <c r="Y5" s="128" t="s">
        <v>371</v>
      </c>
      <c r="Z5" s="375" t="s">
        <v>588</v>
      </c>
    </row>
    <row r="6" spans="1:26" ht="10.5">
      <c r="A6" s="100" t="s">
        <v>8</v>
      </c>
      <c r="B6" s="118">
        <v>769</v>
      </c>
      <c r="C6" s="122">
        <v>185</v>
      </c>
      <c r="D6" s="122">
        <v>9</v>
      </c>
      <c r="E6" s="122">
        <v>14</v>
      </c>
      <c r="F6" s="122">
        <v>3</v>
      </c>
      <c r="G6" s="122">
        <v>6</v>
      </c>
      <c r="H6" s="122">
        <v>3</v>
      </c>
      <c r="I6" s="122">
        <v>182</v>
      </c>
      <c r="J6" s="122"/>
      <c r="K6" s="122">
        <v>49</v>
      </c>
      <c r="L6" s="122">
        <v>10</v>
      </c>
      <c r="M6" s="122">
        <v>20</v>
      </c>
      <c r="N6" s="122">
        <v>41</v>
      </c>
      <c r="O6" s="122">
        <v>57</v>
      </c>
      <c r="P6" s="122"/>
      <c r="Q6" s="122"/>
      <c r="R6" s="122">
        <v>75</v>
      </c>
      <c r="S6" s="122">
        <v>1</v>
      </c>
      <c r="T6" s="122">
        <v>2</v>
      </c>
      <c r="U6" s="122"/>
      <c r="V6" s="122">
        <v>5</v>
      </c>
      <c r="W6" s="122">
        <v>106</v>
      </c>
      <c r="X6" s="122"/>
      <c r="Y6" s="52"/>
      <c r="Z6" s="80"/>
    </row>
    <row r="7" spans="1:26" ht="10.5">
      <c r="A7" s="100" t="s">
        <v>605</v>
      </c>
      <c r="B7" s="122">
        <v>971</v>
      </c>
      <c r="C7" s="122">
        <v>310</v>
      </c>
      <c r="D7" s="122">
        <v>67</v>
      </c>
      <c r="E7" s="122">
        <v>4</v>
      </c>
      <c r="F7" s="122">
        <v>15</v>
      </c>
      <c r="G7" s="122">
        <v>14</v>
      </c>
      <c r="H7" s="122">
        <v>9</v>
      </c>
      <c r="I7" s="122">
        <v>124</v>
      </c>
      <c r="J7" s="122">
        <v>1</v>
      </c>
      <c r="K7" s="122">
        <v>49</v>
      </c>
      <c r="L7" s="122">
        <v>31</v>
      </c>
      <c r="M7" s="122">
        <v>19</v>
      </c>
      <c r="N7" s="122">
        <v>21</v>
      </c>
      <c r="O7" s="122">
        <v>31</v>
      </c>
      <c r="P7" s="122">
        <v>105</v>
      </c>
      <c r="Q7" s="122"/>
      <c r="R7" s="122"/>
      <c r="S7" s="122">
        <v>1</v>
      </c>
      <c r="T7" s="122"/>
      <c r="U7" s="122"/>
      <c r="V7" s="122">
        <v>1</v>
      </c>
      <c r="W7" s="122">
        <v>72</v>
      </c>
      <c r="X7" s="122"/>
      <c r="Y7" s="52"/>
      <c r="Z7" s="80"/>
    </row>
    <row r="8" spans="1:26" ht="10.5">
      <c r="A8" s="52" t="s">
        <v>634</v>
      </c>
      <c r="B8" s="52">
        <v>784</v>
      </c>
      <c r="C8" s="52">
        <v>293</v>
      </c>
      <c r="D8" s="52">
        <v>26</v>
      </c>
      <c r="E8" s="52">
        <v>5</v>
      </c>
      <c r="F8" s="52">
        <v>6</v>
      </c>
      <c r="G8" s="52">
        <v>6</v>
      </c>
      <c r="H8" s="52">
        <v>18</v>
      </c>
      <c r="I8" s="52">
        <v>116</v>
      </c>
      <c r="J8" s="52"/>
      <c r="K8" s="52">
        <v>46</v>
      </c>
      <c r="L8" s="52">
        <v>5</v>
      </c>
      <c r="M8" s="52">
        <v>30</v>
      </c>
      <c r="N8" s="52">
        <v>25</v>
      </c>
      <c r="O8" s="52">
        <v>36</v>
      </c>
      <c r="P8" s="52">
        <v>69</v>
      </c>
      <c r="Q8" s="52"/>
      <c r="R8" s="52">
        <v>2</v>
      </c>
      <c r="S8" s="52"/>
      <c r="T8" s="52">
        <v>2</v>
      </c>
      <c r="U8" s="52"/>
      <c r="V8" s="52"/>
      <c r="W8" s="52">
        <v>42</v>
      </c>
      <c r="X8" s="52"/>
      <c r="Y8" s="52"/>
      <c r="Z8" s="80"/>
    </row>
    <row r="9" spans="1:25" ht="10.5">
      <c r="A9" s="52" t="s">
        <v>590</v>
      </c>
      <c r="B9" s="122">
        <v>487</v>
      </c>
      <c r="C9" s="52">
        <v>142</v>
      </c>
      <c r="D9" s="52">
        <v>10</v>
      </c>
      <c r="E9" s="52">
        <v>1</v>
      </c>
      <c r="F9" s="52">
        <v>36</v>
      </c>
      <c r="G9" s="52">
        <v>2</v>
      </c>
      <c r="H9" s="52">
        <v>8</v>
      </c>
      <c r="I9" s="52">
        <v>102</v>
      </c>
      <c r="J9" s="52"/>
      <c r="K9" s="52">
        <v>42</v>
      </c>
      <c r="L9" s="52">
        <v>7</v>
      </c>
      <c r="M9" s="52">
        <v>24</v>
      </c>
      <c r="N9" s="52">
        <v>15</v>
      </c>
      <c r="O9" s="52">
        <v>37</v>
      </c>
      <c r="P9" s="52">
        <v>41</v>
      </c>
      <c r="Q9" s="52"/>
      <c r="R9" s="52"/>
      <c r="S9" s="52"/>
      <c r="T9" s="52"/>
      <c r="U9" s="52"/>
      <c r="V9" s="52"/>
      <c r="W9" s="52"/>
      <c r="X9" s="52"/>
      <c r="Y9" s="52">
        <v>12</v>
      </c>
    </row>
    <row r="10" spans="1:25" ht="10.5">
      <c r="A10" s="174" t="s">
        <v>438</v>
      </c>
      <c r="B10" s="122">
        <v>484</v>
      </c>
      <c r="C10" s="175">
        <v>102</v>
      </c>
      <c r="D10" s="175">
        <v>1</v>
      </c>
      <c r="E10" s="118">
        <v>4</v>
      </c>
      <c r="F10" s="118">
        <v>95</v>
      </c>
      <c r="G10" s="122">
        <v>6</v>
      </c>
      <c r="H10" s="122">
        <v>4</v>
      </c>
      <c r="I10" s="122">
        <v>29</v>
      </c>
      <c r="J10" s="122"/>
      <c r="K10" s="122">
        <v>65</v>
      </c>
      <c r="L10" s="122">
        <v>7</v>
      </c>
      <c r="M10" s="122">
        <v>36</v>
      </c>
      <c r="N10" s="122">
        <v>23</v>
      </c>
      <c r="O10" s="122">
        <v>27</v>
      </c>
      <c r="P10" s="122">
        <v>74</v>
      </c>
      <c r="Q10" s="122"/>
      <c r="R10" s="122">
        <v>1</v>
      </c>
      <c r="S10" s="122"/>
      <c r="T10" s="122"/>
      <c r="U10" s="122"/>
      <c r="V10" s="122">
        <v>2</v>
      </c>
      <c r="W10" s="122"/>
      <c r="X10" s="122"/>
      <c r="Y10" s="52">
        <v>4</v>
      </c>
    </row>
    <row r="11" spans="1:26" ht="10.5">
      <c r="A11" s="174" t="s">
        <v>626</v>
      </c>
      <c r="B11" s="52">
        <v>623</v>
      </c>
      <c r="C11" s="52">
        <v>171</v>
      </c>
      <c r="D11" s="52">
        <v>6</v>
      </c>
      <c r="E11" s="52"/>
      <c r="F11" s="52">
        <v>13</v>
      </c>
      <c r="G11" s="52">
        <v>17</v>
      </c>
      <c r="H11" s="52">
        <v>4</v>
      </c>
      <c r="I11" s="52">
        <v>133</v>
      </c>
      <c r="J11" s="52"/>
      <c r="K11" s="52">
        <v>53</v>
      </c>
      <c r="L11" s="52">
        <v>65</v>
      </c>
      <c r="M11" s="52">
        <v>38</v>
      </c>
      <c r="N11" s="52">
        <v>38</v>
      </c>
      <c r="O11" s="52">
        <v>21</v>
      </c>
      <c r="P11" s="52">
        <v>51</v>
      </c>
      <c r="Q11" s="52"/>
      <c r="R11" s="52"/>
      <c r="S11" s="52"/>
      <c r="T11" s="52">
        <v>1</v>
      </c>
      <c r="U11" s="52"/>
      <c r="V11" s="52">
        <v>2</v>
      </c>
      <c r="W11" s="52"/>
      <c r="X11" s="52"/>
      <c r="Y11" s="52">
        <v>14</v>
      </c>
      <c r="Z11" s="80"/>
    </row>
    <row r="12" spans="1:25" s="80" customFormat="1" ht="10.5">
      <c r="A12" s="52" t="s">
        <v>116</v>
      </c>
      <c r="B12" s="52">
        <v>618</v>
      </c>
      <c r="C12" s="52">
        <v>176</v>
      </c>
      <c r="D12" s="52">
        <v>120</v>
      </c>
      <c r="E12" s="52">
        <v>1</v>
      </c>
      <c r="F12" s="52">
        <v>40</v>
      </c>
      <c r="G12" s="52">
        <v>3</v>
      </c>
      <c r="H12" s="52">
        <v>6</v>
      </c>
      <c r="I12" s="52">
        <v>4</v>
      </c>
      <c r="J12" s="52">
        <v>15</v>
      </c>
      <c r="K12" s="52">
        <v>71</v>
      </c>
      <c r="L12" s="52">
        <v>18</v>
      </c>
      <c r="M12" s="52">
        <v>36</v>
      </c>
      <c r="N12" s="52">
        <v>63</v>
      </c>
      <c r="O12" s="52">
        <v>16</v>
      </c>
      <c r="P12" s="52">
        <v>33</v>
      </c>
      <c r="Q12" s="52"/>
      <c r="R12" s="52">
        <v>3</v>
      </c>
      <c r="S12" s="52">
        <v>1</v>
      </c>
      <c r="T12" s="52">
        <v>9</v>
      </c>
      <c r="U12" s="52"/>
      <c r="V12" s="52"/>
      <c r="W12" s="52"/>
      <c r="X12" s="52"/>
      <c r="Y12" s="52">
        <v>4</v>
      </c>
    </row>
    <row r="13" spans="1:25" s="80" customFormat="1" ht="10.5">
      <c r="A13" s="52" t="s">
        <v>228</v>
      </c>
      <c r="B13" s="52">
        <v>939</v>
      </c>
      <c r="C13" s="52">
        <v>221</v>
      </c>
      <c r="D13" s="52">
        <v>23</v>
      </c>
      <c r="E13" s="52"/>
      <c r="F13" s="52">
        <v>74</v>
      </c>
      <c r="G13" s="52">
        <v>3</v>
      </c>
      <c r="H13" s="52">
        <v>6</v>
      </c>
      <c r="I13" s="52">
        <v>140</v>
      </c>
      <c r="J13" s="52"/>
      <c r="K13" s="52">
        <v>70</v>
      </c>
      <c r="L13" s="52">
        <v>62</v>
      </c>
      <c r="M13" s="52">
        <v>26</v>
      </c>
      <c r="N13" s="52"/>
      <c r="O13" s="52"/>
      <c r="P13" s="52">
        <v>22</v>
      </c>
      <c r="Q13" s="52"/>
      <c r="R13" s="52">
        <v>4</v>
      </c>
      <c r="S13" s="52"/>
      <c r="T13" s="52">
        <v>7</v>
      </c>
      <c r="U13" s="52"/>
      <c r="V13" s="52">
        <v>2</v>
      </c>
      <c r="W13" s="52"/>
      <c r="X13" s="52"/>
      <c r="Y13" s="52">
        <v>1</v>
      </c>
    </row>
    <row r="14" spans="1:25" s="80" customFormat="1" ht="10.5">
      <c r="A14" s="52" t="s">
        <v>242</v>
      </c>
      <c r="B14" s="52">
        <v>825</v>
      </c>
      <c r="C14" s="52">
        <v>266</v>
      </c>
      <c r="D14" s="52">
        <v>1</v>
      </c>
      <c r="E14" s="52">
        <v>1</v>
      </c>
      <c r="F14" s="52">
        <v>34</v>
      </c>
      <c r="G14" s="52">
        <v>27</v>
      </c>
      <c r="H14" s="52">
        <v>3</v>
      </c>
      <c r="I14" s="52">
        <v>56</v>
      </c>
      <c r="J14" s="52"/>
      <c r="K14" s="52">
        <v>77</v>
      </c>
      <c r="L14" s="52">
        <v>182</v>
      </c>
      <c r="M14" s="52">
        <v>17</v>
      </c>
      <c r="N14" s="52">
        <v>27</v>
      </c>
      <c r="O14" s="52">
        <v>13</v>
      </c>
      <c r="P14" s="52">
        <v>39</v>
      </c>
      <c r="Q14" s="52">
        <v>49</v>
      </c>
      <c r="R14" s="52">
        <v>2</v>
      </c>
      <c r="S14" s="52">
        <v>3</v>
      </c>
      <c r="T14" s="52">
        <v>14</v>
      </c>
      <c r="U14" s="52">
        <v>3</v>
      </c>
      <c r="V14" s="52"/>
      <c r="W14" s="52"/>
      <c r="X14" s="52"/>
      <c r="Y14" s="52">
        <v>10</v>
      </c>
    </row>
    <row r="15" spans="1:26" ht="10.5">
      <c r="A15" s="52" t="s">
        <v>682</v>
      </c>
      <c r="B15" s="52">
        <v>564</v>
      </c>
      <c r="C15" s="52">
        <v>144</v>
      </c>
      <c r="D15" s="52">
        <v>12</v>
      </c>
      <c r="E15" s="52">
        <v>1</v>
      </c>
      <c r="F15" s="52">
        <v>6</v>
      </c>
      <c r="G15" s="52">
        <v>6</v>
      </c>
      <c r="H15" s="52">
        <v>68</v>
      </c>
      <c r="I15" s="52">
        <v>33</v>
      </c>
      <c r="J15" s="52"/>
      <c r="K15" s="52">
        <v>63</v>
      </c>
      <c r="L15" s="52">
        <v>65</v>
      </c>
      <c r="M15" s="52">
        <v>29</v>
      </c>
      <c r="N15" s="52">
        <v>69</v>
      </c>
      <c r="O15" s="52">
        <v>6</v>
      </c>
      <c r="P15" s="52">
        <v>25</v>
      </c>
      <c r="Q15" s="52">
        <v>1</v>
      </c>
      <c r="R15" s="52">
        <v>1</v>
      </c>
      <c r="S15" s="52"/>
      <c r="T15" s="52">
        <v>5</v>
      </c>
      <c r="U15" s="52">
        <v>8</v>
      </c>
      <c r="V15" s="52">
        <v>4</v>
      </c>
      <c r="W15" s="52">
        <v>1</v>
      </c>
      <c r="X15" s="52"/>
      <c r="Y15" s="52">
        <v>18</v>
      </c>
      <c r="Z15" s="80"/>
    </row>
    <row r="16" spans="1:26" ht="10.5">
      <c r="A16" s="52" t="s">
        <v>704</v>
      </c>
      <c r="B16" s="52">
        <v>627</v>
      </c>
      <c r="C16" s="52">
        <v>303</v>
      </c>
      <c r="D16" s="52">
        <v>3</v>
      </c>
      <c r="E16" s="52"/>
      <c r="F16" s="52"/>
      <c r="G16" s="52">
        <v>5</v>
      </c>
      <c r="H16" s="52">
        <v>28</v>
      </c>
      <c r="I16" s="52"/>
      <c r="J16" s="52"/>
      <c r="K16" s="52">
        <v>53</v>
      </c>
      <c r="L16" s="52">
        <v>52</v>
      </c>
      <c r="M16" s="52">
        <v>27</v>
      </c>
      <c r="N16" s="52">
        <v>59</v>
      </c>
      <c r="O16" s="52">
        <v>10</v>
      </c>
      <c r="P16" s="52">
        <v>68</v>
      </c>
      <c r="Q16" s="52">
        <v>9</v>
      </c>
      <c r="R16" s="52"/>
      <c r="S16" s="52"/>
      <c r="T16" s="52">
        <v>1</v>
      </c>
      <c r="U16" s="52"/>
      <c r="V16" s="52">
        <v>12</v>
      </c>
      <c r="W16" s="52"/>
      <c r="X16" s="52"/>
      <c r="Y16" s="52"/>
      <c r="Z16" s="52">
        <v>7</v>
      </c>
    </row>
    <row r="17" spans="1:26" ht="10.5">
      <c r="A17" s="52" t="s">
        <v>712</v>
      </c>
      <c r="B17" s="52">
        <v>1076</v>
      </c>
      <c r="C17" s="52">
        <v>529</v>
      </c>
      <c r="D17" s="52">
        <v>5</v>
      </c>
      <c r="E17" s="52"/>
      <c r="F17" s="52">
        <v>32</v>
      </c>
      <c r="G17" s="52">
        <v>1</v>
      </c>
      <c r="H17" s="52">
        <v>37</v>
      </c>
      <c r="I17" s="52">
        <v>21</v>
      </c>
      <c r="J17" s="52"/>
      <c r="K17" s="52">
        <v>59</v>
      </c>
      <c r="L17" s="52">
        <v>92</v>
      </c>
      <c r="M17" s="52">
        <v>41</v>
      </c>
      <c r="N17" s="52">
        <v>113</v>
      </c>
      <c r="O17" s="52">
        <v>35</v>
      </c>
      <c r="P17" s="52">
        <v>66</v>
      </c>
      <c r="Q17" s="52">
        <v>13</v>
      </c>
      <c r="R17" s="52"/>
      <c r="S17" s="52"/>
      <c r="T17" s="52">
        <v>4</v>
      </c>
      <c r="U17" s="52"/>
      <c r="V17" s="52">
        <v>3</v>
      </c>
      <c r="W17" s="52"/>
      <c r="X17" s="52">
        <v>5</v>
      </c>
      <c r="Y17" s="52"/>
      <c r="Z17" s="80">
        <v>20</v>
      </c>
    </row>
    <row r="18" spans="1:26" ht="10.5">
      <c r="A18" s="52" t="s">
        <v>742</v>
      </c>
      <c r="B18" s="52">
        <v>760</v>
      </c>
      <c r="C18" s="52">
        <v>281</v>
      </c>
      <c r="D18" s="52">
        <v>24</v>
      </c>
      <c r="E18" s="52">
        <v>3</v>
      </c>
      <c r="F18" s="52">
        <v>45</v>
      </c>
      <c r="G18" s="52">
        <v>7</v>
      </c>
      <c r="H18" s="52">
        <v>36</v>
      </c>
      <c r="I18" s="52">
        <v>8</v>
      </c>
      <c r="J18" s="52"/>
      <c r="K18" s="52">
        <v>77</v>
      </c>
      <c r="L18" s="52">
        <v>89</v>
      </c>
      <c r="M18" s="52">
        <v>42</v>
      </c>
      <c r="N18" s="52">
        <v>17</v>
      </c>
      <c r="O18" s="52">
        <v>25</v>
      </c>
      <c r="P18" s="52">
        <v>86</v>
      </c>
      <c r="Q18" s="52">
        <v>1</v>
      </c>
      <c r="R18" s="52"/>
      <c r="S18" s="52"/>
      <c r="T18" s="52">
        <v>9</v>
      </c>
      <c r="U18" s="52"/>
      <c r="V18" s="52"/>
      <c r="W18" s="52"/>
      <c r="X18" s="52">
        <v>2</v>
      </c>
      <c r="Y18" s="52"/>
      <c r="Z18" s="80">
        <v>4</v>
      </c>
    </row>
    <row r="19" spans="1:26" ht="10.5">
      <c r="A19" s="52" t="s">
        <v>771</v>
      </c>
      <c r="B19" s="52">
        <v>748</v>
      </c>
      <c r="C19" s="52">
        <v>135</v>
      </c>
      <c r="D19" s="52">
        <v>157</v>
      </c>
      <c r="E19" s="52"/>
      <c r="F19" s="52">
        <v>105</v>
      </c>
      <c r="G19" s="52">
        <v>2</v>
      </c>
      <c r="H19" s="52">
        <v>26</v>
      </c>
      <c r="I19" s="52">
        <v>4</v>
      </c>
      <c r="J19" s="52"/>
      <c r="K19" s="52">
        <v>67</v>
      </c>
      <c r="L19" s="52">
        <v>111</v>
      </c>
      <c r="M19" s="52">
        <v>20</v>
      </c>
      <c r="N19" s="52">
        <v>4</v>
      </c>
      <c r="O19" s="52">
        <v>13</v>
      </c>
      <c r="P19" s="52">
        <v>91</v>
      </c>
      <c r="Q19" s="52">
        <v>2</v>
      </c>
      <c r="R19" s="52"/>
      <c r="S19" s="52"/>
      <c r="T19" s="52">
        <v>2</v>
      </c>
      <c r="U19" s="52"/>
      <c r="V19" s="52"/>
      <c r="W19" s="52"/>
      <c r="X19" s="52">
        <v>1</v>
      </c>
      <c r="Y19" s="52"/>
      <c r="Z19" s="80">
        <v>5</v>
      </c>
    </row>
    <row r="20" spans="1:26" ht="10.5">
      <c r="A20" s="50" t="s">
        <v>863</v>
      </c>
      <c r="B20" s="50">
        <v>537</v>
      </c>
      <c r="C20" s="50">
        <v>47</v>
      </c>
      <c r="D20" s="50">
        <v>3</v>
      </c>
      <c r="E20" s="50"/>
      <c r="F20" s="50">
        <v>45</v>
      </c>
      <c r="G20" s="50">
        <v>3</v>
      </c>
      <c r="H20" s="50">
        <v>37</v>
      </c>
      <c r="I20" s="50">
        <v>4</v>
      </c>
      <c r="J20" s="50"/>
      <c r="K20" s="50">
        <v>63</v>
      </c>
      <c r="L20" s="50">
        <v>134</v>
      </c>
      <c r="M20" s="50">
        <v>25</v>
      </c>
      <c r="N20" s="50">
        <v>1</v>
      </c>
      <c r="O20" s="50">
        <v>19</v>
      </c>
      <c r="P20" s="50">
        <v>126</v>
      </c>
      <c r="Q20" s="50">
        <v>1</v>
      </c>
      <c r="R20" s="50"/>
      <c r="S20" s="50">
        <v>1</v>
      </c>
      <c r="T20" s="50">
        <v>2</v>
      </c>
      <c r="U20" s="50"/>
      <c r="V20" s="50"/>
      <c r="W20" s="50"/>
      <c r="X20" s="50"/>
      <c r="Y20" s="50"/>
      <c r="Z20" s="81">
        <v>26</v>
      </c>
    </row>
    <row r="21" spans="1:26" ht="10.5">
      <c r="A21" s="53" t="s">
        <v>770</v>
      </c>
      <c r="B21" s="53">
        <v>41</v>
      </c>
      <c r="C21" s="53">
        <v>4</v>
      </c>
      <c r="D21" s="53">
        <v>1</v>
      </c>
      <c r="E21" s="53"/>
      <c r="F21" s="53">
        <v>9</v>
      </c>
      <c r="G21" s="53"/>
      <c r="H21" s="53">
        <v>4</v>
      </c>
      <c r="I21" s="53">
        <v>3</v>
      </c>
      <c r="J21" s="53"/>
      <c r="K21" s="53"/>
      <c r="L21" s="53">
        <v>8</v>
      </c>
      <c r="M21" s="53"/>
      <c r="N21" s="53"/>
      <c r="O21" s="53">
        <v>6</v>
      </c>
      <c r="P21" s="53">
        <v>4</v>
      </c>
      <c r="Q21" s="53"/>
      <c r="R21" s="53"/>
      <c r="S21" s="53"/>
      <c r="T21" s="53"/>
      <c r="U21" s="53">
        <v>2</v>
      </c>
      <c r="V21" s="53"/>
      <c r="W21" s="53"/>
      <c r="X21" s="53"/>
      <c r="Y21" s="53"/>
      <c r="Z21" s="376"/>
    </row>
    <row r="22" spans="1:26" ht="10.5">
      <c r="A22" s="52" t="s">
        <v>869</v>
      </c>
      <c r="B22" s="52">
        <v>98</v>
      </c>
      <c r="C22" s="52">
        <v>21</v>
      </c>
      <c r="D22" s="52">
        <v>1</v>
      </c>
      <c r="E22" s="52"/>
      <c r="F22" s="52">
        <v>18</v>
      </c>
      <c r="G22" s="52"/>
      <c r="H22" s="52">
        <v>4</v>
      </c>
      <c r="I22" s="52">
        <v>3</v>
      </c>
      <c r="J22" s="52"/>
      <c r="K22" s="52"/>
      <c r="L22" s="52">
        <v>20</v>
      </c>
      <c r="M22" s="52"/>
      <c r="N22" s="52">
        <v>1</v>
      </c>
      <c r="O22" s="52">
        <v>6</v>
      </c>
      <c r="P22" s="52">
        <v>19</v>
      </c>
      <c r="Q22" s="52"/>
      <c r="R22" s="52"/>
      <c r="S22" s="52"/>
      <c r="T22" s="52"/>
      <c r="U22" s="52">
        <v>2</v>
      </c>
      <c r="V22" s="52"/>
      <c r="W22" s="52"/>
      <c r="X22" s="52"/>
      <c r="Y22" s="52"/>
      <c r="Z22" s="80"/>
    </row>
    <row r="23" spans="1:27" ht="10.5">
      <c r="A23" s="52" t="s">
        <v>879</v>
      </c>
      <c r="B23" s="52">
        <v>159</v>
      </c>
      <c r="C23" s="52">
        <v>23</v>
      </c>
      <c r="D23" s="52">
        <v>2</v>
      </c>
      <c r="E23" s="52"/>
      <c r="F23" s="52">
        <v>31</v>
      </c>
      <c r="G23" s="52"/>
      <c r="H23" s="52">
        <v>11</v>
      </c>
      <c r="I23" s="52">
        <v>3</v>
      </c>
      <c r="J23" s="52"/>
      <c r="K23" s="52">
        <v>15</v>
      </c>
      <c r="L23" s="52">
        <v>31</v>
      </c>
      <c r="M23" s="52">
        <v>2</v>
      </c>
      <c r="N23" s="52">
        <v>1</v>
      </c>
      <c r="O23" s="52">
        <v>8</v>
      </c>
      <c r="P23" s="52">
        <v>29</v>
      </c>
      <c r="Q23" s="52"/>
      <c r="R23" s="52"/>
      <c r="S23" s="52"/>
      <c r="T23" s="52">
        <v>1</v>
      </c>
      <c r="U23" s="52">
        <v>2</v>
      </c>
      <c r="V23" s="52"/>
      <c r="W23" s="52"/>
      <c r="X23" s="52"/>
      <c r="Y23" s="52"/>
      <c r="Z23" s="80"/>
      <c r="AA23" s="80"/>
    </row>
    <row r="24" spans="1:25" s="80" customFormat="1" ht="10.5">
      <c r="A24" s="52" t="s">
        <v>890</v>
      </c>
      <c r="B24" s="52">
        <v>204</v>
      </c>
      <c r="C24" s="52">
        <v>28</v>
      </c>
      <c r="D24" s="52">
        <v>2</v>
      </c>
      <c r="E24" s="52"/>
      <c r="F24" s="52">
        <v>34</v>
      </c>
      <c r="G24" s="52"/>
      <c r="H24" s="52">
        <v>12</v>
      </c>
      <c r="I24" s="52">
        <v>3</v>
      </c>
      <c r="J24" s="52"/>
      <c r="K24" s="52">
        <v>23</v>
      </c>
      <c r="L24" s="52">
        <v>36</v>
      </c>
      <c r="M24" s="52">
        <v>4</v>
      </c>
      <c r="N24" s="52">
        <v>1</v>
      </c>
      <c r="O24" s="52">
        <v>9</v>
      </c>
      <c r="P24" s="52">
        <v>49</v>
      </c>
      <c r="Q24" s="52"/>
      <c r="R24" s="52"/>
      <c r="S24" s="52"/>
      <c r="T24" s="52">
        <v>1</v>
      </c>
      <c r="U24" s="52">
        <v>2</v>
      </c>
      <c r="V24" s="52"/>
      <c r="W24" s="52"/>
      <c r="X24" s="52"/>
      <c r="Y24" s="52"/>
    </row>
    <row r="25" spans="1:26" ht="10.5">
      <c r="A25" s="50" t="s">
        <v>899</v>
      </c>
      <c r="B25" s="50">
        <v>266</v>
      </c>
      <c r="C25" s="50">
        <v>30</v>
      </c>
      <c r="D25" s="50">
        <v>2</v>
      </c>
      <c r="E25" s="50"/>
      <c r="F25" s="50">
        <v>35</v>
      </c>
      <c r="G25" s="50"/>
      <c r="H25" s="50">
        <v>14</v>
      </c>
      <c r="I25" s="50">
        <v>3</v>
      </c>
      <c r="J25" s="50"/>
      <c r="K25" s="50">
        <v>34</v>
      </c>
      <c r="L25" s="50">
        <v>59</v>
      </c>
      <c r="M25" s="50">
        <v>6</v>
      </c>
      <c r="N25" s="50">
        <v>1</v>
      </c>
      <c r="O25" s="50">
        <v>9</v>
      </c>
      <c r="P25" s="50">
        <v>60</v>
      </c>
      <c r="Q25" s="50"/>
      <c r="R25" s="50"/>
      <c r="S25" s="50"/>
      <c r="T25" s="50">
        <v>1</v>
      </c>
      <c r="U25" s="50">
        <v>2</v>
      </c>
      <c r="V25" s="50"/>
      <c r="W25" s="50"/>
      <c r="X25" s="50"/>
      <c r="Y25" s="50"/>
      <c r="Z25" s="81">
        <v>10</v>
      </c>
    </row>
    <row r="26" spans="1:27" ht="10.5">
      <c r="A26" s="52" t="s">
        <v>776</v>
      </c>
      <c r="B26" s="52">
        <v>55</v>
      </c>
      <c r="C26" s="52">
        <v>5</v>
      </c>
      <c r="D26" s="52"/>
      <c r="E26" s="52"/>
      <c r="F26" s="52">
        <v>4</v>
      </c>
      <c r="G26" s="52"/>
      <c r="H26" s="52">
        <v>2</v>
      </c>
      <c r="I26" s="52"/>
      <c r="J26" s="52"/>
      <c r="K26" s="52">
        <v>8</v>
      </c>
      <c r="L26" s="52">
        <v>12</v>
      </c>
      <c r="M26" s="52">
        <v>1</v>
      </c>
      <c r="N26" s="52"/>
      <c r="O26" s="52">
        <v>1</v>
      </c>
      <c r="P26" s="52">
        <v>20</v>
      </c>
      <c r="Q26" s="52">
        <v>1</v>
      </c>
      <c r="R26" s="52"/>
      <c r="S26" s="52"/>
      <c r="T26" s="52">
        <v>1</v>
      </c>
      <c r="U26" s="52"/>
      <c r="V26" s="52"/>
      <c r="W26" s="52"/>
      <c r="X26" s="52"/>
      <c r="Y26" s="52"/>
      <c r="Z26" s="80"/>
      <c r="AA26" s="80"/>
    </row>
    <row r="27" spans="1:27" ht="10.5">
      <c r="A27" s="52" t="s">
        <v>872</v>
      </c>
      <c r="B27" s="52">
        <v>79</v>
      </c>
      <c r="C27" s="52">
        <v>7</v>
      </c>
      <c r="D27" s="52"/>
      <c r="E27" s="52"/>
      <c r="F27" s="52">
        <v>4</v>
      </c>
      <c r="G27" s="52"/>
      <c r="H27" s="52">
        <v>3</v>
      </c>
      <c r="I27" s="52"/>
      <c r="J27" s="52"/>
      <c r="K27" s="52">
        <v>13</v>
      </c>
      <c r="L27" s="52">
        <v>22</v>
      </c>
      <c r="M27" s="52">
        <v>1</v>
      </c>
      <c r="N27" s="52"/>
      <c r="O27" s="52">
        <v>1</v>
      </c>
      <c r="P27" s="52">
        <v>26</v>
      </c>
      <c r="Q27" s="52">
        <v>1</v>
      </c>
      <c r="R27" s="52"/>
      <c r="S27" s="52"/>
      <c r="T27" s="52">
        <v>1</v>
      </c>
      <c r="U27" s="52"/>
      <c r="V27" s="52"/>
      <c r="W27" s="52"/>
      <c r="X27" s="52"/>
      <c r="Y27" s="52"/>
      <c r="Z27" s="80"/>
      <c r="AA27" s="80"/>
    </row>
    <row r="28" spans="1:26" ht="10.5">
      <c r="A28" s="52" t="s">
        <v>880</v>
      </c>
      <c r="B28" s="52">
        <v>124</v>
      </c>
      <c r="C28" s="52">
        <v>13</v>
      </c>
      <c r="D28" s="52"/>
      <c r="E28" s="52"/>
      <c r="F28" s="52">
        <v>7</v>
      </c>
      <c r="G28" s="52"/>
      <c r="H28" s="52">
        <v>6</v>
      </c>
      <c r="I28" s="52"/>
      <c r="J28" s="52"/>
      <c r="K28" s="52">
        <v>20</v>
      </c>
      <c r="L28" s="52">
        <v>26</v>
      </c>
      <c r="M28" s="52">
        <v>1</v>
      </c>
      <c r="N28" s="52">
        <v>1</v>
      </c>
      <c r="O28" s="52">
        <v>4</v>
      </c>
      <c r="P28" s="52">
        <v>44</v>
      </c>
      <c r="Q28" s="52">
        <v>1</v>
      </c>
      <c r="R28" s="52"/>
      <c r="S28" s="52"/>
      <c r="T28" s="52">
        <v>1</v>
      </c>
      <c r="U28" s="52"/>
      <c r="V28" s="52"/>
      <c r="W28" s="52"/>
      <c r="X28" s="52"/>
      <c r="Y28" s="52"/>
      <c r="Z28" s="80"/>
    </row>
    <row r="29" spans="1:26" ht="10.5">
      <c r="A29" s="52" t="s">
        <v>893</v>
      </c>
      <c r="B29" s="52">
        <v>162</v>
      </c>
      <c r="C29" s="52">
        <v>14</v>
      </c>
      <c r="D29" s="52"/>
      <c r="E29" s="52"/>
      <c r="F29" s="52">
        <v>12</v>
      </c>
      <c r="G29" s="52"/>
      <c r="H29" s="52">
        <v>8</v>
      </c>
      <c r="I29" s="52"/>
      <c r="J29" s="52"/>
      <c r="K29" s="52">
        <v>27</v>
      </c>
      <c r="L29" s="52">
        <v>31</v>
      </c>
      <c r="M29" s="52">
        <v>3</v>
      </c>
      <c r="N29" s="52">
        <v>1</v>
      </c>
      <c r="O29" s="52">
        <v>7</v>
      </c>
      <c r="P29" s="52">
        <v>57</v>
      </c>
      <c r="Q29" s="52">
        <v>1</v>
      </c>
      <c r="R29" s="52"/>
      <c r="S29" s="52"/>
      <c r="T29" s="52">
        <v>1</v>
      </c>
      <c r="U29" s="52"/>
      <c r="V29" s="52"/>
      <c r="W29" s="52"/>
      <c r="X29" s="52"/>
      <c r="Y29" s="52"/>
      <c r="Z29" s="80"/>
    </row>
    <row r="30" spans="1:26" ht="10.5">
      <c r="A30" s="50" t="s">
        <v>900</v>
      </c>
      <c r="B30" s="50">
        <v>221</v>
      </c>
      <c r="C30" s="50">
        <v>16</v>
      </c>
      <c r="D30" s="50">
        <v>1</v>
      </c>
      <c r="E30" s="50"/>
      <c r="F30" s="50">
        <v>15</v>
      </c>
      <c r="G30" s="50"/>
      <c r="H30" s="50">
        <v>9</v>
      </c>
      <c r="I30" s="50"/>
      <c r="J30" s="50"/>
      <c r="K30" s="50">
        <v>31</v>
      </c>
      <c r="L30" s="50">
        <v>42</v>
      </c>
      <c r="M30" s="50">
        <v>3</v>
      </c>
      <c r="N30" s="50">
        <v>1</v>
      </c>
      <c r="O30" s="50">
        <v>7</v>
      </c>
      <c r="P30" s="50">
        <v>69</v>
      </c>
      <c r="Q30" s="50">
        <v>1</v>
      </c>
      <c r="R30" s="50"/>
      <c r="S30" s="50"/>
      <c r="T30" s="50">
        <v>1</v>
      </c>
      <c r="U30" s="50"/>
      <c r="V30" s="50">
        <v>1</v>
      </c>
      <c r="W30" s="50"/>
      <c r="X30" s="50">
        <v>2</v>
      </c>
      <c r="Y30" s="50"/>
      <c r="Z30" s="81"/>
    </row>
  </sheetData>
  <sheetProtection/>
  <mergeCells count="3">
    <mergeCell ref="A4:A5"/>
    <mergeCell ref="B4:B5"/>
    <mergeCell ref="C4:X4"/>
  </mergeCells>
  <printOptions/>
  <pageMargins left="0.79" right="0.22" top="0.34" bottom="0.57" header="0.2" footer="0.32"/>
  <pageSetup horizontalDpi="600" verticalDpi="600" orientation="landscape" paperSize="9" r:id="rId1"/>
  <headerFooter alignWithMargins="0">
    <oddHeader>&amp;L&amp;8&amp;USection 2. Health</oddHeader>
    <oddFooter>&amp;L&amp;18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Baigalmaa</dc:creator>
  <cp:keywords/>
  <dc:description/>
  <cp:lastModifiedBy>Chuluuntsetseg</cp:lastModifiedBy>
  <cp:lastPrinted>2015-06-05T03:01:45Z</cp:lastPrinted>
  <dcterms:created xsi:type="dcterms:W3CDTF">1999-06-29T18:08:04Z</dcterms:created>
  <dcterms:modified xsi:type="dcterms:W3CDTF">2015-06-10T03:21:18Z</dcterms:modified>
  <cp:category/>
  <cp:version/>
  <cp:contentType/>
  <cp:contentStatus/>
</cp:coreProperties>
</file>